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6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7.xml" ContentType="application/vnd.openxmlformats-officedocument.drawing+xml"/>
  <Override PartName="/xl/embeddings/oleObject2.bin" ContentType="application/vnd.openxmlformats-officedocument.oleObject"/>
  <Override PartName="/xl/drawings/drawing8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9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10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11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13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15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16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17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drawings/drawing18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N:\HQMT FIELDOPS\Field Ops\Forms\Forms\"/>
    </mc:Choice>
  </mc:AlternateContent>
  <xr:revisionPtr revIDLastSave="0" documentId="13_ncr:1_{C75C5324-5BB9-4EC8-89D6-0CDB776F90C6}" xr6:coauthVersionLast="47" xr6:coauthVersionMax="47" xr10:uidLastSave="{00000000-0000-0000-0000-000000000000}"/>
  <workbookProtection workbookAlgorithmName="SHA-512" workbookHashValue="ooalASKfehW7vJCiJSOsYB/MHFocyz3AgUchpHJFCrWMdkMoyZYXsghC3LgjM2LSZWD5jhwFTnzU0qW2Ha8HPQ==" workbookSaltValue="fdHTY/e01MreqlyT1vGk2Q==" workbookSpinCount="100000" lockStructure="1"/>
  <bookViews>
    <workbookView xWindow="-120" yWindow="-120" windowWidth="29040" windowHeight="15840" tabRatio="867" xr2:uid="{00000000-000D-0000-FFFF-FFFF00000000}"/>
  </bookViews>
  <sheets>
    <sheet name=" About" sheetId="18" r:id="rId1"/>
    <sheet name="Memo" sheetId="19" r:id="rId2"/>
    <sheet name="DT-0044" sheetId="1" r:id="rId3"/>
    <sheet name="DT-0044 PG AC" sheetId="28" r:id="rId4"/>
    <sheet name=" (3)" sheetId="29" state="hidden" r:id="rId5"/>
    <sheet name="DT-0044 Emulsions" sheetId="9" r:id="rId6"/>
    <sheet name=" (2)" sheetId="12" state="hidden" r:id="rId7"/>
    <sheet name="Example" sheetId="5" state="hidden" r:id="rId8"/>
    <sheet name="About" sheetId="7" state="hidden" r:id="rId9"/>
    <sheet name=" " sheetId="2" state="hidden" r:id="rId10"/>
    <sheet name="DT-0044-E Liquid AC (VERIFY)" sheetId="13" state="hidden" r:id="rId11"/>
    <sheet name="DT-0044LP" sheetId="23" r:id="rId12"/>
    <sheet name="DT-0044 LP Emulsions" sheetId="30" r:id="rId13"/>
    <sheet name="DT-0044 LP PG AC" sheetId="31" r:id="rId14"/>
    <sheet name="DT-0044 Example (1)" sheetId="15" r:id="rId15"/>
    <sheet name="DT-0044 Example (2)" sheetId="20" r:id="rId16"/>
    <sheet name="DT-0044 Example (3)" sheetId="21" r:id="rId17"/>
    <sheet name="DT-0044 Example (4)" sheetId="22" r:id="rId18"/>
    <sheet name="DT-0044 Emulsions Example" sheetId="27" r:id="rId19"/>
    <sheet name="DT-0044 PG AC Example" sheetId="17" r:id="rId20"/>
    <sheet name="DT-0044-E for Emulsions (VERIF)" sheetId="14" state="hidden" r:id="rId21"/>
  </sheets>
  <definedNames>
    <definedName name="_xlnm.Print_Area" localSheetId="6">' (2)'!#REF!</definedName>
    <definedName name="_xlnm.Print_Area" localSheetId="0">' About'!$11:$19</definedName>
    <definedName name="_xlnm.Print_Area" localSheetId="2">'DT-0044'!$C$3:$AK$70</definedName>
    <definedName name="_xlnm.Print_Area" localSheetId="5">'DT-0044 Emulsions'!$C$3:$AK$80</definedName>
    <definedName name="_xlnm.Print_Area" localSheetId="18">'DT-0044 Emulsions Example'!$C$3:$AK$80</definedName>
    <definedName name="_xlnm.Print_Area" localSheetId="14">'DT-0044 Example (1)'!$C$3:$AK$70</definedName>
    <definedName name="_xlnm.Print_Area" localSheetId="15">'DT-0044 Example (2)'!$C$3:$AK$70</definedName>
    <definedName name="_xlnm.Print_Area" localSheetId="16">'DT-0044 Example (3)'!$C$3:$AK$70</definedName>
    <definedName name="_xlnm.Print_Area" localSheetId="17">'DT-0044 Example (4)'!$C$3:$AK$70</definedName>
    <definedName name="_xlnm.Print_Area" localSheetId="12">'DT-0044 LP Emulsions'!$C$3:$AK$80</definedName>
    <definedName name="_xlnm.Print_Area" localSheetId="13">'DT-0044 LP PG AC'!$C$3:$AK$80</definedName>
    <definedName name="_xlnm.Print_Area" localSheetId="3">'DT-0044 PG AC'!$C$3:$AK$80</definedName>
    <definedName name="_xlnm.Print_Area" localSheetId="19">'DT-0044 PG AC Example'!$C$3:$AK$80</definedName>
    <definedName name="_xlnm.Print_Area" localSheetId="20">'DT-0044-E for Emulsions (VERIF)'!$C$3:$AK$77</definedName>
    <definedName name="_xlnm.Print_Area" localSheetId="10">'DT-0044-E Liquid AC (VERIFY)'!$C$3:$AK$75</definedName>
    <definedName name="_xlnm.Print_Area" localSheetId="11">'DT-0044LP'!$C$3:$AK$70</definedName>
    <definedName name="_xlnm.Print_Area" localSheetId="7">Example!$C$3:$AK$68</definedName>
    <definedName name="_xlnm.Print_Area" localSheetId="1">Memo!$A$1:$K$47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2" l="1"/>
  <c r="K42" i="12" s="1"/>
  <c r="L42" i="12" s="1"/>
  <c r="M42" i="12" s="1"/>
  <c r="N42" i="12" s="1"/>
  <c r="O42" i="12" s="1"/>
  <c r="P42" i="12" s="1"/>
  <c r="Q42" i="12" s="1"/>
  <c r="R42" i="12" s="1"/>
  <c r="S42" i="12" s="1"/>
  <c r="T42" i="12" s="1"/>
  <c r="U42" i="12" s="1"/>
  <c r="V42" i="12" s="1"/>
  <c r="W42" i="12" s="1"/>
  <c r="X42" i="12" s="1"/>
  <c r="Y42" i="12" s="1"/>
  <c r="Z42" i="12" s="1"/>
  <c r="AA42" i="12" s="1"/>
  <c r="AB42" i="12" s="1"/>
  <c r="AC42" i="12" s="1"/>
  <c r="AD42" i="12" s="1"/>
  <c r="AE42" i="12" s="1"/>
  <c r="AF42" i="12" s="1"/>
  <c r="AG42" i="12" s="1"/>
  <c r="AH42" i="12" s="1"/>
  <c r="AI42" i="12" s="1"/>
  <c r="AJ42" i="12" s="1"/>
  <c r="AK42" i="12" s="1"/>
  <c r="AL42" i="12" s="1"/>
  <c r="AM42" i="12" s="1"/>
  <c r="AN42" i="12" s="1"/>
  <c r="AO42" i="12" s="1"/>
  <c r="AP42" i="12" s="1"/>
  <c r="AQ42" i="12" s="1"/>
  <c r="AR42" i="12" s="1"/>
  <c r="AS42" i="12" s="1"/>
  <c r="AT42" i="12" s="1"/>
  <c r="AU42" i="12" s="1"/>
  <c r="AV42" i="12" s="1"/>
  <c r="AW42" i="12" s="1"/>
  <c r="AX42" i="12" s="1"/>
  <c r="AF7" i="29"/>
  <c r="Y47" i="28"/>
  <c r="Y46" i="28"/>
  <c r="Y45" i="28"/>
  <c r="AH51" i="28"/>
  <c r="O57" i="28"/>
  <c r="W76" i="31" l="1"/>
  <c r="AQ58" i="31"/>
  <c r="AR58" i="31" s="1"/>
  <c r="AH56" i="31"/>
  <c r="AR56" i="31" s="1"/>
  <c r="Y56" i="31"/>
  <c r="O56" i="31"/>
  <c r="AH55" i="31"/>
  <c r="AR55" i="31" s="1"/>
  <c r="Y55" i="31"/>
  <c r="O55" i="31"/>
  <c r="AH54" i="31"/>
  <c r="Y54" i="31"/>
  <c r="AH52" i="31"/>
  <c r="Y51" i="31"/>
  <c r="AH50" i="31"/>
  <c r="Y50" i="31"/>
  <c r="O50" i="31"/>
  <c r="AH49" i="31"/>
  <c r="Y49" i="31"/>
  <c r="O49" i="31"/>
  <c r="AR47" i="31"/>
  <c r="AH47" i="31"/>
  <c r="Y47" i="31"/>
  <c r="O47" i="31"/>
  <c r="AR46" i="31"/>
  <c r="AH46" i="31"/>
  <c r="Y46" i="31"/>
  <c r="O46" i="31"/>
  <c r="AH45" i="31"/>
  <c r="AR45" i="31" s="1"/>
  <c r="Y45" i="31"/>
  <c r="O45" i="31"/>
  <c r="AH43" i="31"/>
  <c r="AR43" i="31" s="1"/>
  <c r="Y43" i="31"/>
  <c r="AH42" i="31"/>
  <c r="AR42" i="31" s="1"/>
  <c r="Y42" i="31"/>
  <c r="O42" i="31"/>
  <c r="AH41" i="31"/>
  <c r="AR41" i="31" s="1"/>
  <c r="Y41" i="31"/>
  <c r="O41" i="31"/>
  <c r="AH38" i="31"/>
  <c r="AR38" i="31" s="1"/>
  <c r="Y38" i="31"/>
  <c r="AH37" i="31"/>
  <c r="AR37" i="31" s="1"/>
  <c r="Y37" i="31"/>
  <c r="O37" i="31"/>
  <c r="AH36" i="31"/>
  <c r="AR36" i="31" s="1"/>
  <c r="Y36" i="31"/>
  <c r="O36" i="31"/>
  <c r="AH35" i="31"/>
  <c r="Y35" i="31"/>
  <c r="AX34" i="31"/>
  <c r="AH34" i="31"/>
  <c r="AR34" i="31" s="1"/>
  <c r="Y34" i="31"/>
  <c r="O34" i="31"/>
  <c r="J32" i="31"/>
  <c r="J31" i="31"/>
  <c r="K30" i="31"/>
  <c r="AH14" i="31"/>
  <c r="W14" i="31"/>
  <c r="W76" i="30" l="1"/>
  <c r="R56" i="30"/>
  <c r="AR56" i="30" s="1"/>
  <c r="P56" i="30"/>
  <c r="R55" i="30"/>
  <c r="AR55" i="30" s="1"/>
  <c r="P55" i="30"/>
  <c r="R54" i="30"/>
  <c r="AR54" i="30" s="1"/>
  <c r="P54" i="30"/>
  <c r="BS52" i="30"/>
  <c r="BR52" i="30"/>
  <c r="BQ52" i="30"/>
  <c r="R52" i="30"/>
  <c r="AR52" i="30" s="1"/>
  <c r="P52" i="30"/>
  <c r="BS51" i="30"/>
  <c r="BR51" i="30"/>
  <c r="BQ51" i="30"/>
  <c r="R51" i="30"/>
  <c r="AR51" i="30" s="1"/>
  <c r="P51" i="30"/>
  <c r="AQ51" i="30" s="1"/>
  <c r="R50" i="30"/>
  <c r="AR50" i="30" s="1"/>
  <c r="P50" i="30"/>
  <c r="AQ50" i="30" s="1"/>
  <c r="BS49" i="30"/>
  <c r="BR49" i="30"/>
  <c r="BQ49" i="30"/>
  <c r="R49" i="30"/>
  <c r="P49" i="30"/>
  <c r="AQ49" i="30" s="1"/>
  <c r="BS47" i="30"/>
  <c r="BR47" i="30"/>
  <c r="BQ47" i="30"/>
  <c r="R47" i="30"/>
  <c r="AR47" i="30" s="1"/>
  <c r="P47" i="30"/>
  <c r="BS46" i="30"/>
  <c r="BR46" i="30"/>
  <c r="R46" i="30"/>
  <c r="AR46" i="30" s="1"/>
  <c r="P46" i="30"/>
  <c r="AQ46" i="30" s="1"/>
  <c r="BS45" i="30"/>
  <c r="BR45" i="30"/>
  <c r="BQ45" i="30"/>
  <c r="R45" i="30"/>
  <c r="P45" i="30"/>
  <c r="AQ45" i="30" s="1"/>
  <c r="AR44" i="30"/>
  <c r="P44" i="30"/>
  <c r="AQ44" i="30" s="1"/>
  <c r="AR43" i="30"/>
  <c r="P43" i="30"/>
  <c r="AQ43" i="30" s="1"/>
  <c r="AT43" i="30" s="1"/>
  <c r="R41" i="30"/>
  <c r="AR41" i="30" s="1"/>
  <c r="P41" i="30"/>
  <c r="BS40" i="30"/>
  <c r="BR40" i="30"/>
  <c r="BQ40" i="30"/>
  <c r="R40" i="30"/>
  <c r="AR40" i="30" s="1"/>
  <c r="P40" i="30"/>
  <c r="AQ40" i="30" s="1"/>
  <c r="AR39" i="30"/>
  <c r="AK39" i="30"/>
  <c r="AJ39" i="30"/>
  <c r="AI39" i="30"/>
  <c r="AC39" i="30"/>
  <c r="AB39" i="30"/>
  <c r="AA39" i="30"/>
  <c r="Z39" i="30"/>
  <c r="T39" i="30"/>
  <c r="P39" i="30"/>
  <c r="Y39" i="30" s="1"/>
  <c r="BS38" i="30"/>
  <c r="BR38" i="30"/>
  <c r="BQ38" i="30"/>
  <c r="R38" i="30"/>
  <c r="AR38" i="30" s="1"/>
  <c r="P38" i="30"/>
  <c r="AQ38" i="30" s="1"/>
  <c r="R37" i="30"/>
  <c r="AR37" i="30" s="1"/>
  <c r="P37" i="30"/>
  <c r="AQ37" i="30" s="1"/>
  <c r="BS36" i="30"/>
  <c r="BR36" i="30"/>
  <c r="BQ36" i="30"/>
  <c r="R36" i="30"/>
  <c r="P36" i="30"/>
  <c r="AQ36" i="30" s="1"/>
  <c r="BS35" i="30"/>
  <c r="BR35" i="30"/>
  <c r="BQ35" i="30"/>
  <c r="R35" i="30"/>
  <c r="AR35" i="30" s="1"/>
  <c r="P35" i="30"/>
  <c r="AQ35" i="30" s="1"/>
  <c r="BS34" i="30"/>
  <c r="BR34" i="30"/>
  <c r="BQ34" i="30"/>
  <c r="R34" i="30"/>
  <c r="AR34" i="30" s="1"/>
  <c r="P34" i="30"/>
  <c r="E32" i="30"/>
  <c r="E31" i="30"/>
  <c r="J30" i="30"/>
  <c r="AH14" i="30"/>
  <c r="W14" i="30"/>
  <c r="AH52" i="30" l="1"/>
  <c r="AH54" i="30"/>
  <c r="AH56" i="30"/>
  <c r="AH39" i="30"/>
  <c r="AQ39" i="30"/>
  <c r="AH34" i="30"/>
  <c r="Y40" i="30"/>
  <c r="Y41" i="30"/>
  <c r="AH45" i="30"/>
  <c r="Y46" i="30"/>
  <c r="Y52" i="30"/>
  <c r="AH55" i="30"/>
  <c r="Y38" i="30"/>
  <c r="AH41" i="30"/>
  <c r="AS43" i="30"/>
  <c r="Y37" i="30"/>
  <c r="AH47" i="30"/>
  <c r="Y50" i="30"/>
  <c r="Y34" i="30"/>
  <c r="AH36" i="30"/>
  <c r="AH49" i="30"/>
  <c r="Y51" i="30"/>
  <c r="AT38" i="30"/>
  <c r="AS38" i="30"/>
  <c r="AT40" i="30"/>
  <c r="AS40" i="30"/>
  <c r="AS46" i="30"/>
  <c r="AT46" i="30"/>
  <c r="AT35" i="30"/>
  <c r="AS35" i="30"/>
  <c r="AT44" i="30"/>
  <c r="AS44" i="30"/>
  <c r="AT51" i="30"/>
  <c r="AS51" i="30"/>
  <c r="AS37" i="30"/>
  <c r="AT37" i="30"/>
  <c r="AS50" i="30"/>
  <c r="AT50" i="30"/>
  <c r="AR36" i="30"/>
  <c r="AS36" i="30" s="1"/>
  <c r="AR45" i="30"/>
  <c r="AS45" i="30" s="1"/>
  <c r="AQ47" i="30"/>
  <c r="AR49" i="30"/>
  <c r="AS49" i="30" s="1"/>
  <c r="AQ54" i="30"/>
  <c r="AQ55" i="30"/>
  <c r="AQ56" i="30"/>
  <c r="AQ34" i="30"/>
  <c r="Y36" i="30"/>
  <c r="AH37" i="30"/>
  <c r="AH38" i="30"/>
  <c r="AH40" i="30"/>
  <c r="AQ41" i="30"/>
  <c r="Y45" i="30"/>
  <c r="AH46" i="30"/>
  <c r="Y49" i="30"/>
  <c r="AH50" i="30"/>
  <c r="AH51" i="30"/>
  <c r="AQ52" i="30"/>
  <c r="Y47" i="30"/>
  <c r="Y35" i="30"/>
  <c r="Y54" i="30"/>
  <c r="Y55" i="30"/>
  <c r="Y56" i="30"/>
  <c r="AH35" i="30"/>
  <c r="W14" i="28"/>
  <c r="W14" i="1"/>
  <c r="AH14" i="9"/>
  <c r="AH14" i="28"/>
  <c r="AH14" i="1"/>
  <c r="AG8" i="29"/>
  <c r="AF8" i="29"/>
  <c r="AG7" i="29"/>
  <c r="W76" i="28"/>
  <c r="AQ58" i="28"/>
  <c r="AR58" i="28" s="1"/>
  <c r="AH57" i="28"/>
  <c r="AR56" i="28" s="1"/>
  <c r="Y57" i="28"/>
  <c r="AH56" i="28"/>
  <c r="AR55" i="28" s="1"/>
  <c r="Y56" i="28"/>
  <c r="O56" i="28"/>
  <c r="AH55" i="28"/>
  <c r="Y55" i="28"/>
  <c r="AH53" i="28"/>
  <c r="Y52" i="28"/>
  <c r="Y51" i="28"/>
  <c r="O51" i="28"/>
  <c r="O50" i="28"/>
  <c r="Y50" i="28"/>
  <c r="AR47" i="28"/>
  <c r="AH47" i="28"/>
  <c r="O47" i="28"/>
  <c r="AR46" i="28"/>
  <c r="AH46" i="28"/>
  <c r="O46" i="28"/>
  <c r="AH45" i="28"/>
  <c r="AR45" i="28" s="1"/>
  <c r="O45" i="28"/>
  <c r="AH43" i="28"/>
  <c r="AR43" i="28" s="1"/>
  <c r="Y43" i="28"/>
  <c r="AH42" i="28"/>
  <c r="AR42" i="28" s="1"/>
  <c r="Y42" i="28"/>
  <c r="O42" i="28"/>
  <c r="AH41" i="28"/>
  <c r="AR41" i="28" s="1"/>
  <c r="Y41" i="28"/>
  <c r="O41" i="28"/>
  <c r="AH38" i="28"/>
  <c r="AR38" i="28" s="1"/>
  <c r="Y38" i="28"/>
  <c r="AH37" i="28"/>
  <c r="AR37" i="28" s="1"/>
  <c r="Y37" i="28"/>
  <c r="O37" i="28"/>
  <c r="AH36" i="28"/>
  <c r="AR36" i="28" s="1"/>
  <c r="Y36" i="28"/>
  <c r="O36" i="28"/>
  <c r="AH35" i="28"/>
  <c r="Y35" i="28"/>
  <c r="AX34" i="28"/>
  <c r="AH34" i="28"/>
  <c r="AR34" i="28" s="1"/>
  <c r="Y34" i="28"/>
  <c r="O34" i="28"/>
  <c r="J32" i="28"/>
  <c r="J31" i="28"/>
  <c r="K30" i="28"/>
  <c r="AH50" i="28"/>
  <c r="P44" i="9"/>
  <c r="AQ44" i="9" s="1"/>
  <c r="AH55" i="17"/>
  <c r="AR56" i="17" s="1"/>
  <c r="Y55" i="17"/>
  <c r="O55" i="17"/>
  <c r="AH54" i="17"/>
  <c r="AR55" i="17" s="1"/>
  <c r="Y54" i="17"/>
  <c r="O54" i="17"/>
  <c r="AH53" i="17"/>
  <c r="Y53" i="17"/>
  <c r="AR51" i="17"/>
  <c r="AH51" i="17"/>
  <c r="AR53" i="17" s="1"/>
  <c r="Y51" i="17"/>
  <c r="AH50" i="17"/>
  <c r="AR50" i="17" s="1"/>
  <c r="Y50" i="17"/>
  <c r="AH49" i="17"/>
  <c r="Y49" i="17"/>
  <c r="AR39" i="17"/>
  <c r="AH35" i="17"/>
  <c r="AR35" i="17" s="1"/>
  <c r="Y35" i="17"/>
  <c r="W76" i="9"/>
  <c r="AR56" i="27"/>
  <c r="AQ56" i="27"/>
  <c r="AS56" i="27" s="1"/>
  <c r="AR55" i="27"/>
  <c r="AQ55" i="27"/>
  <c r="AQ54" i="27"/>
  <c r="BS52" i="27"/>
  <c r="BR52" i="27"/>
  <c r="BQ52" i="27"/>
  <c r="AR52" i="27"/>
  <c r="AH52" i="27"/>
  <c r="BS51" i="27"/>
  <c r="BR51" i="27"/>
  <c r="BQ51" i="27"/>
  <c r="AR51" i="27"/>
  <c r="AR50" i="27"/>
  <c r="BS49" i="27"/>
  <c r="BR49" i="27"/>
  <c r="BQ49" i="27"/>
  <c r="AR49" i="27"/>
  <c r="AQ49" i="27"/>
  <c r="AT49" i="27"/>
  <c r="AH49" i="27" s="1"/>
  <c r="BS47" i="27"/>
  <c r="BR47" i="27"/>
  <c r="BQ47" i="27"/>
  <c r="Y47" i="27"/>
  <c r="AQ47" i="27"/>
  <c r="BS46" i="27"/>
  <c r="BR46" i="27"/>
  <c r="AH46" i="27"/>
  <c r="AR46" i="27"/>
  <c r="BS45" i="27"/>
  <c r="BR45" i="27"/>
  <c r="BQ45" i="27"/>
  <c r="AR45" i="27"/>
  <c r="AQ45" i="27"/>
  <c r="AS45" i="27" s="1"/>
  <c r="Y45" i="27" s="1"/>
  <c r="AR44" i="27"/>
  <c r="AQ44" i="27"/>
  <c r="AS44" i="27" s="1"/>
  <c r="AR43" i="27"/>
  <c r="AQ43" i="27"/>
  <c r="AS43" i="27" s="1"/>
  <c r="AR41" i="27"/>
  <c r="BS40" i="27"/>
  <c r="BR40" i="27"/>
  <c r="BQ40" i="27"/>
  <c r="AR40" i="27"/>
  <c r="AR39" i="27"/>
  <c r="AB39" i="27"/>
  <c r="AA39" i="27"/>
  <c r="Z39" i="27"/>
  <c r="AQ39" i="27"/>
  <c r="BS38" i="27"/>
  <c r="BR38" i="27"/>
  <c r="BQ38" i="27"/>
  <c r="AR38" i="27"/>
  <c r="AR37" i="27"/>
  <c r="BS36" i="27"/>
  <c r="BR36" i="27"/>
  <c r="BQ36" i="27"/>
  <c r="AR36" i="27"/>
  <c r="AQ36" i="27"/>
  <c r="AT36" i="27" s="1"/>
  <c r="AH36" i="27" s="1"/>
  <c r="BS35" i="27"/>
  <c r="BR35" i="27"/>
  <c r="BQ35" i="27"/>
  <c r="AQ35" i="27"/>
  <c r="BS34" i="27"/>
  <c r="BR34" i="27"/>
  <c r="BQ34" i="27"/>
  <c r="AR34" i="27"/>
  <c r="E32" i="27"/>
  <c r="E31" i="27"/>
  <c r="Y37" i="27"/>
  <c r="Y46" i="27"/>
  <c r="AH41" i="27"/>
  <c r="Y35" i="27"/>
  <c r="AH40" i="27"/>
  <c r="AH50" i="27"/>
  <c r="AH37" i="27"/>
  <c r="Y54" i="27"/>
  <c r="AH38" i="27"/>
  <c r="Y38" i="27"/>
  <c r="Y40" i="27"/>
  <c r="Y50" i="27"/>
  <c r="AT43" i="27"/>
  <c r="AS55" i="27"/>
  <c r="AQ34" i="27"/>
  <c r="AS34" i="27"/>
  <c r="Y34" i="27" s="1"/>
  <c r="AQ41" i="27"/>
  <c r="AS41" i="27" s="1"/>
  <c r="AR47" i="27"/>
  <c r="AS47" i="27"/>
  <c r="AQ52" i="27"/>
  <c r="AT52" i="27" s="1"/>
  <c r="AR54" i="27"/>
  <c r="AS54" i="27" s="1"/>
  <c r="AQ40" i="27"/>
  <c r="AT40" i="27" s="1"/>
  <c r="AQ50" i="27"/>
  <c r="AT50" i="27" s="1"/>
  <c r="AQ51" i="27"/>
  <c r="AS51" i="27" s="1"/>
  <c r="Y51" i="27" s="1"/>
  <c r="Y55" i="27"/>
  <c r="Y56" i="27"/>
  <c r="AH35" i="27"/>
  <c r="Y41" i="27"/>
  <c r="AH47" i="27"/>
  <c r="Y52" i="27"/>
  <c r="AH54" i="27"/>
  <c r="AH55" i="27"/>
  <c r="AH56" i="27"/>
  <c r="AR35" i="27"/>
  <c r="AQ37" i="27"/>
  <c r="AS37" i="27" s="1"/>
  <c r="AQ38" i="27"/>
  <c r="AT38" i="27" s="1"/>
  <c r="AQ46" i="27"/>
  <c r="AT46" i="27" s="1"/>
  <c r="AC39" i="9"/>
  <c r="AR44" i="9"/>
  <c r="AR43" i="9"/>
  <c r="AR39" i="9"/>
  <c r="AS46" i="27"/>
  <c r="AS50" i="27"/>
  <c r="R41" i="9"/>
  <c r="AR41" i="9" s="1"/>
  <c r="P41" i="9"/>
  <c r="AQ41" i="9" s="1"/>
  <c r="P40" i="9"/>
  <c r="AQ40" i="9" s="1"/>
  <c r="R56" i="9"/>
  <c r="AR56" i="9" s="1"/>
  <c r="P56" i="9"/>
  <c r="R55" i="9"/>
  <c r="AR55" i="9" s="1"/>
  <c r="P55" i="9"/>
  <c r="AQ55" i="9" s="1"/>
  <c r="R54" i="9"/>
  <c r="AR54" i="9" s="1"/>
  <c r="P54" i="9"/>
  <c r="AQ54" i="9" s="1"/>
  <c r="P52" i="9"/>
  <c r="AQ52" i="9" s="1"/>
  <c r="R52" i="9"/>
  <c r="AR52" i="9" s="1"/>
  <c r="P51" i="9"/>
  <c r="AQ51" i="9" s="1"/>
  <c r="R51" i="9"/>
  <c r="AR51" i="9" s="1"/>
  <c r="R50" i="9"/>
  <c r="AR50" i="9" s="1"/>
  <c r="P50" i="9"/>
  <c r="AQ50" i="9" s="1"/>
  <c r="P49" i="9"/>
  <c r="AQ49" i="9" s="1"/>
  <c r="R49" i="9"/>
  <c r="AR49" i="9" s="1"/>
  <c r="P47" i="9"/>
  <c r="AQ47" i="9" s="1"/>
  <c r="R47" i="9"/>
  <c r="AR47" i="9" s="1"/>
  <c r="P46" i="9"/>
  <c r="AQ46" i="9" s="1"/>
  <c r="R46" i="9"/>
  <c r="AR46" i="9" s="1"/>
  <c r="P45" i="9"/>
  <c r="AQ45" i="9" s="1"/>
  <c r="R45" i="9"/>
  <c r="AR45" i="9" s="1"/>
  <c r="P43" i="9"/>
  <c r="AQ43" i="9" s="1"/>
  <c r="R40" i="9"/>
  <c r="P39" i="9"/>
  <c r="Y39" i="9" s="1"/>
  <c r="AK39" i="9"/>
  <c r="AJ39" i="9"/>
  <c r="AI39" i="9"/>
  <c r="P38" i="9"/>
  <c r="AQ38" i="9" s="1"/>
  <c r="T39" i="9"/>
  <c r="R38" i="9"/>
  <c r="AR38" i="9" s="1"/>
  <c r="P37" i="9"/>
  <c r="AQ37" i="9" s="1"/>
  <c r="R37" i="9"/>
  <c r="AR37" i="9" s="1"/>
  <c r="P36" i="9"/>
  <c r="AQ36" i="9" s="1"/>
  <c r="R36" i="9"/>
  <c r="AR36" i="9" s="1"/>
  <c r="R35" i="9"/>
  <c r="AR35" i="9" s="1"/>
  <c r="P35" i="9"/>
  <c r="AQ35" i="9" s="1"/>
  <c r="R34" i="9"/>
  <c r="AR34" i="9" s="1"/>
  <c r="P34" i="9"/>
  <c r="AQ34" i="9" s="1"/>
  <c r="E32" i="9"/>
  <c r="E31" i="9"/>
  <c r="AH14" i="23"/>
  <c r="W14" i="23"/>
  <c r="BS47" i="9"/>
  <c r="BR47" i="9"/>
  <c r="BQ47" i="9"/>
  <c r="BS40" i="9"/>
  <c r="BR40" i="9"/>
  <c r="BQ40" i="9"/>
  <c r="Z39" i="9"/>
  <c r="AA39" i="9"/>
  <c r="AB39" i="9"/>
  <c r="J30" i="9"/>
  <c r="BQ52" i="9"/>
  <c r="BQ51" i="9"/>
  <c r="BQ49" i="9"/>
  <c r="BR46" i="9"/>
  <c r="BQ45" i="9"/>
  <c r="BQ38" i="9"/>
  <c r="BQ36" i="9"/>
  <c r="BQ35" i="9"/>
  <c r="BQ34" i="9"/>
  <c r="BR52" i="9"/>
  <c r="BR51" i="9"/>
  <c r="BR49" i="9"/>
  <c r="BR45" i="9"/>
  <c r="BR38" i="9"/>
  <c r="BR36" i="9"/>
  <c r="BR35" i="9"/>
  <c r="BR34" i="9"/>
  <c r="BS52" i="9"/>
  <c r="BS51" i="9"/>
  <c r="BS49" i="9"/>
  <c r="BS45" i="9"/>
  <c r="BS38" i="9"/>
  <c r="BS36" i="9"/>
  <c r="BS35" i="9"/>
  <c r="BS34" i="9"/>
  <c r="W14" i="9"/>
  <c r="AR34" i="17"/>
  <c r="AR36" i="17"/>
  <c r="AR37" i="17"/>
  <c r="AR38" i="17"/>
  <c r="AR41" i="17"/>
  <c r="AR42" i="17"/>
  <c r="AR43" i="17"/>
  <c r="AR45" i="17"/>
  <c r="AR46" i="17"/>
  <c r="AR47" i="17"/>
  <c r="AR52" i="17"/>
  <c r="AQ59" i="17"/>
  <c r="AR59" i="17"/>
  <c r="AX34" i="17"/>
  <c r="E32" i="14"/>
  <c r="N44" i="14"/>
  <c r="P37" i="14"/>
  <c r="N37" i="14"/>
  <c r="P38" i="14"/>
  <c r="N38" i="14"/>
  <c r="J30" i="14"/>
  <c r="P54" i="14"/>
  <c r="N54" i="14"/>
  <c r="P53" i="14"/>
  <c r="N53" i="14"/>
  <c r="P52" i="14"/>
  <c r="N52" i="14"/>
  <c r="P51" i="14"/>
  <c r="N51" i="14"/>
  <c r="P49" i="14"/>
  <c r="N49" i="14"/>
  <c r="P48" i="14"/>
  <c r="N48" i="14"/>
  <c r="P46" i="14"/>
  <c r="N46" i="14"/>
  <c r="P45" i="14"/>
  <c r="N45" i="14"/>
  <c r="N43" i="14"/>
  <c r="N42" i="14"/>
  <c r="N41" i="14"/>
  <c r="N40" i="14"/>
  <c r="P36" i="14"/>
  <c r="N36" i="14"/>
  <c r="P35" i="14"/>
  <c r="N35" i="14"/>
  <c r="P34" i="14"/>
  <c r="N34" i="14"/>
  <c r="E31" i="14"/>
  <c r="AH14" i="14"/>
  <c r="W14" i="14"/>
  <c r="AD46" i="13"/>
  <c r="AH46" i="13" s="1"/>
  <c r="AA46" i="13"/>
  <c r="AD34" i="13"/>
  <c r="AH34" i="13"/>
  <c r="AD35" i="13"/>
  <c r="AH35" i="13" s="1"/>
  <c r="AD36" i="13"/>
  <c r="AH36" i="13" s="1"/>
  <c r="AD37" i="13"/>
  <c r="AH37" i="13" s="1"/>
  <c r="AD39" i="13"/>
  <c r="AH39" i="13" s="1"/>
  <c r="AD40" i="13"/>
  <c r="AH40" i="13"/>
  <c r="AD41" i="13"/>
  <c r="AH41" i="13" s="1"/>
  <c r="AD43" i="13"/>
  <c r="AH43" i="13" s="1"/>
  <c r="AD44" i="13"/>
  <c r="AH44" i="13" s="1"/>
  <c r="AD45" i="13"/>
  <c r="AH45" i="13" s="1"/>
  <c r="AD47" i="13"/>
  <c r="AH47" i="13" s="1"/>
  <c r="AD49" i="13"/>
  <c r="AH49" i="13" s="1"/>
  <c r="AD50" i="13"/>
  <c r="AH50" i="13" s="1"/>
  <c r="O34" i="13"/>
  <c r="AA34" i="13"/>
  <c r="O35" i="13"/>
  <c r="AA35" i="13"/>
  <c r="O36" i="13"/>
  <c r="AA36" i="13"/>
  <c r="O37" i="13"/>
  <c r="AA37" i="13"/>
  <c r="O39" i="13"/>
  <c r="AA39" i="13"/>
  <c r="O40" i="13"/>
  <c r="AA40" i="13"/>
  <c r="O41" i="13"/>
  <c r="AA41" i="13"/>
  <c r="O43" i="13"/>
  <c r="AA43" i="13"/>
  <c r="O44" i="13"/>
  <c r="AA44" i="13"/>
  <c r="O45" i="13"/>
  <c r="AA45" i="13"/>
  <c r="O47" i="13"/>
  <c r="AA47" i="13"/>
  <c r="AA49" i="13"/>
  <c r="AA50" i="13"/>
  <c r="J32" i="13"/>
  <c r="J31" i="13"/>
  <c r="J30" i="13"/>
  <c r="W14" i="13"/>
  <c r="AH14" i="13"/>
  <c r="BS46" i="9"/>
  <c r="AT41" i="27"/>
  <c r="AT51" i="27"/>
  <c r="AH51" i="27" s="1"/>
  <c r="AT45" i="27"/>
  <c r="AH45" i="27"/>
  <c r="AS49" i="27"/>
  <c r="Y49" i="27" s="1"/>
  <c r="AT56" i="27"/>
  <c r="AS52" i="27"/>
  <c r="AS38" i="27"/>
  <c r="AS36" i="27"/>
  <c r="Y36" i="27" s="1"/>
  <c r="AT47" i="27"/>
  <c r="AT37" i="27"/>
  <c r="AT54" i="27"/>
  <c r="AT34" i="27"/>
  <c r="AH34" i="27" s="1"/>
  <c r="AT44" i="27"/>
  <c r="O51" i="31" l="1"/>
  <c r="O52" i="28"/>
  <c r="O53" i="28"/>
  <c r="O52" i="31"/>
  <c r="AS40" i="27"/>
  <c r="AR58" i="17"/>
  <c r="AT55" i="27"/>
  <c r="AQ70" i="13"/>
  <c r="AR70" i="13" s="1"/>
  <c r="AT35" i="27"/>
  <c r="AT49" i="30"/>
  <c r="AQ39" i="9"/>
  <c r="AT45" i="30"/>
  <c r="AT52" i="30"/>
  <c r="AS52" i="30"/>
  <c r="AT56" i="30"/>
  <c r="AS56" i="30"/>
  <c r="AT47" i="30"/>
  <c r="AS47" i="30"/>
  <c r="AT36" i="30"/>
  <c r="AT55" i="30"/>
  <c r="AS55" i="30"/>
  <c r="AT41" i="30"/>
  <c r="AS41" i="30"/>
  <c r="AT54" i="30"/>
  <c r="AS54" i="30"/>
  <c r="AS34" i="30"/>
  <c r="AT34" i="30"/>
  <c r="AS51" i="9"/>
  <c r="Y40" i="9"/>
  <c r="AH56" i="9"/>
  <c r="AH40" i="9"/>
  <c r="AH54" i="9"/>
  <c r="AR40" i="9"/>
  <c r="AS40" i="9" s="1"/>
  <c r="Y49" i="9"/>
  <c r="Y41" i="9"/>
  <c r="Y47" i="9"/>
  <c r="AQ56" i="9"/>
  <c r="AT56" i="9" s="1"/>
  <c r="AS44" i="9"/>
  <c r="AT44" i="9"/>
  <c r="AH55" i="9"/>
  <c r="AH46" i="9"/>
  <c r="AH38" i="9"/>
  <c r="AH52" i="9"/>
  <c r="Y54" i="9"/>
  <c r="Y55" i="9"/>
  <c r="AH39" i="9"/>
  <c r="AH41" i="9"/>
  <c r="Y51" i="9"/>
  <c r="AH35" i="9"/>
  <c r="Y36" i="9"/>
  <c r="Y37" i="9"/>
  <c r="Y56" i="9"/>
  <c r="Y52" i="9"/>
  <c r="Y38" i="9"/>
  <c r="AH49" i="9"/>
  <c r="AH34" i="9"/>
  <c r="Y50" i="9"/>
  <c r="AH50" i="9"/>
  <c r="AH51" i="9"/>
  <c r="AH36" i="9"/>
  <c r="AH47" i="9"/>
  <c r="AT36" i="9"/>
  <c r="AS36" i="9"/>
  <c r="AH37" i="9"/>
  <c r="Y35" i="9"/>
  <c r="AH45" i="9"/>
  <c r="Y45" i="9"/>
  <c r="Y46" i="9"/>
  <c r="AS45" i="9"/>
  <c r="AT45" i="9"/>
  <c r="AT47" i="9"/>
  <c r="AS47" i="9"/>
  <c r="AT46" i="9"/>
  <c r="AS46" i="9"/>
  <c r="C72" i="13"/>
  <c r="AT43" i="9"/>
  <c r="AS43" i="9"/>
  <c r="AT35" i="9"/>
  <c r="AS35" i="9"/>
  <c r="Y34" i="9"/>
  <c r="AS35" i="27"/>
  <c r="AT51" i="9"/>
  <c r="AT49" i="9"/>
  <c r="AS49" i="9"/>
  <c r="AT52" i="9"/>
  <c r="AS52" i="9"/>
  <c r="AS34" i="9"/>
  <c r="AT34" i="9"/>
  <c r="AS37" i="9"/>
  <c r="AT37" i="9"/>
  <c r="AS55" i="9"/>
  <c r="AT55" i="9"/>
  <c r="AT38" i="9"/>
  <c r="AS38" i="9"/>
  <c r="AS50" i="9"/>
  <c r="AT50" i="9"/>
  <c r="AT54" i="9"/>
  <c r="AS54" i="9"/>
  <c r="AT41" i="9"/>
  <c r="AS41" i="9"/>
  <c r="AT40" i="9" l="1"/>
  <c r="AS56" i="9"/>
</calcChain>
</file>

<file path=xl/sharedStrings.xml><?xml version="1.0" encoding="utf-8"?>
<sst xmlns="http://schemas.openxmlformats.org/spreadsheetml/2006/main" count="3978" uniqueCount="573">
  <si>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</si>
  <si>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</si>
  <si>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</si>
  <si>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</si>
  <si>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</si>
  <si>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</si>
  <si>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</si>
  <si>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</si>
  <si>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</si>
  <si>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</si>
  <si>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</si>
  <si>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</si>
  <si>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</si>
  <si>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</si>
  <si>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</si>
  <si>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</si>
  <si>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</si>
  <si>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</si>
  <si>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</si>
  <si>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</si>
  <si>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</si>
  <si>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</si>
  <si>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</si>
  <si>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</si>
  <si>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</si>
  <si>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</si>
  <si>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</si>
  <si>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</si>
  <si>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</si>
  <si>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</si>
  <si>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</si>
  <si>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</si>
  <si>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</si>
  <si>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</si>
  <si>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</si>
  <si>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</si>
  <si>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</si>
  <si>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</si>
  <si>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</si>
  <si>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</si>
  <si>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</si>
  <si>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</si>
  <si>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</si>
  <si>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</si>
  <si>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</si>
  <si>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</si>
  <si>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</si>
  <si>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</si>
  <si>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</si>
  <si>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</si>
  <si>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</si>
  <si>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</si>
  <si>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</si>
  <si>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</si>
  <si>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</si>
  <si>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</si>
  <si>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</si>
  <si>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</si>
  <si>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</si>
  <si>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</si>
  <si>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</si>
  <si>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</si>
  <si>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</si>
  <si>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</si>
  <si>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</si>
  <si>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</si>
  <si>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</si>
  <si>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</si>
  <si>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</si>
  <si>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</si>
  <si>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</si>
  <si>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</si>
  <si>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</si>
  <si>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</si>
  <si>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</si>
  <si>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</si>
  <si>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</si>
  <si>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</si>
  <si>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</si>
  <si>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</si>
  <si>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</si>
  <si>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</si>
  <si>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</si>
  <si>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</si>
  <si>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</si>
  <si>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</si>
  <si>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</si>
  <si>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</si>
  <si>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</si>
  <si>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</si>
  <si>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</si>
  <si>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</si>
  <si>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</si>
  <si>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</si>
  <si>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</si>
  <si>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</si>
  <si>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</si>
  <si>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</si>
  <si>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</si>
  <si>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</si>
  <si>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</si>
  <si>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</si>
  <si>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</si>
  <si>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</si>
  <si>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</si>
  <si>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</si>
  <si>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</si>
  <si>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</si>
  <si>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</si>
  <si>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</si>
  <si>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</si>
  <si>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</si>
  <si>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</si>
  <si>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</si>
  <si>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</si>
  <si>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</si>
  <si>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</si>
  <si>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</si>
  <si>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</si>
  <si>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</si>
  <si>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</si>
  <si>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</si>
  <si>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</si>
  <si>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</si>
  <si>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</si>
  <si>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</si>
  <si>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</si>
  <si>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</si>
  <si>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</si>
  <si>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</si>
  <si>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</si>
  <si>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</si>
  <si>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</si>
  <si>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</si>
  <si>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</si>
  <si>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</si>
  <si>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</si>
  <si>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</si>
  <si>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</si>
  <si>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</si>
  <si>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</si>
  <si>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</si>
  <si>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</si>
  <si>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</si>
  <si>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</si>
  <si>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</si>
  <si>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</si>
  <si>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</si>
  <si>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</si>
  <si>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</si>
  <si>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</si>
  <si>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</si>
  <si>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</si>
  <si>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</si>
  <si>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</si>
  <si>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</si>
  <si>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</si>
  <si>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</si>
  <si>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</si>
  <si>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</si>
  <si>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</si>
  <si>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</si>
  <si>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</si>
  <si>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</si>
  <si>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</si>
  <si>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</si>
  <si>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</si>
  <si>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</si>
  <si>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</si>
  <si>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</si>
  <si>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</si>
  <si>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</si>
  <si>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</si>
  <si>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</si>
  <si>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</si>
  <si>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</si>
  <si>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</si>
  <si>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</si>
  <si>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</si>
  <si>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</si>
  <si>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</si>
  <si>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</si>
  <si>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</si>
  <si>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</si>
  <si>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</si>
  <si>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</si>
  <si>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</si>
  <si>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</si>
  <si>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</si>
  <si>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</si>
  <si>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</si>
  <si>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</si>
  <si>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</si>
  <si>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</si>
  <si>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</si>
  <si>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</si>
  <si>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</si>
  <si>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</si>
  <si>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</si>
  <si>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</si>
  <si>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</si>
  <si>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</si>
  <si>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</si>
  <si>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</si>
  <si>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</si>
  <si>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</si>
  <si>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</si>
  <si>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</si>
  <si>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Producer</t>
  </si>
  <si>
    <t>Contract No.</t>
  </si>
  <si>
    <t>the requirements of the specification for</t>
  </si>
  <si>
    <t xml:space="preserve">This material </t>
  </si>
  <si>
    <t>Location</t>
  </si>
  <si>
    <t>Contractor</t>
  </si>
  <si>
    <t>Heat No.</t>
  </si>
  <si>
    <t>Date Sampled</t>
  </si>
  <si>
    <t>Identification</t>
  </si>
  <si>
    <t>Submitted by</t>
  </si>
  <si>
    <t>Sampled from</t>
  </si>
  <si>
    <t>Manufacturer</t>
  </si>
  <si>
    <t>Lab Serial No.</t>
  </si>
  <si>
    <t>Date Received at Lab</t>
  </si>
  <si>
    <t>Date Reported</t>
  </si>
  <si>
    <t>Sampled by</t>
  </si>
  <si>
    <t>Amount Represented</t>
  </si>
  <si>
    <t>This materials accepted by certification and visual inspection.</t>
  </si>
  <si>
    <t>Project Supervisor</t>
  </si>
  <si>
    <t>Tested by</t>
  </si>
  <si>
    <t>Approved</t>
  </si>
  <si>
    <t>Engr. Of Materials and Tests</t>
  </si>
  <si>
    <t>Project Inspector</t>
  </si>
  <si>
    <t>OR</t>
  </si>
  <si>
    <t>Accepted By:</t>
  </si>
  <si>
    <t>Reviewed By:</t>
  </si>
  <si>
    <t>Regional Materials and Tests</t>
  </si>
  <si>
    <t>T.D.O.T. Use Only</t>
  </si>
  <si>
    <t>Contractor/Employee Signature</t>
  </si>
  <si>
    <t>Company</t>
  </si>
  <si>
    <t>Sworn to and subscribed before me this</t>
  </si>
  <si>
    <t>day of</t>
  </si>
  <si>
    <t>WITNESSED BY:</t>
  </si>
  <si>
    <t>My commission expires on</t>
  </si>
  <si>
    <t>Notary Public</t>
  </si>
  <si>
    <t>ITEM NUMBER</t>
  </si>
  <si>
    <t>DESCRIPTION, FIELD USE AND/OR LAB USE</t>
  </si>
  <si>
    <t>QUANTITY</t>
  </si>
  <si>
    <t>Size</t>
  </si>
  <si>
    <t>MATERIAL CERTIFICATION</t>
  </si>
  <si>
    <t>AND/OR</t>
  </si>
  <si>
    <t>SAMPLING AND TESTING RECORD</t>
  </si>
  <si>
    <t>Contractor's Personnel Signature</t>
  </si>
  <si>
    <t>, 20</t>
  </si>
  <si>
    <t>Rogers Group</t>
  </si>
  <si>
    <t>Monroe</t>
  </si>
  <si>
    <t>01234-5678-90</t>
  </si>
  <si>
    <t>Pit No. 123</t>
  </si>
  <si>
    <t>John Smith</t>
  </si>
  <si>
    <t>Stockpiles</t>
  </si>
  <si>
    <t>Vulcan Materials</t>
  </si>
  <si>
    <t>Sweetwater</t>
  </si>
  <si>
    <t>Unlimited</t>
  </si>
  <si>
    <t>Bob Jones</t>
  </si>
  <si>
    <t>AASHTO Quality</t>
  </si>
  <si>
    <t>Northeast corner, 3rd ledge, 180 feet from top</t>
  </si>
  <si>
    <t>Finished product sample - #57, #6, #7</t>
  </si>
  <si>
    <t>STP-M-1234(5)</t>
  </si>
  <si>
    <t>PG</t>
  </si>
  <si>
    <t>FP</t>
  </si>
  <si>
    <t>RV</t>
  </si>
  <si>
    <t>DSR</t>
  </si>
  <si>
    <t>PAV</t>
  </si>
  <si>
    <t>100 (110)</t>
  </si>
  <si>
    <t>64-22</t>
  </si>
  <si>
    <t>70-22</t>
  </si>
  <si>
    <t>76-22</t>
  </si>
  <si>
    <t>82-22</t>
  </si>
  <si>
    <t>RVTEMP</t>
  </si>
  <si>
    <t>RTF</t>
  </si>
  <si>
    <t>RTFDSR</t>
  </si>
  <si>
    <t>TEMP</t>
  </si>
  <si>
    <t>PAVDSR</t>
  </si>
  <si>
    <t>PAVDSRTEMP</t>
  </si>
  <si>
    <t>BBRTEMP</t>
  </si>
  <si>
    <t>BBRSMAX</t>
  </si>
  <si>
    <t>BBRMMIN</t>
  </si>
  <si>
    <t>DTTEMP</t>
  </si>
  <si>
    <t>DT</t>
  </si>
  <si>
    <t>ORIGINAL BINDER</t>
  </si>
  <si>
    <t>Phase Angle</t>
  </si>
  <si>
    <t>Mass Loss</t>
  </si>
  <si>
    <t>Flash Point</t>
  </si>
  <si>
    <t>Dynamic Shear Rheometer</t>
  </si>
  <si>
    <t>ROLLING THIN FILM OVEN</t>
  </si>
  <si>
    <t>PRESSURE AGING VESSEL</t>
  </si>
  <si>
    <t>m-value</t>
  </si>
  <si>
    <t>Stiffness</t>
  </si>
  <si>
    <t>Direct Tension</t>
  </si>
  <si>
    <t>o</t>
  </si>
  <si>
    <t>Avg 7-day max temp</t>
  </si>
  <si>
    <t>1-day Min temp</t>
  </si>
  <si>
    <t>PERFORMACE GRADE</t>
  </si>
  <si>
    <t>Pa-s, max.</t>
  </si>
  <si>
    <t>kPa, min.</t>
  </si>
  <si>
    <t>%, max.</t>
  </si>
  <si>
    <t>min.</t>
  </si>
  <si>
    <t>Mpa, max.</t>
  </si>
  <si>
    <t>%, min.</t>
  </si>
  <si>
    <t>Elastic Recovery</t>
  </si>
  <si>
    <t>Softening Point</t>
  </si>
  <si>
    <t xml:space="preserve"> </t>
  </si>
  <si>
    <t>CRS-2</t>
  </si>
  <si>
    <t>RS-1</t>
  </si>
  <si>
    <t>RS-2</t>
  </si>
  <si>
    <t>SS-1</t>
  </si>
  <si>
    <r>
      <t>o</t>
    </r>
    <r>
      <rPr>
        <sz val="9"/>
        <rFont val="Arial"/>
        <family val="2"/>
      </rPr>
      <t>C</t>
    </r>
  </si>
  <si>
    <r>
      <t>o</t>
    </r>
    <r>
      <rPr>
        <sz val="9"/>
        <rFont val="Arial"/>
        <family val="2"/>
      </rPr>
      <t>C, min.</t>
    </r>
  </si>
  <si>
    <r>
      <t xml:space="preserve">Rotational Viscosity @ 135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</t>
    </r>
  </si>
  <si>
    <t>Terminal</t>
  </si>
  <si>
    <t>TDOT</t>
  </si>
  <si>
    <t>VERIFICATION</t>
  </si>
  <si>
    <t>% Diff.</t>
  </si>
  <si>
    <t>TDOT Specification</t>
  </si>
  <si>
    <t>OTHER TESTS</t>
  </si>
  <si>
    <t>VERIFIES</t>
  </si>
  <si>
    <t>(between terminal and TDOT tests)</t>
  </si>
  <si>
    <t>TEST DATA</t>
  </si>
  <si>
    <t>Spec.</t>
  </si>
  <si>
    <t>(Pass/Fail)</t>
  </si>
  <si>
    <t>(Yes/No)</t>
  </si>
  <si>
    <t>Physical Hardening</t>
  </si>
  <si>
    <t>min</t>
  </si>
  <si>
    <t>max</t>
  </si>
  <si>
    <t>EMULSION GRADE</t>
  </si>
  <si>
    <t>ORIGINAL EMULSION</t>
  </si>
  <si>
    <t>Viscosity, Saybolt Furol at 77°F</t>
  </si>
  <si>
    <t>Viscosity, Saybolt Furol at 122°F</t>
  </si>
  <si>
    <t>Storage stability test, 24-h, %</t>
  </si>
  <si>
    <t>Coating ability and water resistance:</t>
  </si>
  <si>
    <t>Coating, dry aggregate</t>
  </si>
  <si>
    <t>Coating, after spraying</t>
  </si>
  <si>
    <t>Coating, wet aggregate</t>
  </si>
  <si>
    <t>Cement mixing test, %</t>
  </si>
  <si>
    <t>Sieve test, %</t>
  </si>
  <si>
    <t>Residue by distillation, %</t>
  </si>
  <si>
    <t>Oil distillate by volume of emulsion, %</t>
  </si>
  <si>
    <t>Penetration, 77°F (25°C), 100g, 5 s</t>
  </si>
  <si>
    <t>Ductility, 77°F, (25°C), 5 cm/min, cm</t>
  </si>
  <si>
    <t>Solubility in trichloroethylene, %</t>
  </si>
  <si>
    <t>Float test, 140°F (60°C), s</t>
  </si>
  <si>
    <t>Demulsibility, 35 ml, 0.02 N CaCl2, %</t>
  </si>
  <si>
    <t>Rapid Setting</t>
  </si>
  <si>
    <t>Slow Setting</t>
  </si>
  <si>
    <t>Quick Setting</t>
  </si>
  <si>
    <t>Type</t>
  </si>
  <si>
    <t>---</t>
  </si>
  <si>
    <t>Distillation:</t>
  </si>
  <si>
    <t>Demulsibility, 35 mL, 0.8 % dioctyl sodium sulfosuccinate, %</t>
  </si>
  <si>
    <t>CSS-1</t>
  </si>
  <si>
    <t>positive</t>
  </si>
  <si>
    <t>Particle Charge Test</t>
  </si>
  <si>
    <t>TESTS ON RESIDUE FROM DISTILLATION TEST</t>
  </si>
  <si>
    <t>Flash Point, °C (min)</t>
  </si>
  <si>
    <t>Dynamic Shear Rheometer, kPa (min)</t>
  </si>
  <si>
    <t>Phase Angle, degrees</t>
  </si>
  <si>
    <t>Mass Loss, % (max)</t>
  </si>
  <si>
    <t>m-value (min)</t>
  </si>
  <si>
    <t>Stiffness, Mpa (max)</t>
  </si>
  <si>
    <t>EMULSION GRADE:</t>
  </si>
  <si>
    <t>°C</t>
  </si>
  <si>
    <t/>
  </si>
  <si>
    <t xml:space="preserve">  </t>
  </si>
  <si>
    <t>Type:</t>
  </si>
  <si>
    <t>Particle charge test</t>
  </si>
  <si>
    <t>ELASTRECOV</t>
  </si>
  <si>
    <t>SOFTPT</t>
  </si>
  <si>
    <t>Softening Point, cm (min)</t>
  </si>
  <si>
    <t>PERFORMANCE GRADE:</t>
  </si>
  <si>
    <t>Rotational Viscosity @ 135 °C, Pa-s (max)</t>
  </si>
  <si>
    <t>Pass</t>
  </si>
  <si>
    <t>Dynamic Shear Rheometer, kPa (max)</t>
  </si>
  <si>
    <t>Special Mixing Material</t>
  </si>
  <si>
    <t>Special Tack</t>
  </si>
  <si>
    <t>CAE-P</t>
  </si>
  <si>
    <t>Run DT</t>
  </si>
  <si>
    <t>12345-6789-10</t>
  </si>
  <si>
    <t>Tank</t>
  </si>
  <si>
    <t>John Smith Co.</t>
  </si>
  <si>
    <t>A123</t>
  </si>
  <si>
    <t>Bill Smith</t>
  </si>
  <si>
    <t>200 gals.</t>
  </si>
  <si>
    <t>Clarksville</t>
  </si>
  <si>
    <t>34-234</t>
  </si>
  <si>
    <t>20th</t>
  </si>
  <si>
    <t>January</t>
  </si>
  <si>
    <t>B.B. Construction Co.</t>
  </si>
  <si>
    <t>PAVEMENT MARKING SHEETS</t>
  </si>
  <si>
    <t>SHERWIN WILLIAMS - WHITE PAINT - BATCH NO.</t>
  </si>
  <si>
    <t>M2501</t>
  </si>
  <si>
    <t>M3171</t>
  </si>
  <si>
    <t>M2681</t>
  </si>
  <si>
    <t>TOTAL</t>
  </si>
  <si>
    <t>M2991</t>
  </si>
  <si>
    <t>M1701</t>
  </si>
  <si>
    <t>M2971</t>
  </si>
  <si>
    <t>716.05.20</t>
  </si>
  <si>
    <t>560 GAL</t>
  </si>
  <si>
    <t>23 GAL</t>
  </si>
  <si>
    <t>5 GAL</t>
  </si>
  <si>
    <t>588 GAL</t>
  </si>
  <si>
    <t>296 GAL</t>
  </si>
  <si>
    <t>78 GAL</t>
  </si>
  <si>
    <t>40 GAL</t>
  </si>
  <si>
    <t>414 GAL</t>
  </si>
  <si>
    <t>see item numbers above</t>
  </si>
  <si>
    <t>Certifications</t>
  </si>
  <si>
    <t>Kern Brothers</t>
  </si>
  <si>
    <t>see below</t>
  </si>
  <si>
    <t>Atlanta, GA</t>
  </si>
  <si>
    <t>PG 76-22</t>
  </si>
  <si>
    <t>CONTRACTOR MATERIAL CERTIFICATION</t>
  </si>
  <si>
    <t>INCIDENTAL ITEMS:</t>
  </si>
  <si>
    <t>604.08.01</t>
  </si>
  <si>
    <t>604.08.02</t>
  </si>
  <si>
    <t>610.11.32</t>
  </si>
  <si>
    <t>920.01.03</t>
  </si>
  <si>
    <t>920.01.59.</t>
  </si>
  <si>
    <t>RETAINING WALLS</t>
  </si>
  <si>
    <t>DRNG SYSTEMS SW RETAINING WALL</t>
  </si>
  <si>
    <t>TEMPORARY RETAINING WALL</t>
  </si>
  <si>
    <t>****LIST MATERIALS FROM APPROVED SHOP DRAWINGS****</t>
  </si>
  <si>
    <t>LS</t>
  </si>
  <si>
    <t>604.03.04</t>
  </si>
  <si>
    <t>PAVEMENT @ BRIDGE ENDS</t>
  </si>
  <si>
    <t>SY</t>
  </si>
  <si>
    <t>(CONCRETE BY REPORTS)</t>
  </si>
  <si>
    <t>(MINERAL AGGREGATE BY REPORT)</t>
  </si>
  <si>
    <t>REINFORCING STEEL</t>
  </si>
  <si>
    <t>BRIDGE END DRAINS</t>
  </si>
  <si>
    <t>BACKER ROD</t>
  </si>
  <si>
    <t>JOINT SEALER</t>
  </si>
  <si>
    <t>ELASTOMERIC CONCRETE</t>
  </si>
  <si>
    <t>SEED</t>
  </si>
  <si>
    <t>FERTILIZER</t>
  </si>
  <si>
    <t>LIME</t>
  </si>
  <si>
    <t>HAY</t>
  </si>
  <si>
    <t>TACK, GLUE, SPRIGGING</t>
  </si>
  <si>
    <t>UNITS</t>
  </si>
  <si>
    <t>Distillate by weight, %</t>
  </si>
  <si>
    <t>VARIOUS 1</t>
  </si>
  <si>
    <t>VARIOUS 2</t>
  </si>
  <si>
    <t>VARIOUS 3</t>
  </si>
  <si>
    <t>VARIOUS 4</t>
  </si>
  <si>
    <t>Pin No.</t>
  </si>
  <si>
    <t>LOCAL PROGRAMS CONTRACTOR MATERIAL CERTIFICATION</t>
  </si>
  <si>
    <t>Project Inspector/Office Staff</t>
  </si>
  <si>
    <t>Project Supervisor/Manager</t>
  </si>
  <si>
    <t>SM Sample ID:</t>
  </si>
  <si>
    <t>67-22</t>
  </si>
  <si>
    <t xml:space="preserve"> ---</t>
  </si>
  <si>
    <t>5-day Stability</t>
  </si>
  <si>
    <t>Min</t>
  </si>
  <si>
    <t>Max</t>
  </si>
  <si>
    <t xml:space="preserve"> --- </t>
  </si>
  <si>
    <t>CSS-1H</t>
  </si>
  <si>
    <t>SS-1H</t>
  </si>
  <si>
    <t>TST-1P</t>
  </si>
  <si>
    <t>CQS-1H</t>
  </si>
  <si>
    <t>CQS-1HP</t>
  </si>
  <si>
    <t>AEP</t>
  </si>
  <si>
    <t>AE3</t>
  </si>
  <si>
    <t>CRS-2P</t>
  </si>
  <si>
    <t>Method</t>
  </si>
  <si>
    <t>Temp</t>
  </si>
  <si>
    <t>Distillation</t>
  </si>
  <si>
    <t>n/a</t>
  </si>
  <si>
    <t>Positive</t>
  </si>
  <si>
    <t>Evaporation</t>
  </si>
  <si>
    <t>Visc77</t>
  </si>
  <si>
    <t>Visc122</t>
  </si>
  <si>
    <t>Stability</t>
  </si>
  <si>
    <t>Demulsibility</t>
  </si>
  <si>
    <t>Sieve</t>
  </si>
  <si>
    <t>Residue Method</t>
  </si>
  <si>
    <t>Residue</t>
  </si>
  <si>
    <t>Oil</t>
  </si>
  <si>
    <t xml:space="preserve">Distillate </t>
  </si>
  <si>
    <t>Stonecoating</t>
  </si>
  <si>
    <t>Penetration</t>
  </si>
  <si>
    <t>Ductility77</t>
  </si>
  <si>
    <t>Ductility40</t>
  </si>
  <si>
    <t>Solubility</t>
  </si>
  <si>
    <t>Float</t>
  </si>
  <si>
    <t>RandB</t>
  </si>
  <si>
    <t>G*</t>
  </si>
  <si>
    <t>Charge Test</t>
  </si>
  <si>
    <t>Prime Coat</t>
  </si>
  <si>
    <t xml:space="preserve">Charge </t>
  </si>
  <si>
    <t>Cationic (Positive Charge)</t>
  </si>
  <si>
    <t>Trackless Tack</t>
  </si>
  <si>
    <t>Storage stability test, 5-day, %</t>
  </si>
  <si>
    <r>
      <t>Demulsibility</t>
    </r>
    <r>
      <rPr>
        <sz val="9"/>
        <rFont val="Arial"/>
        <family val="2"/>
      </rPr>
      <t>, %</t>
    </r>
  </si>
  <si>
    <t>ER</t>
  </si>
  <si>
    <t>Residue:</t>
  </si>
  <si>
    <t>Residue method:</t>
  </si>
  <si>
    <t>Temperature</t>
  </si>
  <si>
    <t>Residue, %</t>
  </si>
  <si>
    <t>Elastic Recovery, %</t>
  </si>
  <si>
    <t>Ductility, 40°F, (4.4°C), 5 cm/min, cm</t>
  </si>
  <si>
    <t>G*/sinδ @ 82°C, kPa</t>
  </si>
  <si>
    <t>Stone Coating, %</t>
  </si>
  <si>
    <t>Negative</t>
  </si>
  <si>
    <t>CSS-1h</t>
  </si>
  <si>
    <t>ABC Construction</t>
  </si>
  <si>
    <t>Emulsion CSS-1h</t>
  </si>
  <si>
    <t>500 F</t>
  </si>
  <si>
    <t>Supplier</t>
  </si>
  <si>
    <t>Phone</t>
  </si>
  <si>
    <t>615-867-5309</t>
  </si>
  <si>
    <t xml:space="preserve">Flash Point, °C </t>
  </si>
  <si>
    <t>Specific Gravity</t>
  </si>
  <si>
    <r>
      <t>Unit Weight @ 60</t>
    </r>
    <r>
      <rPr>
        <sz val="9"/>
        <rFont val="Calibri"/>
        <family val="2"/>
      </rPr>
      <t>°</t>
    </r>
    <r>
      <rPr>
        <sz val="9"/>
        <rFont val="Arial"/>
        <family val="2"/>
      </rPr>
      <t>F, lbs per gal.</t>
    </r>
  </si>
  <si>
    <t>MSCR TESTS</t>
  </si>
  <si>
    <r>
      <t>Jnr3.2, kPa-1 @ 64</t>
    </r>
    <r>
      <rPr>
        <sz val="9"/>
        <rFont val="Calibri"/>
        <family val="2"/>
      </rPr>
      <t>°</t>
    </r>
    <r>
      <rPr>
        <sz val="9"/>
        <rFont val="Arial"/>
        <family val="2"/>
      </rPr>
      <t>C</t>
    </r>
  </si>
  <si>
    <t>Jnrdiff @ 64°C, %</t>
  </si>
  <si>
    <r>
      <t>%Recovery(3.2) @ 64</t>
    </r>
    <r>
      <rPr>
        <sz val="9"/>
        <rFont val="Calibri"/>
        <family val="2"/>
      </rPr>
      <t>°</t>
    </r>
    <r>
      <rPr>
        <sz val="9"/>
        <rFont val="Arial"/>
        <family val="2"/>
      </rPr>
      <t>C</t>
    </r>
  </si>
  <si>
    <t>Direct Tension, %</t>
  </si>
  <si>
    <t>Softening Point, °C</t>
  </si>
  <si>
    <t>NA</t>
  </si>
  <si>
    <t>Jnr 3.2</t>
  </si>
  <si>
    <t>% Recovery</t>
  </si>
  <si>
    <t>Jnr Diff</t>
  </si>
  <si>
    <t>--</t>
  </si>
  <si>
    <t>NTSS-1HM</t>
  </si>
  <si>
    <t>SS-1VH</t>
  </si>
  <si>
    <t>Ultrafuse</t>
  </si>
  <si>
    <t>DOTC10</t>
  </si>
  <si>
    <t>CRS-1HM</t>
  </si>
  <si>
    <t>Anionic (Negative Charge)</t>
  </si>
  <si>
    <t>Temperature, °F</t>
  </si>
  <si>
    <t>Residue Method:</t>
  </si>
  <si>
    <t>Storage Stability Test, 24-h, %</t>
  </si>
  <si>
    <t>Storage Stability Test, 5-day, %</t>
  </si>
  <si>
    <t>Sieve Test, % (Field Samples: 0.3 Max)</t>
  </si>
  <si>
    <t>Oil Distillate by Volume of Emulsion, %</t>
  </si>
  <si>
    <t>Distillate by Weight, %</t>
  </si>
  <si>
    <t>LD-7</t>
  </si>
  <si>
    <t>Micro Pave</t>
  </si>
  <si>
    <t>AsPen</t>
  </si>
  <si>
    <t>CHPF-1</t>
  </si>
  <si>
    <t>Micro Pave-R</t>
  </si>
  <si>
    <t>PMM</t>
  </si>
  <si>
    <t>FasBlack</t>
  </si>
  <si>
    <t>TRMSS</t>
  </si>
  <si>
    <t>Fog Seal</t>
  </si>
  <si>
    <t>High Performance Fog Seal</t>
  </si>
  <si>
    <r>
      <t>Jnr3.2, kPa-1 @ 64</t>
    </r>
    <r>
      <rPr>
        <sz val="9"/>
        <rFont val="Calibri"/>
        <family val="2"/>
      </rPr>
      <t>°</t>
    </r>
    <r>
      <rPr>
        <sz val="9"/>
        <rFont val="Arial"/>
        <family val="2"/>
      </rPr>
      <t>C (max)</t>
    </r>
  </si>
  <si>
    <t>Jnrdiff @ 64°C, % (max)</t>
  </si>
  <si>
    <r>
      <t>%Recovery(3.2) @ 64</t>
    </r>
    <r>
      <rPr>
        <sz val="9"/>
        <rFont val="Calibri"/>
        <family val="2"/>
      </rPr>
      <t>°</t>
    </r>
    <r>
      <rPr>
        <sz val="9"/>
        <rFont val="Arial"/>
        <family val="2"/>
      </rPr>
      <t>C (min)</t>
    </r>
  </si>
  <si>
    <t>XX</t>
  </si>
  <si>
    <t>QCT (NTCRS-1HSP)</t>
  </si>
  <si>
    <t>Medium Setting</t>
  </si>
  <si>
    <t>eScrub (CMS-1PC)</t>
  </si>
  <si>
    <t>PRESSURE AGING VESSEL - 20 HR</t>
  </si>
  <si>
    <t>INFO ONLY</t>
  </si>
  <si>
    <t>ΔTc, °C</t>
  </si>
  <si>
    <t>BC-1ht (etac)</t>
  </si>
  <si>
    <t>CBC-1ht (etac)</t>
  </si>
  <si>
    <t>NTT</t>
  </si>
  <si>
    <t>RS-1HMC</t>
  </si>
  <si>
    <t>HMC-HP FOG</t>
  </si>
  <si>
    <t>eFog HP (EF-1H)</t>
  </si>
  <si>
    <t>GSB-88P</t>
  </si>
  <si>
    <t>RS-1HL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</si>
</sst>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0\);_(0\);\ &quot;&quot;;_(@_)"/>
    <numFmt numFmtId="165" formatCode="dd\-mmm\-yy"/>
    <numFmt numFmtId="166" formatCode="_(0_);_(0\);&quot;&quot;;_(@_)"/>
    <numFmt numFmtId="167" formatCode="0.000"/>
    <numFmt numFmtId="168" formatCode="0.0"/>
    <numFmt numFmtId="169" formatCode="0.0000"/>
    <numFmt numFmtId="170" formatCode="0.0%"/>
  </numFmts>
  <fonts count="41"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u/>
      <sz val="8"/>
      <name val="Arial"/>
      <family val="2"/>
    </font>
    <font>
      <sz val="9"/>
      <name val="Times New Roman"/>
      <family val="1"/>
    </font>
    <font>
      <i/>
      <sz val="8"/>
      <color indexed="48"/>
      <name val="Coronet"/>
      <family val="4"/>
    </font>
    <font>
      <sz val="8"/>
      <color indexed="48"/>
      <name val="Arial"/>
      <family val="2"/>
    </font>
    <font>
      <sz val="7"/>
      <color indexed="8"/>
      <name val="Arial"/>
      <family val="2"/>
    </font>
    <font>
      <i/>
      <sz val="8"/>
      <color indexed="4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i/>
      <sz val="6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9"/>
      <color indexed="12"/>
      <name val="Arial"/>
      <family val="2"/>
    </font>
    <font>
      <b/>
      <i/>
      <sz val="9"/>
      <color indexed="12"/>
      <name val="Arial"/>
      <family val="2"/>
    </font>
    <font>
      <i/>
      <sz val="8"/>
      <color indexed="12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i/>
      <sz val="8"/>
      <color rgb="FF0033CC"/>
      <name val="Arial"/>
      <family val="2"/>
    </font>
    <font>
      <b/>
      <i/>
      <sz val="9"/>
      <color rgb="FF0070C0"/>
      <name val="Arial"/>
      <family val="2"/>
    </font>
    <font>
      <i/>
      <sz val="9"/>
      <color rgb="FF0070C0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bgColor indexed="41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1" fillId="0" borderId="0"/>
    <xf numFmtId="0" fontId="7" fillId="0" borderId="0"/>
    <xf numFmtId="9" fontId="31" fillId="0" borderId="0" applyFont="0" applyFill="0" applyBorder="0" applyAlignment="0" applyProtection="0"/>
  </cellStyleXfs>
  <cellXfs count="1126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8" fillId="3" borderId="9" xfId="0" applyFont="1" applyFill="1" applyBorder="1"/>
    <xf numFmtId="0" fontId="8" fillId="0" borderId="0" xfId="0" applyFont="1"/>
    <xf numFmtId="0" fontId="8" fillId="0" borderId="10" xfId="0" applyFont="1" applyBorder="1"/>
    <xf numFmtId="0" fontId="9" fillId="0" borderId="10" xfId="2" applyFont="1" applyFill="1" applyBorder="1" applyAlignment="1">
      <alignment horizontal="left" wrapText="1"/>
    </xf>
    <xf numFmtId="0" fontId="8" fillId="0" borderId="9" xfId="0" applyFont="1" applyBorder="1"/>
    <xf numFmtId="0" fontId="9" fillId="0" borderId="9" xfId="2" applyFont="1" applyFill="1" applyBorder="1" applyAlignment="1">
      <alignment horizontal="left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left" indent="1"/>
      <protection locked="0"/>
    </xf>
    <xf numFmtId="0" fontId="8" fillId="0" borderId="4" xfId="0" applyFont="1" applyFill="1" applyBorder="1" applyAlignment="1" applyProtection="1"/>
    <xf numFmtId="0" fontId="8" fillId="0" borderId="5" xfId="0" applyFont="1" applyFill="1" applyBorder="1" applyAlignment="1" applyProtection="1"/>
    <xf numFmtId="0" fontId="8" fillId="2" borderId="0" xfId="0" applyFont="1" applyFill="1" applyAlignment="1" applyProtection="1"/>
    <xf numFmtId="0" fontId="8" fillId="0" borderId="0" xfId="0" applyFont="1" applyFill="1" applyBorder="1" applyAlignment="1" applyProtection="1"/>
    <xf numFmtId="0" fontId="14" fillId="0" borderId="4" xfId="0" applyFont="1" applyFill="1" applyBorder="1" applyAlignment="1" applyProtection="1"/>
    <xf numFmtId="0" fontId="14" fillId="0" borderId="5" xfId="0" applyFont="1" applyFill="1" applyBorder="1" applyAlignment="1" applyProtection="1"/>
    <xf numFmtId="0" fontId="14" fillId="2" borderId="0" xfId="0" applyFont="1" applyFill="1" applyAlignment="1" applyProtection="1"/>
    <xf numFmtId="0" fontId="8" fillId="0" borderId="11" xfId="0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center" vertical="top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0" fillId="0" borderId="7" xfId="0" applyFill="1" applyBorder="1" applyAlignment="1" applyProtection="1"/>
    <xf numFmtId="0" fontId="0" fillId="0" borderId="7" xfId="0" applyFill="1" applyBorder="1" applyAlignment="1" applyProtection="1">
      <alignment horizontal="left" indent="1"/>
    </xf>
    <xf numFmtId="165" fontId="0" fillId="0" borderId="7" xfId="0" applyNumberFormat="1" applyFill="1" applyBorder="1" applyAlignment="1" applyProtection="1">
      <alignment horizontal="left" indent="1"/>
    </xf>
    <xf numFmtId="0" fontId="8" fillId="2" borderId="0" xfId="0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2" xfId="0" applyFont="1" applyFill="1" applyBorder="1" applyAlignment="1" applyProtection="1">
      <alignment horizontal="center"/>
    </xf>
    <xf numFmtId="0" fontId="0" fillId="2" borderId="0" xfId="0" applyFill="1"/>
    <xf numFmtId="0" fontId="1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0" fontId="8" fillId="0" borderId="0" xfId="0" applyFont="1" applyFill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2" fontId="8" fillId="0" borderId="0" xfId="0" applyNumberFormat="1" applyFont="1" applyFill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/>
    <xf numFmtId="0" fontId="8" fillId="0" borderId="9" xfId="0" applyNumberFormat="1" applyFont="1" applyFill="1" applyBorder="1" applyAlignment="1"/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6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167" fontId="19" fillId="0" borderId="0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/>
    </xf>
    <xf numFmtId="10" fontId="6" fillId="0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indent="1"/>
    </xf>
    <xf numFmtId="167" fontId="19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  <protection locked="0" hidden="1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14" fillId="0" borderId="4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4" fillId="0" borderId="5" xfId="0" applyFont="1" applyFill="1" applyBorder="1" applyAlignment="1" applyProtection="1">
      <protection hidden="1"/>
    </xf>
    <xf numFmtId="0" fontId="14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8" fillId="0" borderId="4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5" xfId="0" applyFont="1" applyFill="1" applyBorder="1" applyAlignment="1" applyProtection="1">
      <protection hidden="1"/>
    </xf>
    <xf numFmtId="0" fontId="8" fillId="2" borderId="0" xfId="0" applyFont="1" applyFill="1" applyAlignment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7" xfId="0" applyFill="1" applyBorder="1" applyAlignment="1" applyProtection="1">
      <alignment horizontal="left" indent="1"/>
      <protection hidden="1"/>
    </xf>
    <xf numFmtId="165" fontId="0" fillId="0" borderId="7" xfId="0" applyNumberFormat="1" applyFill="1" applyBorder="1" applyAlignment="1" applyProtection="1">
      <alignment horizontal="left" indent="1"/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indent="1"/>
      <protection locked="0"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protection hidden="1"/>
    </xf>
    <xf numFmtId="0" fontId="8" fillId="0" borderId="12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left"/>
      <protection hidden="1"/>
    </xf>
    <xf numFmtId="0" fontId="8" fillId="0" borderId="11" xfId="0" applyFont="1" applyFill="1" applyBorder="1" applyAlignment="1" applyProtection="1">
      <alignment horizontal="center" vertical="top"/>
      <protection hidden="1"/>
    </xf>
    <xf numFmtId="0" fontId="8" fillId="0" borderId="11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/>
      <protection locked="0" hidden="1"/>
    </xf>
    <xf numFmtId="0" fontId="8" fillId="0" borderId="0" xfId="0" applyFont="1" applyFill="1" applyBorder="1" applyAlignment="1" applyProtection="1">
      <alignment horizontal="left" vertical="center"/>
      <protection locked="0"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0" borderId="5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7" fontId="19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 applyAlignment="1" applyProtection="1">
      <alignment horizontal="center" vertical="top"/>
    </xf>
    <xf numFmtId="0" fontId="27" fillId="0" borderId="7" xfId="0" applyFont="1" applyFill="1" applyBorder="1" applyProtection="1"/>
    <xf numFmtId="0" fontId="6" fillId="0" borderId="0" xfId="0" applyFont="1" applyFill="1" applyBorder="1" applyAlignment="1" applyProtection="1">
      <alignment horizontal="left" indent="1"/>
      <protection hidden="1"/>
    </xf>
    <xf numFmtId="0" fontId="8" fillId="0" borderId="0" xfId="0" applyFont="1" applyFill="1" applyBorder="1" applyAlignment="1" applyProtection="1">
      <alignment horizontal="left" indent="1"/>
      <protection hidden="1"/>
    </xf>
    <xf numFmtId="0" fontId="28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9" xfId="2" applyFont="1" applyFill="1" applyBorder="1" applyAlignment="1">
      <alignment horizontal="center" vertical="center" wrapText="1"/>
    </xf>
    <xf numFmtId="0" fontId="28" fillId="0" borderId="0" xfId="0" applyFont="1"/>
    <xf numFmtId="0" fontId="9" fillId="0" borderId="0" xfId="0" applyFont="1" applyBorder="1" applyAlignment="1">
      <alignment horizontal="center"/>
    </xf>
    <xf numFmtId="0" fontId="29" fillId="0" borderId="9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33" fillId="0" borderId="0" xfId="0" quotePrefix="1" applyNumberFormat="1" applyFont="1" applyFill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/>
    <xf numFmtId="0" fontId="34" fillId="0" borderId="0" xfId="0" quotePrefix="1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3" fillId="0" borderId="0" xfId="0" quotePrefix="1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8" fillId="0" borderId="9" xfId="0" quotePrefix="1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9" xfId="0" quotePrefix="1" applyFont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8" fillId="0" borderId="15" xfId="0" quotePrefix="1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6" fillId="0" borderId="0" xfId="0" quotePrefix="1" applyFont="1" applyFill="1" applyBorder="1" applyAlignment="1" applyProtection="1">
      <alignment vertical="center"/>
    </xf>
    <xf numFmtId="0" fontId="35" fillId="8" borderId="18" xfId="0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vertical="center"/>
      <protection hidden="1"/>
    </xf>
    <xf numFmtId="0" fontId="0" fillId="9" borderId="9" xfId="0" applyFill="1" applyBorder="1" applyAlignment="1" applyProtection="1">
      <alignment vertical="center"/>
      <protection hidden="1"/>
    </xf>
    <xf numFmtId="0" fontId="0" fillId="5" borderId="9" xfId="0" applyFill="1" applyBorder="1" applyAlignment="1" applyProtection="1">
      <alignment vertical="center"/>
      <protection hidden="1"/>
    </xf>
    <xf numFmtId="0" fontId="8" fillId="0" borderId="13" xfId="0" applyFont="1" applyFill="1" applyBorder="1" applyAlignment="1" applyProtection="1">
      <protection locked="0"/>
    </xf>
    <xf numFmtId="0" fontId="36" fillId="0" borderId="13" xfId="0" applyFont="1" applyFill="1" applyBorder="1" applyAlignment="1" applyProtection="1">
      <protection locked="0"/>
    </xf>
    <xf numFmtId="168" fontId="19" fillId="0" borderId="0" xfId="0" applyNumberFormat="1" applyFont="1" applyFill="1" applyBorder="1" applyAlignment="1" applyProtection="1">
      <alignment horizontal="center" vertical="center"/>
      <protection hidden="1"/>
    </xf>
    <xf numFmtId="168" fontId="6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35" fillId="8" borderId="17" xfId="0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8" fillId="0" borderId="20" xfId="0" quotePrefix="1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/>
    </xf>
    <xf numFmtId="0" fontId="8" fillId="0" borderId="21" xfId="0" quotePrefix="1" applyFont="1" applyBorder="1" applyAlignment="1">
      <alignment horizontal="center"/>
    </xf>
    <xf numFmtId="0" fontId="8" fillId="0" borderId="22" xfId="0" quotePrefix="1" applyNumberFormat="1" applyFont="1" applyFill="1" applyBorder="1" applyAlignment="1">
      <alignment horizontal="center"/>
    </xf>
    <xf numFmtId="0" fontId="8" fillId="0" borderId="22" xfId="0" quotePrefix="1" applyFont="1" applyBorder="1" applyAlignment="1">
      <alignment horizontal="center"/>
    </xf>
    <xf numFmtId="2" fontId="8" fillId="0" borderId="20" xfId="0" quotePrefix="1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23" xfId="0" quotePrefix="1" applyFont="1" applyBorder="1" applyAlignment="1">
      <alignment horizontal="center"/>
    </xf>
    <xf numFmtId="0" fontId="8" fillId="0" borderId="23" xfId="0" quotePrefix="1" applyNumberFormat="1" applyFont="1" applyFill="1" applyBorder="1" applyAlignment="1">
      <alignment horizontal="center"/>
    </xf>
    <xf numFmtId="0" fontId="8" fillId="0" borderId="9" xfId="0" quotePrefix="1" applyFont="1" applyFill="1" applyBorder="1" applyAlignment="1">
      <alignment horizontal="center"/>
    </xf>
    <xf numFmtId="0" fontId="8" fillId="0" borderId="15" xfId="0" quotePrefix="1" applyFont="1" applyBorder="1" applyAlignment="1">
      <alignment horizontal="center"/>
    </xf>
    <xf numFmtId="0" fontId="8" fillId="0" borderId="15" xfId="0" quotePrefix="1" applyFont="1" applyFill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8" fillId="0" borderId="20" xfId="0" quotePrefix="1" applyFont="1" applyBorder="1" applyAlignment="1">
      <alignment horizontal="center"/>
    </xf>
    <xf numFmtId="2" fontId="8" fillId="0" borderId="9" xfId="0" quotePrefix="1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17" xfId="0" quotePrefix="1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quotePrefix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4" xfId="0" quotePrefix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8" fillId="0" borderId="24" xfId="0" quotePrefix="1" applyNumberFormat="1" applyFont="1" applyFill="1" applyBorder="1" applyAlignment="1">
      <alignment horizontal="center"/>
    </xf>
    <xf numFmtId="2" fontId="8" fillId="0" borderId="24" xfId="0" applyNumberFormat="1" applyFont="1" applyFill="1" applyBorder="1" applyAlignment="1">
      <alignment horizontal="center"/>
    </xf>
    <xf numFmtId="0" fontId="8" fillId="0" borderId="24" xfId="0" quotePrefix="1" applyFont="1" applyFill="1" applyBorder="1" applyAlignment="1">
      <alignment horizontal="center"/>
    </xf>
    <xf numFmtId="0" fontId="8" fillId="0" borderId="24" xfId="0" quotePrefix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7" xfId="0" quotePrefix="1" applyFont="1" applyBorder="1" applyAlignment="1">
      <alignment horizontal="center"/>
    </xf>
    <xf numFmtId="0" fontId="8" fillId="0" borderId="25" xfId="0" quotePrefix="1" applyFont="1" applyBorder="1" applyAlignment="1">
      <alignment horizontal="center"/>
    </xf>
    <xf numFmtId="0" fontId="11" fillId="0" borderId="17" xfId="0" quotePrefix="1" applyNumberFormat="1" applyFont="1" applyFill="1" applyBorder="1" applyAlignment="1">
      <alignment horizontal="center"/>
    </xf>
    <xf numFmtId="0" fontId="11" fillId="0" borderId="15" xfId="0" quotePrefix="1" applyNumberFormat="1" applyFont="1" applyFill="1" applyBorder="1" applyAlignment="1">
      <alignment horizontal="center"/>
    </xf>
    <xf numFmtId="0" fontId="31" fillId="2" borderId="0" xfId="1" applyFill="1" applyProtection="1">
      <protection hidden="1"/>
    </xf>
    <xf numFmtId="0" fontId="31" fillId="0" borderId="1" xfId="1" applyFill="1" applyBorder="1" applyProtection="1">
      <protection hidden="1"/>
    </xf>
    <xf numFmtId="0" fontId="31" fillId="0" borderId="2" xfId="1" applyFill="1" applyBorder="1" applyProtection="1">
      <protection hidden="1"/>
    </xf>
    <xf numFmtId="0" fontId="31" fillId="0" borderId="3" xfId="1" applyFill="1" applyBorder="1" applyProtection="1">
      <protection hidden="1"/>
    </xf>
    <xf numFmtId="0" fontId="31" fillId="0" borderId="4" xfId="1" applyFill="1" applyBorder="1" applyProtection="1">
      <protection hidden="1"/>
    </xf>
    <xf numFmtId="0" fontId="31" fillId="0" borderId="5" xfId="1" applyFill="1" applyBorder="1" applyProtection="1">
      <protection hidden="1"/>
    </xf>
    <xf numFmtId="0" fontId="2" fillId="0" borderId="4" xfId="1" applyFont="1" applyFill="1" applyBorder="1" applyProtection="1">
      <protection hidden="1"/>
    </xf>
    <xf numFmtId="0" fontId="2" fillId="0" borderId="5" xfId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2" fillId="0" borderId="5" xfId="1" applyFont="1" applyFill="1" applyBorder="1" applyProtection="1">
      <protection hidden="1"/>
    </xf>
    <xf numFmtId="0" fontId="5" fillId="0" borderId="4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protection hidden="1"/>
    </xf>
    <xf numFmtId="0" fontId="5" fillId="0" borderId="5" xfId="1" applyFont="1" applyFill="1" applyBorder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14" fillId="0" borderId="4" xfId="1" applyFont="1" applyFill="1" applyBorder="1" applyAlignment="1" applyProtection="1">
      <protection hidden="1"/>
    </xf>
    <xf numFmtId="0" fontId="14" fillId="0" borderId="5" xfId="1" applyFont="1" applyFill="1" applyBorder="1" applyAlignment="1" applyProtection="1">
      <protection hidden="1"/>
    </xf>
    <xf numFmtId="0" fontId="14" fillId="2" borderId="0" xfId="1" applyFont="1" applyFill="1" applyAlignment="1" applyProtection="1">
      <protection hidden="1"/>
    </xf>
    <xf numFmtId="0" fontId="31" fillId="0" borderId="0" xfId="1" applyFill="1" applyBorder="1" applyProtection="1">
      <protection hidden="1"/>
    </xf>
    <xf numFmtId="0" fontId="8" fillId="0" borderId="4" xfId="1" applyFont="1" applyFill="1" applyBorder="1" applyAlignment="1" applyProtection="1">
      <protection hidden="1"/>
    </xf>
    <xf numFmtId="0" fontId="8" fillId="0" borderId="0" xfId="1" applyFont="1" applyFill="1" applyBorder="1" applyAlignment="1" applyProtection="1">
      <alignment horizontal="left"/>
      <protection hidden="1"/>
    </xf>
    <xf numFmtId="0" fontId="8" fillId="0" borderId="0" xfId="1" applyFont="1" applyFill="1" applyBorder="1" applyAlignment="1" applyProtection="1">
      <protection hidden="1"/>
    </xf>
    <xf numFmtId="0" fontId="8" fillId="0" borderId="5" xfId="1" applyFont="1" applyFill="1" applyBorder="1" applyAlignment="1" applyProtection="1">
      <protection hidden="1"/>
    </xf>
    <xf numFmtId="0" fontId="8" fillId="2" borderId="0" xfId="1" applyFont="1" applyFill="1" applyAlignment="1" applyProtection="1">
      <protection hidden="1"/>
    </xf>
    <xf numFmtId="0" fontId="8" fillId="0" borderId="13" xfId="1" applyFont="1" applyFill="1" applyBorder="1" applyAlignment="1" applyProtection="1">
      <protection locked="0"/>
    </xf>
    <xf numFmtId="0" fontId="31" fillId="0" borderId="4" xfId="1" applyFill="1" applyBorder="1" applyAlignment="1" applyProtection="1">
      <protection hidden="1"/>
    </xf>
    <xf numFmtId="0" fontId="31" fillId="0" borderId="7" xfId="1" applyFill="1" applyBorder="1" applyAlignment="1" applyProtection="1">
      <protection hidden="1"/>
    </xf>
    <xf numFmtId="0" fontId="31" fillId="0" borderId="7" xfId="1" applyFill="1" applyBorder="1" applyAlignment="1" applyProtection="1">
      <alignment horizontal="left" indent="1"/>
      <protection hidden="1"/>
    </xf>
    <xf numFmtId="165" fontId="31" fillId="0" borderId="7" xfId="1" applyNumberFormat="1" applyFill="1" applyBorder="1" applyAlignment="1" applyProtection="1">
      <alignment horizontal="left" indent="1"/>
      <protection hidden="1"/>
    </xf>
    <xf numFmtId="0" fontId="31" fillId="0" borderId="5" xfId="1" applyFill="1" applyBorder="1" applyAlignment="1" applyProtection="1">
      <protection hidden="1"/>
    </xf>
    <xf numFmtId="0" fontId="31" fillId="2" borderId="0" xfId="1" applyFill="1" applyAlignment="1" applyProtection="1">
      <protection hidden="1"/>
    </xf>
    <xf numFmtId="0" fontId="8" fillId="0" borderId="4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protection hidden="1"/>
    </xf>
    <xf numFmtId="0" fontId="6" fillId="0" borderId="0" xfId="1" applyFont="1" applyFill="1" applyBorder="1" applyAlignment="1" applyProtection="1">
      <alignment horizontal="left" indent="1"/>
      <protection hidden="1"/>
    </xf>
    <xf numFmtId="0" fontId="6" fillId="0" borderId="0" xfId="1" applyFont="1" applyFill="1" applyBorder="1" applyAlignment="1" applyProtection="1">
      <alignment horizontal="right"/>
      <protection hidden="1"/>
    </xf>
    <xf numFmtId="0" fontId="20" fillId="0" borderId="0" xfId="1" applyFont="1" applyFill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8" fillId="0" borderId="5" xfId="1" applyFont="1" applyFill="1" applyBorder="1" applyAlignment="1" applyProtection="1">
      <alignment vertical="center"/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6" fillId="0" borderId="4" xfId="1" applyFont="1" applyFill="1" applyBorder="1" applyAlignment="1" applyProtection="1">
      <alignment vertical="center"/>
      <protection hidden="1"/>
    </xf>
    <xf numFmtId="0" fontId="6" fillId="0" borderId="5" xfId="1" applyFont="1" applyFill="1" applyBorder="1" applyAlignment="1" applyProtection="1">
      <alignment vertical="center"/>
      <protection hidden="1"/>
    </xf>
    <xf numFmtId="0" fontId="6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68" fontId="19" fillId="0" borderId="0" xfId="1" applyNumberFormat="1" applyFont="1" applyFill="1" applyBorder="1" applyAlignment="1" applyProtection="1">
      <alignment horizontal="center" vertical="center"/>
      <protection hidden="1"/>
    </xf>
    <xf numFmtId="168" fontId="6" fillId="0" borderId="0" xfId="1" applyNumberFormat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6" fillId="0" borderId="19" xfId="1" applyFont="1" applyFill="1" applyBorder="1" applyAlignment="1" applyProtection="1">
      <alignment horizontal="center" vertical="center"/>
      <protection hidden="1"/>
    </xf>
    <xf numFmtId="1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8" fillId="0" borderId="0" xfId="1" applyFont="1" applyFill="1" applyBorder="1" applyAlignment="1" applyProtection="1">
      <alignment horizontal="center"/>
      <protection hidden="1"/>
    </xf>
    <xf numFmtId="0" fontId="8" fillId="2" borderId="0" xfId="1" applyFont="1" applyFill="1" applyBorder="1" applyAlignment="1" applyProtection="1">
      <alignment vertical="center"/>
      <protection hidden="1"/>
    </xf>
    <xf numFmtId="0" fontId="31" fillId="2" borderId="0" xfId="1" applyFill="1" applyBorder="1" applyAlignment="1" applyProtection="1">
      <alignment vertical="center"/>
      <protection hidden="1"/>
    </xf>
    <xf numFmtId="0" fontId="31" fillId="0" borderId="4" xfId="1" applyFill="1" applyBorder="1" applyAlignment="1" applyProtection="1">
      <alignment vertical="center"/>
      <protection hidden="1"/>
    </xf>
    <xf numFmtId="0" fontId="31" fillId="0" borderId="0" xfId="1" applyFill="1" applyBorder="1" applyAlignment="1" applyProtection="1">
      <alignment horizontal="center"/>
      <protection hidden="1"/>
    </xf>
    <xf numFmtId="0" fontId="31" fillId="0" borderId="5" xfId="1" applyFill="1" applyBorder="1" applyAlignment="1" applyProtection="1">
      <alignment vertical="center"/>
      <protection hidden="1"/>
    </xf>
    <xf numFmtId="0" fontId="8" fillId="2" borderId="0" xfId="1" applyFont="1" applyFill="1" applyBorder="1" applyAlignment="1" applyProtection="1">
      <protection hidden="1"/>
    </xf>
    <xf numFmtId="0" fontId="8" fillId="0" borderId="0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8" fillId="0" borderId="11" xfId="1" applyFont="1" applyFill="1" applyBorder="1" applyAlignment="1" applyProtection="1">
      <alignment horizontal="left"/>
      <protection hidden="1"/>
    </xf>
    <xf numFmtId="0" fontId="8" fillId="0" borderId="11" xfId="1" applyFont="1" applyFill="1" applyBorder="1" applyAlignment="1" applyProtection="1">
      <alignment horizontal="center" vertical="top"/>
      <protection hidden="1"/>
    </xf>
    <xf numFmtId="0" fontId="8" fillId="0" borderId="11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left" indent="1"/>
      <protection hidden="1"/>
    </xf>
    <xf numFmtId="0" fontId="10" fillId="0" borderId="0" xfId="1" applyFont="1" applyFill="1" applyBorder="1" applyAlignment="1" applyProtection="1">
      <alignment horizontal="center" vertical="top"/>
      <protection hidden="1"/>
    </xf>
    <xf numFmtId="0" fontId="31" fillId="0" borderId="6" xfId="1" applyFill="1" applyBorder="1" applyProtection="1">
      <protection hidden="1"/>
    </xf>
    <xf numFmtId="0" fontId="31" fillId="0" borderId="7" xfId="1" applyFill="1" applyBorder="1" applyProtection="1">
      <protection hidden="1"/>
    </xf>
    <xf numFmtId="0" fontId="31" fillId="0" borderId="8" xfId="1" applyFill="1" applyBorder="1" applyProtection="1">
      <protection hidden="1"/>
    </xf>
    <xf numFmtId="0" fontId="8" fillId="0" borderId="0" xfId="1" applyFont="1"/>
    <xf numFmtId="0" fontId="8" fillId="0" borderId="0" xfId="1" applyFont="1" applyBorder="1"/>
    <xf numFmtId="0" fontId="8" fillId="0" borderId="0" xfId="1" applyFont="1" applyFill="1" applyBorder="1"/>
    <xf numFmtId="2" fontId="8" fillId="0" borderId="0" xfId="1" applyNumberFormat="1" applyFont="1" applyFill="1" applyBorder="1"/>
    <xf numFmtId="2" fontId="8" fillId="0" borderId="0" xfId="1" applyNumberFormat="1" applyFont="1" applyBorder="1"/>
    <xf numFmtId="0" fontId="8" fillId="3" borderId="9" xfId="1" applyFont="1" applyFill="1" applyBorder="1"/>
    <xf numFmtId="2" fontId="8" fillId="3" borderId="9" xfId="1" applyNumberFormat="1" applyFont="1" applyFill="1" applyBorder="1"/>
    <xf numFmtId="0" fontId="8" fillId="0" borderId="10" xfId="1" applyFont="1" applyBorder="1"/>
    <xf numFmtId="0" fontId="8" fillId="0" borderId="9" xfId="1" applyFont="1" applyBorder="1"/>
    <xf numFmtId="0" fontId="8" fillId="0" borderId="9" xfId="1" applyFont="1" applyFill="1" applyBorder="1"/>
    <xf numFmtId="2" fontId="8" fillId="0" borderId="9" xfId="1" applyNumberFormat="1" applyFont="1" applyFill="1" applyBorder="1"/>
    <xf numFmtId="2" fontId="8" fillId="0" borderId="9" xfId="1" applyNumberFormat="1" applyFont="1" applyBorder="1"/>
    <xf numFmtId="0" fontId="8" fillId="4" borderId="0" xfId="1" applyFont="1" applyFill="1" applyBorder="1"/>
    <xf numFmtId="0" fontId="8" fillId="0" borderId="9" xfId="1" quotePrefix="1" applyFont="1" applyBorder="1"/>
    <xf numFmtId="9" fontId="8" fillId="0" borderId="9" xfId="1" applyNumberFormat="1" applyFont="1" applyBorder="1"/>
    <xf numFmtId="0" fontId="8" fillId="0" borderId="9" xfId="1" quotePrefix="1" applyFont="1" applyFill="1" applyBorder="1"/>
    <xf numFmtId="0" fontId="8" fillId="0" borderId="0" xfId="1" quotePrefix="1" applyFont="1" applyBorder="1"/>
    <xf numFmtId="0" fontId="8" fillId="0" borderId="0" xfId="1" applyFont="1" applyFill="1"/>
    <xf numFmtId="2" fontId="8" fillId="0" borderId="0" xfId="1" applyNumberFormat="1" applyFont="1" applyFill="1"/>
    <xf numFmtId="2" fontId="8" fillId="0" borderId="0" xfId="1" applyNumberFormat="1" applyFont="1"/>
    <xf numFmtId="0" fontId="8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top"/>
      <protection hidden="1"/>
    </xf>
    <xf numFmtId="0" fontId="8" fillId="0" borderId="0" xfId="1" applyFont="1" applyFill="1" applyBorder="1" applyAlignment="1" applyProtection="1">
      <alignment horizontal="left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31" fillId="0" borderId="0" xfId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8" fillId="3" borderId="92" xfId="0" applyNumberFormat="1" applyFont="1" applyFill="1" applyBorder="1" applyAlignment="1">
      <alignment horizontal="center" vertical="center"/>
    </xf>
    <xf numFmtId="0" fontId="8" fillId="3" borderId="99" xfId="0" applyNumberFormat="1" applyFont="1" applyFill="1" applyBorder="1" applyAlignment="1">
      <alignment horizontal="center"/>
    </xf>
    <xf numFmtId="0" fontId="8" fillId="0" borderId="99" xfId="0" applyNumberFormat="1" applyFont="1" applyFill="1" applyBorder="1" applyAlignment="1">
      <alignment horizontal="center"/>
    </xf>
    <xf numFmtId="0" fontId="11" fillId="0" borderId="99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1" fillId="0" borderId="61" xfId="0" applyNumberFormat="1" applyFont="1" applyFill="1" applyBorder="1" applyAlignment="1">
      <alignment horizontal="center"/>
    </xf>
    <xf numFmtId="0" fontId="11" fillId="0" borderId="100" xfId="0" applyNumberFormat="1" applyFont="1" applyFill="1" applyBorder="1" applyAlignment="1">
      <alignment horizontal="center"/>
    </xf>
    <xf numFmtId="0" fontId="11" fillId="0" borderId="92" xfId="0" applyNumberFormat="1" applyFont="1" applyFill="1" applyBorder="1" applyAlignment="1">
      <alignment horizontal="center"/>
    </xf>
    <xf numFmtId="0" fontId="8" fillId="7" borderId="101" xfId="0" applyNumberFormat="1" applyFont="1" applyFill="1" applyBorder="1" applyAlignment="1">
      <alignment horizontal="center" vertical="center"/>
    </xf>
    <xf numFmtId="0" fontId="8" fillId="3" borderId="102" xfId="0" applyNumberFormat="1" applyFont="1" applyFill="1" applyBorder="1" applyAlignment="1">
      <alignment horizontal="center"/>
    </xf>
    <xf numFmtId="0" fontId="8" fillId="0" borderId="102" xfId="0" applyNumberFormat="1" applyFont="1" applyFill="1" applyBorder="1" applyAlignment="1">
      <alignment horizontal="center"/>
    </xf>
    <xf numFmtId="0" fontId="8" fillId="0" borderId="103" xfId="0" applyNumberFormat="1" applyFont="1" applyFill="1" applyBorder="1" applyAlignment="1">
      <alignment horizontal="center"/>
    </xf>
    <xf numFmtId="0" fontId="6" fillId="0" borderId="39" xfId="1" applyFont="1" applyFill="1" applyBorder="1" applyAlignment="1" applyProtection="1">
      <alignment horizontal="left" vertical="center"/>
      <protection hidden="1"/>
    </xf>
    <xf numFmtId="0" fontId="6" fillId="0" borderId="40" xfId="1" applyFont="1" applyFill="1" applyBorder="1" applyAlignment="1" applyProtection="1">
      <alignment horizontal="left" vertical="center"/>
      <protection hidden="1"/>
    </xf>
    <xf numFmtId="0" fontId="6" fillId="0" borderId="41" xfId="1" applyFont="1" applyFill="1" applyBorder="1" applyAlignment="1" applyProtection="1">
      <alignment horizontal="left" vertical="center"/>
      <protection hidden="1"/>
    </xf>
    <xf numFmtId="0" fontId="6" fillId="0" borderId="44" xfId="1" applyFont="1" applyFill="1" applyBorder="1" applyAlignment="1" applyProtection="1">
      <alignment horizontal="center" vertical="center"/>
      <protection hidden="1"/>
    </xf>
    <xf numFmtId="0" fontId="6" fillId="0" borderId="40" xfId="1" applyFont="1" applyFill="1" applyBorder="1" applyAlignment="1" applyProtection="1">
      <alignment horizontal="center" vertical="center"/>
      <protection hidden="1"/>
    </xf>
    <xf numFmtId="0" fontId="6" fillId="0" borderId="46" xfId="1" applyFont="1" applyFill="1" applyBorder="1" applyAlignment="1" applyProtection="1">
      <alignment horizontal="center" vertical="center"/>
      <protection hidden="1"/>
    </xf>
    <xf numFmtId="0" fontId="6" fillId="0" borderId="27" xfId="1" applyFont="1" applyFill="1" applyBorder="1" applyAlignment="1" applyProtection="1">
      <alignment horizontal="center" vertical="center"/>
      <protection hidden="1"/>
    </xf>
    <xf numFmtId="0" fontId="6" fillId="0" borderId="26" xfId="1" applyFont="1" applyFill="1" applyBorder="1" applyAlignment="1" applyProtection="1">
      <alignment horizontal="center" vertical="center"/>
      <protection hidden="1"/>
    </xf>
    <xf numFmtId="0" fontId="6" fillId="0" borderId="51" xfId="1" applyFont="1" applyFill="1" applyBorder="1" applyAlignment="1" applyProtection="1">
      <alignment horizontal="center" vertical="center"/>
      <protection hidden="1"/>
    </xf>
    <xf numFmtId="0" fontId="6" fillId="0" borderId="47" xfId="1" applyFont="1" applyFill="1" applyBorder="1" applyAlignment="1" applyProtection="1">
      <alignment horizontal="left" vertical="center"/>
      <protection hidden="1"/>
    </xf>
    <xf numFmtId="0" fontId="6" fillId="0" borderId="27" xfId="1" applyFont="1" applyFill="1" applyBorder="1" applyAlignment="1" applyProtection="1">
      <alignment horizontal="left" vertical="center"/>
      <protection hidden="1"/>
    </xf>
    <xf numFmtId="0" fontId="6" fillId="0" borderId="48" xfId="1" applyFont="1" applyFill="1" applyBorder="1" applyAlignment="1" applyProtection="1">
      <alignment horizontal="left" vertical="center"/>
      <protection hidden="1"/>
    </xf>
    <xf numFmtId="0" fontId="19" fillId="3" borderId="45" xfId="1" applyFont="1" applyFill="1" applyBorder="1" applyAlignment="1" applyProtection="1">
      <alignment horizontal="left" vertical="center"/>
      <protection hidden="1"/>
    </xf>
    <xf numFmtId="0" fontId="19" fillId="3" borderId="0" xfId="1" applyFont="1" applyFill="1" applyBorder="1" applyAlignment="1" applyProtection="1">
      <alignment horizontal="left" vertical="center"/>
      <protection hidden="1"/>
    </xf>
    <xf numFmtId="0" fontId="31" fillId="0" borderId="47" xfId="1" applyBorder="1"/>
    <xf numFmtId="0" fontId="31" fillId="0" borderId="27" xfId="1" applyBorder="1"/>
    <xf numFmtId="0" fontId="31" fillId="0" borderId="48" xfId="1" applyBorder="1"/>
    <xf numFmtId="0" fontId="6" fillId="0" borderId="47" xfId="1" applyFont="1" applyFill="1" applyBorder="1" applyAlignment="1" applyProtection="1">
      <alignment vertical="center"/>
      <protection hidden="1"/>
    </xf>
    <xf numFmtId="0" fontId="6" fillId="0" borderId="27" xfId="1" applyFont="1" applyFill="1" applyBorder="1" applyAlignment="1" applyProtection="1">
      <alignment vertical="center"/>
      <protection hidden="1"/>
    </xf>
    <xf numFmtId="0" fontId="19" fillId="3" borderId="0" xfId="1" applyFont="1" applyFill="1" applyBorder="1" applyAlignment="1" applyProtection="1">
      <alignment horizontal="center" vertical="center"/>
      <protection hidden="1"/>
    </xf>
    <xf numFmtId="0" fontId="19" fillId="3" borderId="19" xfId="1" applyFont="1" applyFill="1" applyBorder="1" applyAlignment="1" applyProtection="1">
      <alignment horizontal="center" vertical="center"/>
      <protection hidden="1"/>
    </xf>
    <xf numFmtId="0" fontId="11" fillId="11" borderId="3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168" fontId="8" fillId="0" borderId="9" xfId="0" quotePrefix="1" applyNumberFormat="1" applyFont="1" applyFill="1" applyBorder="1" applyAlignment="1">
      <alignment horizontal="center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  <protection locked="0"/>
    </xf>
    <xf numFmtId="0" fontId="8" fillId="0" borderId="34" xfId="0" applyFont="1" applyFill="1" applyBorder="1" applyAlignment="1" applyProtection="1">
      <alignment horizontal="left" indent="1"/>
      <protection locked="0"/>
    </xf>
    <xf numFmtId="0" fontId="8" fillId="0" borderId="13" xfId="0" applyFont="1" applyFill="1" applyBorder="1" applyAlignment="1" applyProtection="1">
      <alignment horizontal="left" indent="1"/>
      <protection locked="0"/>
    </xf>
    <xf numFmtId="0" fontId="8" fillId="0" borderId="35" xfId="0" applyFont="1" applyFill="1" applyBorder="1" applyAlignment="1" applyProtection="1">
      <alignment horizontal="left" indent="1"/>
      <protection locked="0"/>
    </xf>
    <xf numFmtId="0" fontId="8" fillId="0" borderId="26" xfId="0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 applyProtection="1">
      <alignment horizontal="left" indent="1"/>
      <protection locked="0"/>
    </xf>
    <xf numFmtId="0" fontId="8" fillId="0" borderId="27" xfId="0" applyFont="1" applyFill="1" applyBorder="1" applyAlignment="1" applyProtection="1">
      <alignment horizontal="left" indent="1"/>
      <protection locked="0"/>
    </xf>
    <xf numFmtId="0" fontId="8" fillId="0" borderId="28" xfId="0" applyFont="1" applyFill="1" applyBorder="1" applyAlignment="1" applyProtection="1">
      <alignment horizontal="left" indent="1"/>
      <protection locked="0"/>
    </xf>
    <xf numFmtId="0" fontId="8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8" fillId="0" borderId="13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hidden="1"/>
    </xf>
    <xf numFmtId="0" fontId="8" fillId="0" borderId="31" xfId="0" applyFont="1" applyFill="1" applyBorder="1" applyAlignment="1" applyProtection="1">
      <alignment horizontal="center"/>
      <protection locked="0"/>
    </xf>
    <xf numFmtId="0" fontId="8" fillId="0" borderId="32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" fontId="8" fillId="0" borderId="13" xfId="0" applyNumberFormat="1" applyFont="1" applyFill="1" applyBorder="1" applyAlignment="1" applyProtection="1">
      <alignment horizontal="center"/>
      <protection locked="0" hidden="1"/>
    </xf>
    <xf numFmtId="0" fontId="8" fillId="0" borderId="33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 hidden="1"/>
    </xf>
    <xf numFmtId="49" fontId="8" fillId="0" borderId="13" xfId="0" applyNumberFormat="1" applyFont="1" applyFill="1" applyBorder="1" applyAlignment="1" applyProtection="1">
      <alignment horizontal="left"/>
      <protection locked="0" hidden="1"/>
    </xf>
    <xf numFmtId="0" fontId="8" fillId="0" borderId="29" xfId="0" applyFont="1" applyFill="1" applyBorder="1" applyAlignment="1" applyProtection="1">
      <alignment horizontal="left" indent="1"/>
      <protection locked="0"/>
    </xf>
    <xf numFmtId="0" fontId="8" fillId="0" borderId="12" xfId="0" applyFont="1" applyFill="1" applyBorder="1" applyAlignment="1" applyProtection="1">
      <alignment horizontal="left" indent="1"/>
      <protection locked="0"/>
    </xf>
    <xf numFmtId="0" fontId="8" fillId="0" borderId="30" xfId="0" applyFont="1" applyFill="1" applyBorder="1" applyAlignment="1" applyProtection="1">
      <alignment horizontal="left" indent="1"/>
      <protection locked="0"/>
    </xf>
    <xf numFmtId="0" fontId="8" fillId="0" borderId="0" xfId="0" applyFont="1" applyFill="1" applyBorder="1" applyAlignment="1" applyProtection="1">
      <alignment horizontal="center"/>
      <protection locked="0" hidden="1"/>
    </xf>
    <xf numFmtId="0" fontId="10" fillId="0" borderId="12" xfId="0" applyFont="1" applyFill="1" applyBorder="1" applyAlignment="1" applyProtection="1">
      <alignment horizontal="center" vertical="top"/>
      <protection hidden="1"/>
    </xf>
    <xf numFmtId="0" fontId="8" fillId="0" borderId="31" xfId="0" applyFont="1" applyFill="1" applyBorder="1" applyAlignment="1" applyProtection="1">
      <alignment horizontal="left" indent="1"/>
      <protection locked="0"/>
    </xf>
    <xf numFmtId="0" fontId="8" fillId="0" borderId="32" xfId="0" applyFont="1" applyFill="1" applyBorder="1" applyAlignment="1" applyProtection="1">
      <alignment horizontal="left" indent="1"/>
      <protection locked="0"/>
    </xf>
    <xf numFmtId="0" fontId="8" fillId="0" borderId="33" xfId="0" applyFont="1" applyFill="1" applyBorder="1" applyAlignment="1" applyProtection="1">
      <alignment horizontal="left" indent="1"/>
      <protection locked="0"/>
    </xf>
    <xf numFmtId="165" fontId="8" fillId="0" borderId="13" xfId="0" applyNumberFormat="1" applyFont="1" applyFill="1" applyBorder="1" applyAlignment="1" applyProtection="1">
      <alignment horizontal="center"/>
      <protection locked="0" hidden="1"/>
    </xf>
    <xf numFmtId="164" fontId="8" fillId="0" borderId="13" xfId="0" applyNumberFormat="1" applyFont="1" applyFill="1" applyBorder="1" applyAlignment="1" applyProtection="1">
      <alignment horizontal="center"/>
      <protection hidden="1"/>
    </xf>
    <xf numFmtId="166" fontId="8" fillId="0" borderId="13" xfId="0" applyNumberFormat="1" applyFont="1" applyFill="1" applyBorder="1" applyAlignment="1" applyProtection="1">
      <alignment horizontal="center"/>
      <protection hidden="1"/>
    </xf>
    <xf numFmtId="165" fontId="8" fillId="0" borderId="27" xfId="0" applyNumberFormat="1" applyFont="1" applyFill="1" applyBorder="1" applyAlignment="1" applyProtection="1">
      <alignment horizontal="center"/>
      <protection locked="0"/>
    </xf>
    <xf numFmtId="165" fontId="8" fillId="0" borderId="13" xfId="0" applyNumberFormat="1" applyFont="1" applyFill="1" applyBorder="1" applyAlignment="1" applyProtection="1">
      <alignment horizontal="center"/>
      <protection locked="0"/>
    </xf>
    <xf numFmtId="0" fontId="8" fillId="0" borderId="34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 applyProtection="1">
      <alignment horizontal="left" vertical="center"/>
      <protection hidden="1"/>
    </xf>
    <xf numFmtId="0" fontId="8" fillId="0" borderId="27" xfId="0" applyFont="1" applyFill="1" applyBorder="1" applyAlignment="1" applyProtection="1">
      <alignment horizontal="left" vertical="center"/>
      <protection hidden="1"/>
    </xf>
    <xf numFmtId="0" fontId="8" fillId="0" borderId="28" xfId="0" applyFont="1" applyFill="1" applyBorder="1" applyAlignment="1" applyProtection="1">
      <alignment horizontal="left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8" fillId="0" borderId="0" xfId="1" applyFont="1" applyFill="1" applyBorder="1" applyAlignment="1" applyProtection="1">
      <alignment horizontal="left"/>
      <protection hidden="1"/>
    </xf>
    <xf numFmtId="0" fontId="8" fillId="0" borderId="13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right"/>
      <protection hidden="1"/>
    </xf>
    <xf numFmtId="0" fontId="10" fillId="0" borderId="0" xfId="1" applyFont="1" applyFill="1" applyBorder="1" applyAlignment="1" applyProtection="1">
      <alignment horizontal="center" vertical="top"/>
      <protection hidden="1"/>
    </xf>
    <xf numFmtId="0" fontId="8" fillId="0" borderId="13" xfId="1" applyFont="1" applyFill="1" applyBorder="1" applyAlignment="1" applyProtection="1">
      <alignment horizontal="center"/>
    </xf>
    <xf numFmtId="49" fontId="8" fillId="0" borderId="13" xfId="1" applyNumberFormat="1" applyFont="1" applyFill="1" applyBorder="1" applyAlignment="1" applyProtection="1">
      <alignment horizontal="left"/>
      <protection locked="0"/>
    </xf>
    <xf numFmtId="165" fontId="8" fillId="0" borderId="13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vertical="top"/>
      <protection hidden="1"/>
    </xf>
    <xf numFmtId="0" fontId="13" fillId="0" borderId="0" xfId="1" applyFont="1" applyFill="1" applyBorder="1" applyAlignment="1" applyProtection="1">
      <alignment horizontal="left"/>
      <protection hidden="1"/>
    </xf>
    <xf numFmtId="0" fontId="13" fillId="0" borderId="0" xfId="1" applyFont="1" applyFill="1" applyBorder="1" applyAlignment="1" applyProtection="1">
      <alignment horizontal="right" vertical="center"/>
      <protection hidden="1"/>
    </xf>
    <xf numFmtId="0" fontId="8" fillId="0" borderId="13" xfId="1" applyFont="1" applyFill="1" applyBorder="1" applyAlignment="1" applyProtection="1">
      <alignment horizontal="left"/>
      <protection locked="0"/>
    </xf>
    <xf numFmtId="0" fontId="10" fillId="0" borderId="12" xfId="1" applyFont="1" applyFill="1" applyBorder="1" applyAlignment="1" applyProtection="1">
      <alignment horizontal="center" vertical="top"/>
      <protection hidden="1"/>
    </xf>
    <xf numFmtId="1" fontId="8" fillId="0" borderId="13" xfId="1" applyNumberFormat="1" applyFont="1" applyFill="1" applyBorder="1" applyAlignment="1" applyProtection="1">
      <alignment horizontal="center"/>
      <protection locked="0"/>
    </xf>
    <xf numFmtId="0" fontId="6" fillId="0" borderId="26" xfId="1" applyFont="1" applyFill="1" applyBorder="1" applyAlignment="1" applyProtection="1">
      <alignment horizontal="center" vertical="center"/>
      <protection hidden="1"/>
    </xf>
    <xf numFmtId="0" fontId="6" fillId="0" borderId="27" xfId="1" applyFont="1" applyFill="1" applyBorder="1" applyAlignment="1" applyProtection="1">
      <alignment horizontal="center" vertical="center"/>
      <protection hidden="1"/>
    </xf>
    <xf numFmtId="0" fontId="6" fillId="0" borderId="48" xfId="1" applyFont="1" applyFill="1" applyBorder="1" applyAlignment="1" applyProtection="1">
      <alignment horizontal="center" vertical="center"/>
      <protection hidden="1"/>
    </xf>
    <xf numFmtId="167" fontId="6" fillId="0" borderId="87" xfId="1" applyNumberFormat="1" applyFont="1" applyFill="1" applyBorder="1" applyAlignment="1" applyProtection="1">
      <alignment horizontal="center" vertical="center"/>
      <protection locked="0" hidden="1"/>
    </xf>
    <xf numFmtId="167" fontId="6" fillId="0" borderId="27" xfId="1" applyNumberFormat="1" applyFont="1" applyFill="1" applyBorder="1" applyAlignment="1" applyProtection="1">
      <alignment horizontal="center" vertical="center"/>
      <protection locked="0" hidden="1"/>
    </xf>
    <xf numFmtId="167" fontId="6" fillId="0" borderId="28" xfId="1" applyNumberFormat="1" applyFont="1" applyFill="1" applyBorder="1" applyAlignment="1" applyProtection="1">
      <alignment horizontal="center" vertical="center"/>
      <protection locked="0" hidden="1"/>
    </xf>
    <xf numFmtId="167" fontId="19" fillId="0" borderId="87" xfId="1" applyNumberFormat="1" applyFont="1" applyFill="1" applyBorder="1" applyAlignment="1" applyProtection="1">
      <alignment horizontal="center" vertical="center"/>
      <protection hidden="1"/>
    </xf>
    <xf numFmtId="167" fontId="19" fillId="0" borderId="27" xfId="1" applyNumberFormat="1" applyFont="1" applyFill="1" applyBorder="1" applyAlignment="1" applyProtection="1">
      <alignment horizontal="center" vertical="center"/>
      <protection hidden="1"/>
    </xf>
    <xf numFmtId="167" fontId="19" fillId="0" borderId="48" xfId="1" applyNumberFormat="1" applyFont="1" applyFill="1" applyBorder="1" applyAlignment="1" applyProtection="1">
      <alignment horizontal="center" vertical="center"/>
      <protection hidden="1"/>
    </xf>
    <xf numFmtId="170" fontId="19" fillId="0" borderId="87" xfId="3" applyNumberFormat="1" applyFont="1" applyFill="1" applyBorder="1" applyAlignment="1" applyProtection="1">
      <alignment horizontal="center" vertical="center"/>
      <protection hidden="1"/>
    </xf>
    <xf numFmtId="170" fontId="19" fillId="0" borderId="27" xfId="3" applyNumberFormat="1" applyFont="1" applyFill="1" applyBorder="1" applyAlignment="1" applyProtection="1">
      <alignment horizontal="center" vertical="center"/>
      <protection hidden="1"/>
    </xf>
    <xf numFmtId="170" fontId="19" fillId="0" borderId="48" xfId="3" applyNumberFormat="1" applyFont="1" applyFill="1" applyBorder="1" applyAlignment="1" applyProtection="1">
      <alignment horizontal="center" vertical="center"/>
      <protection hidden="1"/>
    </xf>
    <xf numFmtId="0" fontId="6" fillId="0" borderId="47" xfId="1" applyFont="1" applyFill="1" applyBorder="1" applyAlignment="1" applyProtection="1">
      <alignment horizontal="center" vertical="center"/>
      <protection hidden="1"/>
    </xf>
    <xf numFmtId="0" fontId="6" fillId="0" borderId="51" xfId="1" applyFont="1" applyFill="1" applyBorder="1" applyAlignment="1" applyProtection="1">
      <alignment horizontal="center" vertical="center"/>
      <protection hidden="1"/>
    </xf>
    <xf numFmtId="1" fontId="19" fillId="0" borderId="97" xfId="1" applyNumberFormat="1" applyFont="1" applyFill="1" applyBorder="1" applyAlignment="1" applyProtection="1">
      <alignment horizontal="center" vertical="center"/>
      <protection hidden="1"/>
    </xf>
    <xf numFmtId="1" fontId="19" fillId="0" borderId="40" xfId="1" applyNumberFormat="1" applyFont="1" applyFill="1" applyBorder="1" applyAlignment="1" applyProtection="1">
      <alignment horizontal="center" vertical="center"/>
      <protection hidden="1"/>
    </xf>
    <xf numFmtId="1" fontId="19" fillId="0" borderId="41" xfId="1" applyNumberFormat="1" applyFont="1" applyFill="1" applyBorder="1" applyAlignment="1" applyProtection="1">
      <alignment horizontal="center" vertical="center"/>
      <protection hidden="1"/>
    </xf>
    <xf numFmtId="0" fontId="6" fillId="0" borderId="97" xfId="1" applyFont="1" applyFill="1" applyBorder="1" applyAlignment="1" applyProtection="1">
      <alignment horizontal="center" vertical="center"/>
      <protection locked="0" hidden="1"/>
    </xf>
    <xf numFmtId="0" fontId="6" fillId="0" borderId="40" xfId="1" applyFont="1" applyFill="1" applyBorder="1" applyAlignment="1" applyProtection="1">
      <alignment horizontal="center" vertical="center"/>
      <protection locked="0" hidden="1"/>
    </xf>
    <xf numFmtId="0" fontId="6" fillId="0" borderId="93" xfId="1" applyFont="1" applyFill="1" applyBorder="1" applyAlignment="1" applyProtection="1">
      <alignment horizontal="center" vertical="center"/>
      <protection locked="0" hidden="1"/>
    </xf>
    <xf numFmtId="167" fontId="6" fillId="0" borderId="97" xfId="1" applyNumberFormat="1" applyFont="1" applyFill="1" applyBorder="1" applyAlignment="1" applyProtection="1">
      <alignment horizontal="center" vertical="center"/>
      <protection locked="0" hidden="1"/>
    </xf>
    <xf numFmtId="167" fontId="6" fillId="0" borderId="40" xfId="1" applyNumberFormat="1" applyFont="1" applyFill="1" applyBorder="1" applyAlignment="1" applyProtection="1">
      <alignment horizontal="center" vertical="center"/>
      <protection locked="0" hidden="1"/>
    </xf>
    <xf numFmtId="167" fontId="6" fillId="0" borderId="93" xfId="1" applyNumberFormat="1" applyFont="1" applyFill="1" applyBorder="1" applyAlignment="1" applyProtection="1">
      <alignment horizontal="center" vertical="center"/>
      <protection locked="0" hidden="1"/>
    </xf>
    <xf numFmtId="0" fontId="6" fillId="0" borderId="47" xfId="1" applyFont="1" applyFill="1" applyBorder="1" applyAlignment="1" applyProtection="1">
      <alignment horizontal="left" vertical="center"/>
      <protection hidden="1"/>
    </xf>
    <xf numFmtId="0" fontId="6" fillId="0" borderId="27" xfId="1" applyFont="1" applyFill="1" applyBorder="1" applyAlignment="1" applyProtection="1">
      <alignment horizontal="left" vertical="center"/>
      <protection hidden="1"/>
    </xf>
    <xf numFmtId="0" fontId="6" fillId="0" borderId="48" xfId="1" applyFont="1" applyFill="1" applyBorder="1" applyAlignment="1" applyProtection="1">
      <alignment horizontal="left" vertical="center"/>
      <protection hidden="1"/>
    </xf>
    <xf numFmtId="0" fontId="19" fillId="0" borderId="49" xfId="1" applyFont="1" applyFill="1" applyBorder="1" applyAlignment="1" applyProtection="1">
      <alignment horizontal="center" vertical="center"/>
      <protection hidden="1"/>
    </xf>
    <xf numFmtId="0" fontId="19" fillId="0" borderId="50" xfId="1" applyFont="1" applyFill="1" applyBorder="1" applyAlignment="1" applyProtection="1">
      <alignment horizontal="center" vertical="center"/>
      <protection hidden="1"/>
    </xf>
    <xf numFmtId="0" fontId="19" fillId="0" borderId="26" xfId="1" applyFont="1" applyFill="1" applyBorder="1" applyAlignment="1" applyProtection="1">
      <alignment horizontal="center" vertical="center"/>
      <protection hidden="1"/>
    </xf>
    <xf numFmtId="0" fontId="6" fillId="0" borderId="49" xfId="1" applyFont="1" applyFill="1" applyBorder="1" applyAlignment="1" applyProtection="1">
      <alignment horizontal="center" vertical="center"/>
      <protection locked="0" hidden="1"/>
    </xf>
    <xf numFmtId="0" fontId="6" fillId="0" borderId="50" xfId="1" applyFont="1" applyFill="1" applyBorder="1" applyAlignment="1" applyProtection="1">
      <alignment horizontal="center" vertical="center"/>
      <protection locked="0" hidden="1"/>
    </xf>
    <xf numFmtId="0" fontId="19" fillId="3" borderId="45" xfId="1" applyFont="1" applyFill="1" applyBorder="1" applyAlignment="1" applyProtection="1">
      <alignment horizontal="left" vertical="center"/>
      <protection hidden="1"/>
    </xf>
    <xf numFmtId="0" fontId="19" fillId="3" borderId="0" xfId="1" applyFont="1" applyFill="1" applyBorder="1" applyAlignment="1" applyProtection="1">
      <alignment horizontal="left" vertical="center"/>
      <protection hidden="1"/>
    </xf>
    <xf numFmtId="0" fontId="19" fillId="3" borderId="19" xfId="1" applyFont="1" applyFill="1" applyBorder="1" applyAlignment="1" applyProtection="1">
      <alignment horizontal="left" vertical="center"/>
      <protection hidden="1"/>
    </xf>
    <xf numFmtId="167" fontId="19" fillId="0" borderId="49" xfId="1" applyNumberFormat="1" applyFont="1" applyFill="1" applyBorder="1" applyAlignment="1" applyProtection="1">
      <alignment horizontal="center" vertical="center"/>
      <protection hidden="1"/>
    </xf>
    <xf numFmtId="167" fontId="19" fillId="0" borderId="50" xfId="1" applyNumberFormat="1" applyFont="1" applyFill="1" applyBorder="1" applyAlignment="1" applyProtection="1">
      <alignment horizontal="center" vertical="center"/>
      <protection hidden="1"/>
    </xf>
    <xf numFmtId="167" fontId="19" fillId="0" borderId="26" xfId="1" applyNumberFormat="1" applyFont="1" applyFill="1" applyBorder="1" applyAlignment="1" applyProtection="1">
      <alignment horizontal="center" vertical="center"/>
      <protection hidden="1"/>
    </xf>
    <xf numFmtId="169" fontId="19" fillId="0" borderId="49" xfId="1" applyNumberFormat="1" applyFont="1" applyFill="1" applyBorder="1" applyAlignment="1" applyProtection="1">
      <alignment horizontal="center" vertical="center"/>
      <protection hidden="1"/>
    </xf>
    <xf numFmtId="169" fontId="19" fillId="0" borderId="50" xfId="1" applyNumberFormat="1" applyFont="1" applyFill="1" applyBorder="1" applyAlignment="1" applyProtection="1">
      <alignment horizontal="center" vertical="center"/>
      <protection hidden="1"/>
    </xf>
    <xf numFmtId="169" fontId="19" fillId="0" borderId="26" xfId="1" applyNumberFormat="1" applyFont="1" applyFill="1" applyBorder="1" applyAlignment="1" applyProtection="1">
      <alignment horizontal="center" vertical="center"/>
      <protection hidden="1"/>
    </xf>
    <xf numFmtId="169" fontId="6" fillId="0" borderId="49" xfId="1" applyNumberFormat="1" applyFont="1" applyFill="1" applyBorder="1" applyAlignment="1" applyProtection="1">
      <alignment horizontal="center" vertical="center"/>
      <protection locked="0" hidden="1"/>
    </xf>
    <xf numFmtId="169" fontId="6" fillId="0" borderId="50" xfId="1" applyNumberFormat="1" applyFont="1" applyFill="1" applyBorder="1" applyAlignment="1" applyProtection="1">
      <alignment horizontal="center" vertical="center"/>
      <protection locked="0" hidden="1"/>
    </xf>
    <xf numFmtId="168" fontId="19" fillId="0" borderId="49" xfId="1" applyNumberFormat="1" applyFont="1" applyFill="1" applyBorder="1" applyAlignment="1" applyProtection="1">
      <alignment horizontal="center" vertical="center"/>
      <protection hidden="1"/>
    </xf>
    <xf numFmtId="168" fontId="19" fillId="0" borderId="50" xfId="1" applyNumberFormat="1" applyFont="1" applyFill="1" applyBorder="1" applyAlignment="1" applyProtection="1">
      <alignment horizontal="center" vertical="center"/>
      <protection hidden="1"/>
    </xf>
    <xf numFmtId="168" fontId="19" fillId="0" borderId="26" xfId="1" applyNumberFormat="1" applyFont="1" applyFill="1" applyBorder="1" applyAlignment="1" applyProtection="1">
      <alignment horizontal="center" vertical="center"/>
      <protection hidden="1"/>
    </xf>
    <xf numFmtId="168" fontId="6" fillId="0" borderId="49" xfId="1" applyNumberFormat="1" applyFont="1" applyFill="1" applyBorder="1" applyAlignment="1" applyProtection="1">
      <alignment horizontal="center" vertical="center"/>
      <protection locked="0" hidden="1"/>
    </xf>
    <xf numFmtId="168" fontId="6" fillId="0" borderId="50" xfId="1" applyNumberFormat="1" applyFont="1" applyFill="1" applyBorder="1" applyAlignment="1" applyProtection="1">
      <alignment horizontal="center" vertical="center"/>
      <protection locked="0" hidden="1"/>
    </xf>
    <xf numFmtId="0" fontId="6" fillId="0" borderId="52" xfId="1" applyFont="1" applyFill="1" applyBorder="1" applyAlignment="1" applyProtection="1">
      <alignment horizontal="left" vertical="center"/>
      <protection hidden="1"/>
    </xf>
    <xf numFmtId="0" fontId="6" fillId="0" borderId="12" xfId="1" applyFont="1" applyFill="1" applyBorder="1" applyAlignment="1" applyProtection="1">
      <alignment horizontal="left" vertical="center"/>
      <protection hidden="1"/>
    </xf>
    <xf numFmtId="2" fontId="19" fillId="0" borderId="49" xfId="1" applyNumberFormat="1" applyFont="1" applyFill="1" applyBorder="1" applyAlignment="1" applyProtection="1">
      <alignment horizontal="center" vertical="center"/>
      <protection hidden="1"/>
    </xf>
    <xf numFmtId="2" fontId="19" fillId="0" borderId="50" xfId="1" applyNumberFormat="1" applyFont="1" applyFill="1" applyBorder="1" applyAlignment="1" applyProtection="1">
      <alignment horizontal="center" vertical="center"/>
      <protection hidden="1"/>
    </xf>
    <xf numFmtId="2" fontId="19" fillId="0" borderId="26" xfId="1" applyNumberFormat="1" applyFont="1" applyFill="1" applyBorder="1" applyAlignment="1" applyProtection="1">
      <alignment horizontal="center" vertical="center"/>
      <protection hidden="1"/>
    </xf>
    <xf numFmtId="2" fontId="6" fillId="0" borderId="49" xfId="1" applyNumberFormat="1" applyFont="1" applyFill="1" applyBorder="1" applyAlignment="1" applyProtection="1">
      <alignment horizontal="center" vertical="center"/>
      <protection locked="0" hidden="1"/>
    </xf>
    <xf numFmtId="2" fontId="6" fillId="0" borderId="50" xfId="1" applyNumberFormat="1" applyFont="1" applyFill="1" applyBorder="1" applyAlignment="1" applyProtection="1">
      <alignment horizontal="center" vertical="center"/>
      <protection locked="0" hidden="1"/>
    </xf>
    <xf numFmtId="167" fontId="6" fillId="0" borderId="49" xfId="1" applyNumberFormat="1" applyFont="1" applyFill="1" applyBorder="1" applyAlignment="1" applyProtection="1">
      <alignment horizontal="center" vertical="center"/>
      <protection locked="0" hidden="1"/>
    </xf>
    <xf numFmtId="167" fontId="6" fillId="0" borderId="50" xfId="1" applyNumberFormat="1" applyFont="1" applyFill="1" applyBorder="1" applyAlignment="1" applyProtection="1">
      <alignment horizontal="center" vertical="center"/>
      <protection locked="0" hidden="1"/>
    </xf>
    <xf numFmtId="0" fontId="19" fillId="0" borderId="4" xfId="1" applyFont="1" applyFill="1" applyBorder="1" applyAlignment="1" applyProtection="1">
      <alignment horizontal="center" vertical="center"/>
      <protection hidden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19" fillId="0" borderId="53" xfId="1" applyFont="1" applyFill="1" applyBorder="1" applyAlignment="1" applyProtection="1">
      <alignment horizontal="center" vertical="center"/>
      <protection hidden="1"/>
    </xf>
    <xf numFmtId="0" fontId="19" fillId="0" borderId="55" xfId="1" applyFont="1" applyFill="1" applyBorder="1" applyAlignment="1" applyProtection="1">
      <alignment horizontal="center" vertical="center"/>
      <protection hidden="1"/>
    </xf>
    <xf numFmtId="0" fontId="19" fillId="0" borderId="13" xfId="1" applyFont="1" applyFill="1" applyBorder="1" applyAlignment="1" applyProtection="1">
      <alignment horizontal="center" vertical="center"/>
      <protection hidden="1"/>
    </xf>
    <xf numFmtId="0" fontId="19" fillId="0" borderId="35" xfId="1" applyFont="1" applyFill="1" applyBorder="1" applyAlignment="1" applyProtection="1">
      <alignment horizontal="center" vertical="center"/>
      <protection hidden="1"/>
    </xf>
    <xf numFmtId="0" fontId="19" fillId="0" borderId="54" xfId="1" applyFont="1" applyFill="1" applyBorder="1" applyAlignment="1" applyProtection="1">
      <alignment horizontal="center" wrapText="1"/>
      <protection hidden="1"/>
    </xf>
    <xf numFmtId="0" fontId="19" fillId="0" borderId="2" xfId="1" applyFont="1" applyFill="1" applyBorder="1" applyAlignment="1" applyProtection="1">
      <alignment horizontal="center" wrapText="1"/>
      <protection hidden="1"/>
    </xf>
    <xf numFmtId="0" fontId="19" fillId="0" borderId="56" xfId="1" applyFont="1" applyFill="1" applyBorder="1" applyAlignment="1" applyProtection="1">
      <alignment horizontal="center" wrapText="1"/>
      <protection hidden="1"/>
    </xf>
    <xf numFmtId="0" fontId="6" fillId="0" borderId="57" xfId="1" applyFont="1" applyFill="1" applyBorder="1" applyAlignment="1" applyProtection="1">
      <alignment horizontal="left" vertical="center"/>
      <protection hidden="1"/>
    </xf>
    <xf numFmtId="0" fontId="6" fillId="0" borderId="13" xfId="1" applyFont="1" applyFill="1" applyBorder="1" applyAlignment="1" applyProtection="1">
      <alignment horizontal="left" vertical="center"/>
      <protection hidden="1"/>
    </xf>
    <xf numFmtId="0" fontId="6" fillId="0" borderId="13" xfId="1" applyFont="1" applyFill="1" applyBorder="1" applyAlignment="1" applyProtection="1">
      <alignment horizontal="center" vertical="center"/>
      <protection hidden="1"/>
    </xf>
    <xf numFmtId="0" fontId="23" fillId="0" borderId="34" xfId="1" applyFont="1" applyFill="1" applyBorder="1" applyAlignment="1" applyProtection="1">
      <alignment horizontal="center" vertical="top" wrapText="1"/>
      <protection hidden="1"/>
    </xf>
    <xf numFmtId="0" fontId="23" fillId="0" borderId="13" xfId="1" applyFont="1" applyFill="1" applyBorder="1" applyAlignment="1" applyProtection="1">
      <alignment horizontal="center" vertical="top" wrapText="1"/>
      <protection hidden="1"/>
    </xf>
    <xf numFmtId="0" fontId="23" fillId="0" borderId="58" xfId="1" applyFont="1" applyFill="1" applyBorder="1" applyAlignment="1" applyProtection="1">
      <alignment horizontal="center" vertical="top" wrapText="1"/>
      <protection hidden="1"/>
    </xf>
    <xf numFmtId="0" fontId="8" fillId="0" borderId="36" xfId="1" applyFont="1" applyFill="1" applyBorder="1" applyAlignment="1" applyProtection="1">
      <alignment horizontal="center" vertical="center"/>
      <protection hidden="1"/>
    </xf>
    <xf numFmtId="0" fontId="8" fillId="0" borderId="37" xfId="1" applyFont="1" applyFill="1" applyBorder="1" applyAlignment="1" applyProtection="1">
      <alignment horizontal="center" vertical="center"/>
      <protection hidden="1"/>
    </xf>
    <xf numFmtId="0" fontId="8" fillId="0" borderId="38" xfId="1" applyFont="1" applyFill="1" applyBorder="1" applyAlignment="1" applyProtection="1">
      <alignment horizontal="center" vertical="center"/>
      <protection hidden="1"/>
    </xf>
    <xf numFmtId="0" fontId="8" fillId="0" borderId="67" xfId="1" applyFont="1" applyFill="1" applyBorder="1" applyAlignment="1" applyProtection="1">
      <alignment horizontal="center"/>
      <protection locked="0"/>
    </xf>
    <xf numFmtId="0" fontId="31" fillId="0" borderId="67" xfId="1" applyFill="1" applyBorder="1" applyProtection="1"/>
    <xf numFmtId="0" fontId="31" fillId="0" borderId="68" xfId="1" applyFill="1" applyBorder="1" applyProtection="1"/>
    <xf numFmtId="0" fontId="8" fillId="0" borderId="69" xfId="1" applyFont="1" applyFill="1" applyBorder="1" applyAlignment="1" applyProtection="1">
      <alignment horizontal="left" indent="1"/>
      <protection locked="0"/>
    </xf>
    <xf numFmtId="0" fontId="8" fillId="0" borderId="69" xfId="1" applyFont="1" applyFill="1" applyBorder="1" applyAlignment="1" applyProtection="1">
      <alignment horizontal="center"/>
      <protection locked="0"/>
    </xf>
    <xf numFmtId="0" fontId="8" fillId="0" borderId="32" xfId="1" applyFont="1" applyFill="1" applyBorder="1" applyAlignment="1" applyProtection="1">
      <alignment horizontal="center"/>
      <protection locked="0"/>
    </xf>
    <xf numFmtId="0" fontId="31" fillId="0" borderId="32" xfId="1" applyFill="1" applyBorder="1" applyProtection="1"/>
    <xf numFmtId="0" fontId="31" fillId="0" borderId="33" xfId="1" applyFill="1" applyBorder="1" applyProtection="1"/>
    <xf numFmtId="0" fontId="8" fillId="0" borderId="31" xfId="1" applyFont="1" applyFill="1" applyBorder="1" applyAlignment="1" applyProtection="1">
      <alignment horizontal="left" indent="1"/>
      <protection locked="0"/>
    </xf>
    <xf numFmtId="0" fontId="8" fillId="0" borderId="31" xfId="1" applyFont="1" applyFill="1" applyBorder="1" applyAlignment="1" applyProtection="1">
      <alignment horizontal="center"/>
      <protection locked="0"/>
    </xf>
    <xf numFmtId="0" fontId="19" fillId="3" borderId="59" xfId="1" applyFont="1" applyFill="1" applyBorder="1" applyAlignment="1" applyProtection="1">
      <alignment horizontal="left" vertical="center"/>
      <protection hidden="1"/>
    </xf>
    <xf numFmtId="0" fontId="19" fillId="3" borderId="60" xfId="1" applyFont="1" applyFill="1" applyBorder="1" applyAlignment="1" applyProtection="1">
      <alignment horizontal="left" vertical="center"/>
      <protection hidden="1"/>
    </xf>
    <xf numFmtId="0" fontId="19" fillId="3" borderId="60" xfId="1" applyFont="1" applyFill="1" applyBorder="1" applyAlignment="1" applyProtection="1">
      <alignment horizontal="center" vertical="center"/>
      <protection hidden="1"/>
    </xf>
    <xf numFmtId="0" fontId="19" fillId="3" borderId="61" xfId="1" applyFont="1" applyFill="1" applyBorder="1" applyAlignment="1" applyProtection="1">
      <alignment horizontal="center" vertical="center"/>
      <protection hidden="1"/>
    </xf>
    <xf numFmtId="0" fontId="19" fillId="0" borderId="62" xfId="1" applyFont="1" applyFill="1" applyBorder="1" applyAlignment="1" applyProtection="1">
      <alignment horizontal="center" vertical="center" wrapText="1"/>
      <protection hidden="1"/>
    </xf>
    <xf numFmtId="0" fontId="19" fillId="0" borderId="60" xfId="1" applyFont="1" applyFill="1" applyBorder="1" applyAlignment="1" applyProtection="1">
      <alignment horizontal="center" vertical="center" wrapText="1"/>
      <protection hidden="1"/>
    </xf>
    <xf numFmtId="0" fontId="19" fillId="0" borderId="61" xfId="1" applyFont="1" applyFill="1" applyBorder="1" applyAlignment="1" applyProtection="1">
      <alignment horizontal="center" vertical="center" wrapText="1"/>
      <protection hidden="1"/>
    </xf>
    <xf numFmtId="0" fontId="19" fillId="0" borderId="4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Fill="1" applyBorder="1" applyAlignment="1" applyProtection="1">
      <alignment horizontal="center" vertical="center" wrapText="1"/>
      <protection hidden="1"/>
    </xf>
    <xf numFmtId="0" fontId="19" fillId="0" borderId="5" xfId="1" applyFont="1" applyFill="1" applyBorder="1" applyAlignment="1" applyProtection="1">
      <alignment horizontal="center" vertical="center" wrapText="1"/>
      <protection hidden="1"/>
    </xf>
    <xf numFmtId="0" fontId="19" fillId="0" borderId="55" xfId="1" applyFont="1" applyFill="1" applyBorder="1" applyAlignment="1" applyProtection="1">
      <alignment horizontal="center" vertical="center" wrapText="1"/>
      <protection hidden="1"/>
    </xf>
    <xf numFmtId="0" fontId="19" fillId="0" borderId="13" xfId="1" applyFont="1" applyFill="1" applyBorder="1" applyAlignment="1" applyProtection="1">
      <alignment horizontal="center" vertical="center" wrapText="1"/>
      <protection hidden="1"/>
    </xf>
    <xf numFmtId="0" fontId="19" fillId="0" borderId="63" xfId="1" applyFont="1" applyFill="1" applyBorder="1" applyAlignment="1" applyProtection="1">
      <alignment horizontal="center" vertical="center" wrapText="1"/>
      <protection hidden="1"/>
    </xf>
    <xf numFmtId="0" fontId="19" fillId="0" borderId="64" xfId="1" applyFont="1" applyFill="1" applyBorder="1" applyAlignment="1" applyProtection="1">
      <alignment horizontal="center" vertical="center"/>
      <protection hidden="1"/>
    </xf>
    <xf numFmtId="0" fontId="19" fillId="0" borderId="65" xfId="1" applyFont="1" applyFill="1" applyBorder="1" applyAlignment="1" applyProtection="1">
      <alignment horizontal="center" vertical="center"/>
      <protection hidden="1"/>
    </xf>
    <xf numFmtId="0" fontId="19" fillId="0" borderId="66" xfId="1" applyFont="1" applyFill="1" applyBorder="1" applyAlignment="1" applyProtection="1">
      <alignment horizontal="center" vertical="center"/>
      <protection hidden="1"/>
    </xf>
    <xf numFmtId="0" fontId="6" fillId="0" borderId="45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8" fillId="0" borderId="27" xfId="1" applyFont="1" applyFill="1" applyBorder="1" applyAlignment="1" applyProtection="1">
      <alignment horizontal="center"/>
      <protection locked="0"/>
    </xf>
    <xf numFmtId="0" fontId="31" fillId="0" borderId="27" xfId="1" applyFill="1" applyBorder="1" applyProtection="1"/>
    <xf numFmtId="0" fontId="31" fillId="0" borderId="28" xfId="1" applyFill="1" applyBorder="1" applyProtection="1"/>
    <xf numFmtId="0" fontId="8" fillId="0" borderId="26" xfId="1" applyFont="1" applyFill="1" applyBorder="1" applyAlignment="1" applyProtection="1">
      <alignment horizontal="left" indent="1"/>
      <protection locked="0"/>
    </xf>
    <xf numFmtId="0" fontId="8" fillId="0" borderId="26" xfId="1" applyFont="1" applyFill="1" applyBorder="1" applyAlignment="1" applyProtection="1">
      <alignment horizontal="center"/>
      <protection locked="0"/>
    </xf>
    <xf numFmtId="0" fontId="8" fillId="0" borderId="27" xfId="1" applyFont="1" applyFill="1" applyBorder="1" applyAlignment="1" applyProtection="1">
      <alignment horizontal="left" indent="2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13" xfId="1" applyFont="1" applyFill="1" applyBorder="1" applyAlignment="1" applyProtection="1">
      <alignment horizontal="left" indent="2"/>
      <protection locked="0"/>
    </xf>
    <xf numFmtId="165" fontId="8" fillId="0" borderId="13" xfId="1" applyNumberFormat="1" applyFont="1" applyFill="1" applyBorder="1" applyAlignment="1" applyProtection="1">
      <alignment horizontal="left" indent="2"/>
      <protection locked="0"/>
    </xf>
    <xf numFmtId="0" fontId="6" fillId="0" borderId="0" xfId="1" applyFont="1" applyFill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6" fontId="8" fillId="0" borderId="13" xfId="1" applyNumberFormat="1" applyFont="1" applyFill="1" applyBorder="1" applyAlignment="1" applyProtection="1">
      <alignment horizontal="center"/>
      <protection hidden="1"/>
    </xf>
    <xf numFmtId="0" fontId="31" fillId="0" borderId="0" xfId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165" fontId="8" fillId="0" borderId="27" xfId="1" applyNumberFormat="1" applyFont="1" applyFill="1" applyBorder="1" applyAlignment="1" applyProtection="1">
      <alignment horizontal="left" indent="2"/>
      <protection locked="0"/>
    </xf>
    <xf numFmtId="0" fontId="8" fillId="3" borderId="9" xfId="1" applyFont="1" applyFill="1" applyBorder="1" applyAlignment="1">
      <alignment horizontal="center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3" xfId="0" applyFont="1" applyFill="1" applyBorder="1" applyAlignment="1" applyProtection="1">
      <alignment horizontal="center" vertical="center"/>
      <protection hidden="1"/>
    </xf>
    <xf numFmtId="0" fontId="19" fillId="0" borderId="84" xfId="0" applyFont="1" applyFill="1" applyBorder="1" applyAlignment="1" applyProtection="1">
      <alignment horizontal="center" vertical="center"/>
      <protection hidden="1"/>
    </xf>
    <xf numFmtId="0" fontId="23" fillId="0" borderId="85" xfId="0" applyFont="1" applyFill="1" applyBorder="1" applyAlignment="1" applyProtection="1">
      <alignment horizontal="center" vertical="top" wrapText="1"/>
      <protection hidden="1"/>
    </xf>
    <xf numFmtId="0" fontId="23" fillId="0" borderId="34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53" xfId="0" applyFont="1" applyFill="1" applyBorder="1" applyAlignment="1" applyProtection="1">
      <alignment horizontal="center" vertical="center"/>
      <protection hidden="1"/>
    </xf>
    <xf numFmtId="0" fontId="19" fillId="0" borderId="13" xfId="0" applyFont="1" applyFill="1" applyBorder="1" applyAlignment="1" applyProtection="1">
      <alignment horizontal="center" vertical="center"/>
      <protection hidden="1"/>
    </xf>
    <xf numFmtId="0" fontId="19" fillId="0" borderId="35" xfId="0" applyFont="1" applyFill="1" applyBorder="1" applyAlignment="1" applyProtection="1">
      <alignment horizontal="center" vertical="center"/>
      <protection hidden="1"/>
    </xf>
    <xf numFmtId="0" fontId="8" fillId="0" borderId="69" xfId="0" applyFont="1" applyFill="1" applyBorder="1" applyAlignment="1" applyProtection="1">
      <alignment horizontal="left" indent="1"/>
      <protection locked="0"/>
    </xf>
    <xf numFmtId="0" fontId="0" fillId="0" borderId="67" xfId="0" applyFill="1" applyBorder="1" applyProtection="1"/>
    <xf numFmtId="0" fontId="0" fillId="0" borderId="68" xfId="0" applyFill="1" applyBorder="1" applyProtection="1"/>
    <xf numFmtId="0" fontId="19" fillId="3" borderId="76" xfId="0" applyFont="1" applyFill="1" applyBorder="1" applyAlignment="1" applyProtection="1">
      <alignment horizontal="center" vertical="center"/>
      <protection hidden="1"/>
    </xf>
    <xf numFmtId="0" fontId="19" fillId="3" borderId="77" xfId="0" applyFont="1" applyFill="1" applyBorder="1" applyAlignment="1" applyProtection="1">
      <alignment horizontal="center" vertical="center"/>
      <protection hidden="1"/>
    </xf>
    <xf numFmtId="0" fontId="19" fillId="0" borderId="79" xfId="0" applyFont="1" applyFill="1" applyBorder="1" applyAlignment="1" applyProtection="1">
      <alignment horizontal="center" vertical="center" wrapText="1"/>
      <protection hidden="1"/>
    </xf>
    <xf numFmtId="0" fontId="19" fillId="0" borderId="72" xfId="0" applyFont="1" applyFill="1" applyBorder="1" applyAlignment="1" applyProtection="1">
      <alignment horizontal="center" vertical="center" wrapText="1"/>
      <protection hidden="1"/>
    </xf>
    <xf numFmtId="0" fontId="19" fillId="0" borderId="80" xfId="0" applyFont="1" applyFill="1" applyBorder="1" applyAlignment="1" applyProtection="1">
      <alignment horizontal="center" vertical="center" wrapText="1"/>
      <protection hidden="1"/>
    </xf>
    <xf numFmtId="0" fontId="19" fillId="0" borderId="49" xfId="0" applyFont="1" applyFill="1" applyBorder="1" applyAlignment="1" applyProtection="1">
      <alignment horizontal="center" vertical="center" wrapText="1"/>
      <protection hidden="1"/>
    </xf>
    <xf numFmtId="0" fontId="19" fillId="0" borderId="50" xfId="0" applyFont="1" applyFill="1" applyBorder="1" applyAlignment="1" applyProtection="1">
      <alignment horizontal="center" vertical="center" wrapText="1"/>
      <protection hidden="1"/>
    </xf>
    <xf numFmtId="0" fontId="19" fillId="0" borderId="74" xfId="0" applyFont="1" applyFill="1" applyBorder="1" applyAlignment="1" applyProtection="1">
      <alignment horizontal="center" vertical="center" wrapText="1"/>
      <protection hidden="1"/>
    </xf>
    <xf numFmtId="0" fontId="0" fillId="0" borderId="32" xfId="0" applyFill="1" applyBorder="1" applyProtection="1"/>
    <xf numFmtId="0" fontId="19" fillId="0" borderId="78" xfId="0" applyFont="1" applyFill="1" applyBorder="1" applyAlignment="1" applyProtection="1">
      <alignment horizontal="center" wrapText="1"/>
      <protection hidden="1"/>
    </xf>
    <xf numFmtId="0" fontId="19" fillId="0" borderId="81" xfId="0" applyFont="1" applyFill="1" applyBorder="1" applyAlignment="1" applyProtection="1">
      <alignment horizontal="center" wrapText="1"/>
      <protection hidden="1"/>
    </xf>
    <xf numFmtId="0" fontId="0" fillId="0" borderId="33" xfId="0" applyFill="1" applyBorder="1" applyProtection="1"/>
    <xf numFmtId="0" fontId="0" fillId="0" borderId="27" xfId="0" applyFill="1" applyBorder="1" applyProtection="1"/>
    <xf numFmtId="0" fontId="0" fillId="0" borderId="28" xfId="0" applyFill="1" applyBorder="1" applyProtection="1"/>
    <xf numFmtId="1" fontId="8" fillId="0" borderId="13" xfId="0" applyNumberFormat="1" applyFont="1" applyFill="1" applyBorder="1" applyAlignment="1" applyProtection="1">
      <alignment horizontal="center"/>
      <protection locked="0"/>
    </xf>
    <xf numFmtId="49" fontId="8" fillId="0" borderId="13" xfId="0" applyNumberFormat="1" applyFont="1" applyFill="1" applyBorder="1" applyAlignment="1" applyProtection="1">
      <alignment horizontal="left"/>
      <protection locked="0"/>
    </xf>
    <xf numFmtId="0" fontId="6" fillId="0" borderId="50" xfId="0" applyFont="1" applyFill="1" applyBorder="1" applyAlignment="1" applyProtection="1">
      <alignment horizontal="center" vertical="center"/>
      <protection hidden="1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left" vertical="top" indent="1"/>
      <protection hidden="1"/>
    </xf>
    <xf numFmtId="0" fontId="6" fillId="0" borderId="63" xfId="0" applyFont="1" applyFill="1" applyBorder="1" applyAlignment="1" applyProtection="1">
      <alignment horizontal="left" vertical="top" indent="1"/>
      <protection hidden="1"/>
    </xf>
    <xf numFmtId="0" fontId="19" fillId="3" borderId="88" xfId="0" applyFont="1" applyFill="1" applyBorder="1" applyAlignment="1" applyProtection="1">
      <alignment horizontal="left" vertical="center"/>
      <protection hidden="1"/>
    </xf>
    <xf numFmtId="0" fontId="19" fillId="3" borderId="50" xfId="0" applyFont="1" applyFill="1" applyBorder="1" applyAlignment="1" applyProtection="1">
      <alignment horizontal="left" vertical="center"/>
      <protection hidden="1"/>
    </xf>
    <xf numFmtId="0" fontId="19" fillId="3" borderId="70" xfId="0" applyFont="1" applyFill="1" applyBorder="1" applyAlignment="1" applyProtection="1">
      <alignment horizontal="left" vertical="center"/>
      <protection hidden="1"/>
    </xf>
    <xf numFmtId="0" fontId="6" fillId="0" borderId="88" xfId="0" applyFont="1" applyFill="1" applyBorder="1" applyAlignment="1" applyProtection="1">
      <alignment horizontal="left" vertical="center"/>
      <protection hidden="1"/>
    </xf>
    <xf numFmtId="0" fontId="6" fillId="0" borderId="50" xfId="0" applyFont="1" applyFill="1" applyBorder="1" applyAlignment="1" applyProtection="1">
      <alignment horizontal="left" vertical="center"/>
      <protection hidden="1"/>
    </xf>
    <xf numFmtId="0" fontId="6" fillId="0" borderId="26" xfId="0" applyFont="1" applyFill="1" applyBorder="1" applyAlignment="1" applyProtection="1">
      <alignment horizontal="left" vertical="center"/>
      <protection hidden="1"/>
    </xf>
    <xf numFmtId="0" fontId="19" fillId="0" borderId="4" xfId="0" applyFont="1" applyFill="1" applyBorder="1" applyAlignment="1" applyProtection="1">
      <alignment horizontal="center" vertical="center"/>
      <protection hidden="1"/>
    </xf>
    <xf numFmtId="0" fontId="19" fillId="0" borderId="55" xfId="0" applyFont="1" applyFill="1" applyBorder="1" applyAlignment="1" applyProtection="1">
      <alignment horizontal="center" vertical="center"/>
      <protection hidden="1"/>
    </xf>
    <xf numFmtId="0" fontId="19" fillId="0" borderId="50" xfId="0" applyFont="1" applyFill="1" applyBorder="1" applyAlignment="1" applyProtection="1">
      <alignment horizontal="center" vertical="center"/>
      <protection hidden="1"/>
    </xf>
    <xf numFmtId="0" fontId="19" fillId="0" borderId="74" xfId="0" applyFont="1" applyFill="1" applyBorder="1" applyAlignment="1" applyProtection="1">
      <alignment horizontal="center" vertical="center"/>
      <protection hidden="1"/>
    </xf>
    <xf numFmtId="0" fontId="6" fillId="6" borderId="49" xfId="0" applyFont="1" applyFill="1" applyBorder="1" applyAlignment="1" applyProtection="1">
      <alignment horizontal="center" vertical="center"/>
      <protection locked="0" hidden="1"/>
    </xf>
    <xf numFmtId="0" fontId="6" fillId="6" borderId="50" xfId="0" applyFont="1" applyFill="1" applyBorder="1" applyAlignment="1" applyProtection="1">
      <alignment horizontal="center" vertical="center"/>
      <protection locked="0" hidden="1"/>
    </xf>
    <xf numFmtId="0" fontId="6" fillId="0" borderId="87" xfId="0" applyFont="1" applyFill="1" applyBorder="1" applyAlignment="1" applyProtection="1">
      <alignment horizontal="center" vertical="center"/>
      <protection locked="0" hidden="1"/>
    </xf>
    <xf numFmtId="0" fontId="6" fillId="0" borderId="27" xfId="0" applyFont="1" applyFill="1" applyBorder="1" applyAlignment="1" applyProtection="1">
      <alignment horizontal="center" vertical="center"/>
      <protection locked="0" hidden="1"/>
    </xf>
    <xf numFmtId="0" fontId="6" fillId="0" borderId="28" xfId="0" applyFont="1" applyFill="1" applyBorder="1" applyAlignment="1" applyProtection="1">
      <alignment horizontal="center" vertical="center"/>
      <protection locked="0"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0" borderId="51" xfId="0" applyFont="1" applyFill="1" applyBorder="1" applyAlignment="1" applyProtection="1">
      <alignment horizontal="center" vertical="center"/>
      <protection hidden="1"/>
    </xf>
    <xf numFmtId="0" fontId="6" fillId="0" borderId="70" xfId="0" applyFont="1" applyFill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locked="0" hidden="1"/>
    </xf>
    <xf numFmtId="0" fontId="6" fillId="0" borderId="50" xfId="0" applyFont="1" applyFill="1" applyBorder="1" applyAlignment="1" applyProtection="1">
      <alignment horizontal="center" vertical="center"/>
      <protection locked="0" hidden="1"/>
    </xf>
    <xf numFmtId="0" fontId="23" fillId="0" borderId="86" xfId="0" applyFont="1" applyFill="1" applyBorder="1" applyAlignment="1" applyProtection="1">
      <alignment horizontal="center" vertical="top" wrapText="1"/>
      <protection hidden="1"/>
    </xf>
    <xf numFmtId="0" fontId="19" fillId="0" borderId="42" xfId="0" applyFont="1" applyFill="1" applyBorder="1" applyAlignment="1" applyProtection="1">
      <alignment horizontal="center" vertical="center"/>
      <protection hidden="1"/>
    </xf>
    <xf numFmtId="0" fontId="19" fillId="0" borderId="43" xfId="0" applyFont="1" applyFill="1" applyBorder="1" applyAlignment="1" applyProtection="1">
      <alignment horizontal="center" vertical="center"/>
      <protection hidden="1"/>
    </xf>
    <xf numFmtId="0" fontId="19" fillId="0" borderId="89" xfId="0" applyFont="1" applyFill="1" applyBorder="1" applyAlignment="1" applyProtection="1">
      <alignment horizontal="center" vertical="center"/>
      <protection hidden="1"/>
    </xf>
    <xf numFmtId="0" fontId="6" fillId="6" borderId="50" xfId="0" applyFont="1" applyFill="1" applyBorder="1" applyAlignment="1" applyProtection="1">
      <alignment horizontal="center" vertical="center"/>
      <protection hidden="1"/>
    </xf>
    <xf numFmtId="0" fontId="6" fillId="6" borderId="26" xfId="0" applyFont="1" applyFill="1" applyBorder="1" applyAlignment="1" applyProtection="1">
      <alignment horizontal="center" vertical="center"/>
      <protection hidden="1"/>
    </xf>
    <xf numFmtId="0" fontId="19" fillId="0" borderId="49" xfId="0" applyFont="1" applyFill="1" applyBorder="1" applyAlignment="1" applyProtection="1">
      <alignment horizontal="center" vertical="center"/>
      <protection hidden="1"/>
    </xf>
    <xf numFmtId="0" fontId="8" fillId="0" borderId="67" xfId="0" applyFont="1" applyFill="1" applyBorder="1" applyAlignment="1" applyProtection="1">
      <alignment horizontal="center"/>
      <protection locked="0"/>
    </xf>
    <xf numFmtId="0" fontId="8" fillId="0" borderId="69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19" fillId="3" borderId="45" xfId="0" applyFont="1" applyFill="1" applyBorder="1" applyAlignment="1" applyProtection="1">
      <alignment horizontal="left" vertical="center"/>
      <protection hidden="1"/>
    </xf>
    <xf numFmtId="0" fontId="19" fillId="3" borderId="0" xfId="0" applyFont="1" applyFill="1" applyBorder="1" applyAlignment="1" applyProtection="1">
      <alignment horizontal="left" vertical="center"/>
      <protection hidden="1"/>
    </xf>
    <xf numFmtId="0" fontId="19" fillId="3" borderId="19" xfId="0" applyFont="1" applyFill="1" applyBorder="1" applyAlignment="1" applyProtection="1">
      <alignment horizontal="left" vertical="center"/>
      <protection hidden="1"/>
    </xf>
    <xf numFmtId="0" fontId="19" fillId="3" borderId="71" xfId="0" applyFont="1" applyFill="1" applyBorder="1" applyAlignment="1" applyProtection="1">
      <alignment horizontal="left" vertical="center"/>
      <protection hidden="1"/>
    </xf>
    <xf numFmtId="0" fontId="19" fillId="3" borderId="72" xfId="0" applyFont="1" applyFill="1" applyBorder="1" applyAlignment="1" applyProtection="1">
      <alignment horizontal="left" vertical="center"/>
      <protection hidden="1"/>
    </xf>
    <xf numFmtId="0" fontId="19" fillId="3" borderId="73" xfId="0" applyFont="1" applyFill="1" applyBorder="1" applyAlignment="1" applyProtection="1">
      <alignment horizontal="left" vertical="center"/>
      <protection hidden="1"/>
    </xf>
    <xf numFmtId="0" fontId="6" fillId="0" borderId="12" xfId="0" applyFont="1" applyFill="1" applyBorder="1" applyAlignment="1" applyProtection="1">
      <alignment horizontal="left" indent="1"/>
      <protection hidden="1"/>
    </xf>
    <xf numFmtId="0" fontId="6" fillId="0" borderId="75" xfId="0" applyFont="1" applyFill="1" applyBorder="1" applyAlignment="1" applyProtection="1">
      <alignment horizontal="left" indent="1"/>
      <protection hidden="1"/>
    </xf>
    <xf numFmtId="0" fontId="19" fillId="0" borderId="54" xfId="0" applyFont="1" applyFill="1" applyBorder="1" applyAlignment="1" applyProtection="1">
      <alignment horizontal="center" wrapText="1"/>
      <protection hidden="1"/>
    </xf>
    <xf numFmtId="0" fontId="19" fillId="0" borderId="52" xfId="0" applyFont="1" applyFill="1" applyBorder="1" applyAlignment="1" applyProtection="1">
      <alignment horizontal="left"/>
      <protection hidden="1"/>
    </xf>
    <xf numFmtId="0" fontId="19" fillId="0" borderId="12" xfId="0" applyFont="1" applyFill="1" applyBorder="1" applyAlignment="1" applyProtection="1">
      <alignment horizontal="left"/>
      <protection hidden="1"/>
    </xf>
    <xf numFmtId="0" fontId="8" fillId="0" borderId="13" xfId="0" applyFont="1" applyFill="1" applyBorder="1" applyAlignment="1" applyProtection="1">
      <alignment horizontal="center"/>
    </xf>
    <xf numFmtId="1" fontId="6" fillId="0" borderId="42" xfId="0" applyNumberFormat="1" applyFont="1" applyFill="1" applyBorder="1" applyAlignment="1" applyProtection="1">
      <alignment horizontal="center" vertical="center"/>
      <protection locked="0" hidden="1"/>
    </xf>
    <xf numFmtId="1" fontId="6" fillId="0" borderId="43" xfId="0" applyNumberFormat="1" applyFont="1" applyFill="1" applyBorder="1" applyAlignment="1" applyProtection="1">
      <alignment horizontal="center" vertical="center"/>
      <protection locked="0" hidden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6" fillId="0" borderId="90" xfId="0" applyFont="1" applyFill="1" applyBorder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/>
      <protection hidden="1"/>
    </xf>
    <xf numFmtId="0" fontId="6" fillId="0" borderId="43" xfId="0" applyFont="1" applyFill="1" applyBorder="1" applyAlignment="1" applyProtection="1">
      <alignment horizontal="center" vertical="center"/>
      <protection locked="0" hidden="1"/>
    </xf>
    <xf numFmtId="1" fontId="6" fillId="0" borderId="49" xfId="0" applyNumberFormat="1" applyFont="1" applyFill="1" applyBorder="1" applyAlignment="1" applyProtection="1">
      <alignment horizontal="center" vertical="center"/>
      <protection locked="0" hidden="1"/>
    </xf>
    <xf numFmtId="1" fontId="6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91" xfId="0" applyFont="1" applyFill="1" applyBorder="1" applyAlignment="1" applyProtection="1">
      <alignment horizontal="left" vertical="center"/>
      <protection hidden="1"/>
    </xf>
    <xf numFmtId="0" fontId="6" fillId="0" borderId="43" xfId="0" applyFont="1" applyFill="1" applyBorder="1" applyAlignment="1" applyProtection="1">
      <alignment horizontal="left" vertical="center"/>
      <protection hidden="1"/>
    </xf>
    <xf numFmtId="0" fontId="22" fillId="3" borderId="88" xfId="0" applyFont="1" applyFill="1" applyBorder="1" applyAlignment="1" applyProtection="1">
      <alignment horizontal="left" vertical="center"/>
      <protection hidden="1"/>
    </xf>
    <xf numFmtId="0" fontId="22" fillId="3" borderId="50" xfId="0" applyFont="1" applyFill="1" applyBorder="1" applyAlignment="1" applyProtection="1">
      <alignment horizontal="left" vertical="center"/>
      <protection hidden="1"/>
    </xf>
    <xf numFmtId="0" fontId="22" fillId="3" borderId="70" xfId="0" applyFont="1" applyFill="1" applyBorder="1" applyAlignment="1" applyProtection="1">
      <alignment horizontal="left" vertical="center"/>
      <protection hidden="1"/>
    </xf>
    <xf numFmtId="0" fontId="6" fillId="6" borderId="28" xfId="0" applyFont="1" applyFill="1" applyBorder="1" applyAlignment="1" applyProtection="1">
      <alignment horizontal="center" vertical="center"/>
      <protection locked="0" hidden="1"/>
    </xf>
    <xf numFmtId="0" fontId="19" fillId="0" borderId="87" xfId="0" applyFont="1" applyFill="1" applyBorder="1" applyAlignment="1" applyProtection="1">
      <alignment horizontal="center" vertical="center"/>
      <protection hidden="1"/>
    </xf>
    <xf numFmtId="0" fontId="19" fillId="0" borderId="27" xfId="0" applyFont="1" applyFill="1" applyBorder="1" applyAlignment="1" applyProtection="1">
      <alignment horizontal="center" vertical="center"/>
      <protection hidden="1"/>
    </xf>
    <xf numFmtId="0" fontId="19" fillId="0" borderId="48" xfId="0" applyFont="1" applyFill="1" applyBorder="1" applyAlignment="1" applyProtection="1">
      <alignment horizontal="center" vertical="center"/>
      <protection hidden="1"/>
    </xf>
    <xf numFmtId="0" fontId="6" fillId="6" borderId="70" xfId="0" applyFont="1" applyFill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35" fillId="8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5" fillId="8" borderId="17" xfId="0" applyFont="1" applyFill="1" applyBorder="1" applyAlignment="1">
      <alignment horizontal="center" vertical="center" wrapText="1"/>
    </xf>
    <xf numFmtId="0" fontId="35" fillId="8" borderId="64" xfId="0" applyFont="1" applyFill="1" applyBorder="1" applyAlignment="1">
      <alignment horizontal="center" vertical="center"/>
    </xf>
    <xf numFmtId="0" fontId="35" fillId="8" borderId="92" xfId="0" applyFont="1" applyFill="1" applyBorder="1" applyAlignment="1">
      <alignment horizontal="center" vertical="center"/>
    </xf>
    <xf numFmtId="0" fontId="35" fillId="10" borderId="17" xfId="0" applyFont="1" applyFill="1" applyBorder="1" applyAlignment="1">
      <alignment horizontal="center" vertical="center"/>
    </xf>
    <xf numFmtId="0" fontId="15" fillId="0" borderId="26" xfId="0" applyFont="1" applyFill="1" applyBorder="1" applyAlignment="1" applyProtection="1">
      <alignment horizontal="center"/>
    </xf>
    <xf numFmtId="0" fontId="15" fillId="0" borderId="27" xfId="0" applyFont="1" applyFill="1" applyBorder="1" applyAlignment="1" applyProtection="1">
      <alignment horizontal="center"/>
    </xf>
    <xf numFmtId="0" fontId="18" fillId="0" borderId="27" xfId="0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left" indent="1"/>
    </xf>
    <xf numFmtId="0" fontId="15" fillId="0" borderId="27" xfId="0" applyFont="1" applyFill="1" applyBorder="1" applyAlignment="1" applyProtection="1">
      <alignment horizontal="left" indent="1"/>
    </xf>
    <xf numFmtId="0" fontId="15" fillId="0" borderId="28" xfId="0" applyFont="1" applyFill="1" applyBorder="1" applyAlignment="1" applyProtection="1">
      <alignment horizontal="left" indent="1"/>
    </xf>
    <xf numFmtId="0" fontId="18" fillId="0" borderId="26" xfId="0" applyFont="1" applyFill="1" applyBorder="1" applyAlignment="1" applyProtection="1">
      <alignment horizontal="left" indent="1"/>
    </xf>
    <xf numFmtId="0" fontId="18" fillId="0" borderId="27" xfId="0" applyFont="1" applyFill="1" applyBorder="1" applyAlignment="1" applyProtection="1">
      <alignment horizontal="left" indent="1"/>
    </xf>
    <xf numFmtId="0" fontId="18" fillId="0" borderId="28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left"/>
    </xf>
    <xf numFmtId="0" fontId="18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/>
    </xf>
    <xf numFmtId="0" fontId="15" fillId="0" borderId="35" xfId="0" applyFont="1" applyFill="1" applyBorder="1" applyAlignment="1" applyProtection="1">
      <alignment horizontal="center"/>
    </xf>
    <xf numFmtId="0" fontId="15" fillId="0" borderId="34" xfId="0" applyFont="1" applyFill="1" applyBorder="1" applyAlignment="1" applyProtection="1">
      <alignment horizontal="center"/>
    </xf>
    <xf numFmtId="0" fontId="18" fillId="0" borderId="34" xfId="0" applyFont="1" applyFill="1" applyBorder="1" applyAlignment="1" applyProtection="1">
      <alignment horizontal="left" indent="1"/>
    </xf>
    <xf numFmtId="0" fontId="18" fillId="0" borderId="13" xfId="0" applyFont="1" applyFill="1" applyBorder="1" applyAlignment="1" applyProtection="1">
      <alignment horizontal="left" indent="1"/>
    </xf>
    <xf numFmtId="0" fontId="18" fillId="0" borderId="35" xfId="0" applyFont="1" applyFill="1" applyBorder="1" applyAlignment="1" applyProtection="1">
      <alignment horizontal="left" indent="1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165" fontId="18" fillId="0" borderId="13" xfId="0" applyNumberFormat="1" applyFont="1" applyFill="1" applyBorder="1" applyAlignment="1" applyProtection="1">
      <alignment horizontal="center"/>
    </xf>
    <xf numFmtId="166" fontId="18" fillId="0" borderId="13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64" fontId="18" fillId="0" borderId="13" xfId="0" applyNumberFormat="1" applyFont="1" applyFill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5" fontId="18" fillId="0" borderId="27" xfId="0" applyNumberFormat="1" applyFont="1" applyFill="1" applyBorder="1" applyAlignment="1" applyProtection="1">
      <alignment horizontal="center"/>
    </xf>
    <xf numFmtId="0" fontId="15" fillId="0" borderId="31" xfId="0" applyFont="1" applyFill="1" applyBorder="1" applyAlignment="1" applyProtection="1">
      <alignment horizontal="left" indent="1"/>
    </xf>
    <xf numFmtId="0" fontId="15" fillId="0" borderId="32" xfId="0" applyFont="1" applyFill="1" applyBorder="1" applyAlignment="1" applyProtection="1">
      <alignment horizontal="left" indent="1"/>
    </xf>
    <xf numFmtId="0" fontId="15" fillId="0" borderId="33" xfId="0" applyFont="1" applyFill="1" applyBorder="1" applyAlignment="1" applyProtection="1">
      <alignment horizontal="left" indent="1"/>
    </xf>
    <xf numFmtId="0" fontId="15" fillId="0" borderId="31" xfId="0" applyFont="1" applyFill="1" applyBorder="1" applyAlignment="1" applyProtection="1">
      <alignment horizontal="center"/>
    </xf>
    <xf numFmtId="0" fontId="15" fillId="0" borderId="32" xfId="0" applyFont="1" applyFill="1" applyBorder="1" applyAlignment="1" applyProtection="1">
      <alignment horizontal="center"/>
    </xf>
    <xf numFmtId="165" fontId="15" fillId="0" borderId="13" xfId="0" applyNumberFormat="1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 vertical="top"/>
    </xf>
    <xf numFmtId="1" fontId="15" fillId="0" borderId="13" xfId="0" applyNumberFormat="1" applyFont="1" applyFill="1" applyBorder="1" applyAlignment="1" applyProtection="1">
      <alignment horizontal="left"/>
    </xf>
    <xf numFmtId="1" fontId="15" fillId="0" borderId="13" xfId="0" applyNumberFormat="1" applyFont="1" applyFill="1" applyBorder="1" applyAlignment="1" applyProtection="1">
      <alignment horizontal="center"/>
    </xf>
    <xf numFmtId="0" fontId="15" fillId="0" borderId="3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8" fillId="3" borderId="9" xfId="0" applyFont="1" applyFill="1" applyBorder="1" applyAlignment="1">
      <alignment horizontal="center"/>
    </xf>
    <xf numFmtId="10" fontId="6" fillId="0" borderId="49" xfId="0" applyNumberFormat="1" applyFont="1" applyFill="1" applyBorder="1" applyAlignment="1" applyProtection="1">
      <alignment horizontal="center" vertical="center"/>
    </xf>
    <xf numFmtId="10" fontId="6" fillId="0" borderId="50" xfId="0" applyNumberFormat="1" applyFont="1" applyFill="1" applyBorder="1" applyAlignment="1" applyProtection="1">
      <alignment horizontal="center" vertical="center"/>
    </xf>
    <xf numFmtId="167" fontId="19" fillId="0" borderId="50" xfId="0" applyNumberFormat="1" applyFont="1" applyBorder="1" applyAlignment="1" applyProtection="1">
      <alignment horizontal="center" vertical="center"/>
      <protection locked="0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90" xfId="0" applyFont="1" applyFill="1" applyBorder="1" applyAlignment="1" applyProtection="1">
      <alignment horizontal="center" vertical="center"/>
    </xf>
    <xf numFmtId="2" fontId="6" fillId="0" borderId="28" xfId="0" applyNumberFormat="1" applyFont="1" applyFill="1" applyBorder="1" applyAlignment="1" applyProtection="1">
      <alignment horizontal="center" vertical="center"/>
      <protection locked="0"/>
    </xf>
    <xf numFmtId="2" fontId="6" fillId="0" borderId="50" xfId="0" applyNumberFormat="1" applyFont="1" applyFill="1" applyBorder="1" applyAlignment="1" applyProtection="1">
      <alignment horizontal="center" vertical="center"/>
      <protection locked="0"/>
    </xf>
    <xf numFmtId="168" fontId="19" fillId="0" borderId="50" xfId="0" applyNumberFormat="1" applyFont="1" applyBorder="1" applyAlignment="1" applyProtection="1">
      <alignment horizontal="center" vertical="center"/>
      <protection locked="0"/>
    </xf>
    <xf numFmtId="2" fontId="19" fillId="0" borderId="50" xfId="0" applyNumberFormat="1" applyFont="1" applyBorder="1" applyAlignment="1" applyProtection="1">
      <alignment horizontal="center" vertical="center"/>
      <protection locked="0"/>
    </xf>
    <xf numFmtId="0" fontId="6" fillId="0" borderId="88" xfId="0" applyFont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left" vertical="center"/>
    </xf>
    <xf numFmtId="0" fontId="6" fillId="0" borderId="93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91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center"/>
    </xf>
    <xf numFmtId="2" fontId="6" fillId="0" borderId="50" xfId="0" applyNumberFormat="1" applyFont="1" applyBorder="1" applyAlignment="1" applyProtection="1">
      <alignment horizontal="left" vertical="center"/>
    </xf>
    <xf numFmtId="2" fontId="6" fillId="0" borderId="26" xfId="0" applyNumberFormat="1" applyFont="1" applyBorder="1" applyAlignment="1" applyProtection="1">
      <alignment horizontal="left" vertical="center"/>
    </xf>
    <xf numFmtId="167" fontId="6" fillId="0" borderId="28" xfId="0" applyNumberFormat="1" applyFont="1" applyFill="1" applyBorder="1" applyAlignment="1" applyProtection="1">
      <alignment horizontal="center" vertical="center"/>
      <protection locked="0"/>
    </xf>
    <xf numFmtId="167" fontId="6" fillId="0" borderId="50" xfId="0" applyNumberFormat="1" applyFont="1" applyFill="1" applyBorder="1" applyAlignment="1" applyProtection="1">
      <alignment horizontal="center" vertical="center"/>
      <protection locked="0"/>
    </xf>
    <xf numFmtId="0" fontId="19" fillId="3" borderId="88" xfId="0" applyFont="1" applyFill="1" applyBorder="1" applyAlignment="1" applyProtection="1">
      <alignment horizontal="left" vertical="center"/>
    </xf>
    <xf numFmtId="0" fontId="19" fillId="3" borderId="50" xfId="0" applyFont="1" applyFill="1" applyBorder="1" applyAlignment="1" applyProtection="1">
      <alignment horizontal="left" vertical="center"/>
    </xf>
    <xf numFmtId="0" fontId="19" fillId="3" borderId="70" xfId="0" applyFont="1" applyFill="1" applyBorder="1" applyAlignment="1" applyProtection="1">
      <alignment horizontal="left" vertical="center"/>
    </xf>
    <xf numFmtId="167" fontId="19" fillId="0" borderId="49" xfId="0" applyNumberFormat="1" applyFont="1" applyBorder="1" applyAlignment="1" applyProtection="1">
      <alignment horizontal="center" vertical="center"/>
    </xf>
    <xf numFmtId="167" fontId="19" fillId="0" borderId="50" xfId="0" applyNumberFormat="1" applyFont="1" applyBorder="1" applyAlignment="1" applyProtection="1">
      <alignment horizontal="center" vertical="center"/>
    </xf>
    <xf numFmtId="167" fontId="19" fillId="0" borderId="74" xfId="0" applyNumberFormat="1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2" fontId="19" fillId="0" borderId="49" xfId="0" applyNumberFormat="1" applyFont="1" applyBorder="1" applyAlignment="1" applyProtection="1">
      <alignment horizontal="center" vertical="center"/>
    </xf>
    <xf numFmtId="2" fontId="19" fillId="0" borderId="50" xfId="0" applyNumberFormat="1" applyFont="1" applyBorder="1" applyAlignment="1" applyProtection="1">
      <alignment horizontal="center" vertical="center"/>
    </xf>
    <xf numFmtId="2" fontId="19" fillId="0" borderId="74" xfId="0" applyNumberFormat="1" applyFont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top"/>
    </xf>
    <xf numFmtId="1" fontId="19" fillId="0" borderId="43" xfId="0" applyNumberFormat="1" applyFont="1" applyBorder="1" applyAlignment="1" applyProtection="1">
      <alignment horizontal="center" vertical="center"/>
      <protection locked="0"/>
    </xf>
    <xf numFmtId="1" fontId="19" fillId="0" borderId="42" xfId="0" applyNumberFormat="1" applyFont="1" applyBorder="1" applyAlignment="1" applyProtection="1">
      <alignment horizontal="center" vertical="center"/>
    </xf>
    <xf numFmtId="1" fontId="19" fillId="0" borderId="43" xfId="0" applyNumberFormat="1" applyFont="1" applyBorder="1" applyAlignment="1" applyProtection="1">
      <alignment horizontal="center" vertical="center"/>
    </xf>
    <xf numFmtId="1" fontId="19" fillId="0" borderId="89" xfId="0" applyNumberFormat="1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10" fontId="6" fillId="0" borderId="42" xfId="0" applyNumberFormat="1" applyFont="1" applyFill="1" applyBorder="1" applyAlignment="1" applyProtection="1">
      <alignment horizontal="center" vertical="center"/>
    </xf>
    <xf numFmtId="10" fontId="6" fillId="0" borderId="43" xfId="0" applyNumberFormat="1" applyFont="1" applyFill="1" applyBorder="1" applyAlignment="1" applyProtection="1">
      <alignment horizontal="center" vertical="center"/>
    </xf>
    <xf numFmtId="0" fontId="6" fillId="0" borderId="50" xfId="0" quotePrefix="1" applyFont="1" applyBorder="1" applyAlignment="1" applyProtection="1">
      <alignment horizontal="left" vertical="center"/>
    </xf>
    <xf numFmtId="0" fontId="6" fillId="0" borderId="26" xfId="0" quotePrefix="1" applyFont="1" applyBorder="1" applyAlignment="1" applyProtection="1">
      <alignment horizontal="left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74" xfId="0" applyFont="1" applyBorder="1" applyAlignment="1" applyProtection="1">
      <alignment horizontal="center" vertical="center"/>
    </xf>
    <xf numFmtId="1" fontId="8" fillId="0" borderId="13" xfId="0" applyNumberFormat="1" applyFont="1" applyFill="1" applyBorder="1" applyAlignment="1" applyProtection="1">
      <alignment horizontal="left"/>
      <protection locked="0"/>
    </xf>
    <xf numFmtId="0" fontId="19" fillId="0" borderId="50" xfId="0" applyFont="1" applyFill="1" applyBorder="1" applyAlignment="1" applyProtection="1">
      <alignment horizontal="center" vertical="center"/>
    </xf>
    <xf numFmtId="0" fontId="19" fillId="0" borderId="70" xfId="0" applyFont="1" applyFill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center" vertical="center"/>
    </xf>
    <xf numFmtId="169" fontId="19" fillId="0" borderId="49" xfId="0" applyNumberFormat="1" applyFont="1" applyBorder="1" applyAlignment="1" applyProtection="1">
      <alignment horizontal="center" vertical="center"/>
    </xf>
    <xf numFmtId="169" fontId="19" fillId="0" borderId="50" xfId="0" applyNumberFormat="1" applyFont="1" applyBorder="1" applyAlignment="1" applyProtection="1">
      <alignment horizontal="center" vertical="center"/>
    </xf>
    <xf numFmtId="169" fontId="19" fillId="0" borderId="74" xfId="0" applyNumberFormat="1" applyFont="1" applyBorder="1" applyAlignment="1" applyProtection="1">
      <alignment horizontal="center" vertical="center"/>
    </xf>
    <xf numFmtId="169" fontId="19" fillId="0" borderId="50" xfId="0" applyNumberFormat="1" applyFont="1" applyBorder="1" applyAlignment="1" applyProtection="1">
      <alignment horizontal="center" vertical="center"/>
      <protection locked="0"/>
    </xf>
    <xf numFmtId="168" fontId="19" fillId="0" borderId="49" xfId="0" applyNumberFormat="1" applyFont="1" applyBorder="1" applyAlignment="1" applyProtection="1">
      <alignment horizontal="center" vertical="center"/>
    </xf>
    <xf numFmtId="168" fontId="19" fillId="0" borderId="50" xfId="0" applyNumberFormat="1" applyFont="1" applyBorder="1" applyAlignment="1" applyProtection="1">
      <alignment horizontal="center" vertical="center"/>
    </xf>
    <xf numFmtId="168" fontId="19" fillId="0" borderId="74" xfId="0" applyNumberFormat="1" applyFont="1" applyBorder="1" applyAlignment="1" applyProtection="1">
      <alignment horizontal="center" vertical="center"/>
    </xf>
    <xf numFmtId="0" fontId="19" fillId="3" borderId="76" xfId="0" applyFont="1" applyFill="1" applyBorder="1" applyAlignment="1">
      <alignment horizontal="left" vertical="center" indent="1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horizontal="left" vertical="center"/>
    </xf>
    <xf numFmtId="0" fontId="19" fillId="0" borderId="79" xfId="0" applyFont="1" applyFill="1" applyBorder="1" applyAlignment="1" applyProtection="1">
      <alignment horizontal="center" vertical="center" wrapText="1"/>
    </xf>
    <xf numFmtId="0" fontId="19" fillId="0" borderId="72" xfId="0" applyFont="1" applyFill="1" applyBorder="1" applyAlignment="1" applyProtection="1">
      <alignment horizontal="center" vertical="center" wrapText="1"/>
    </xf>
    <xf numFmtId="0" fontId="19" fillId="0" borderId="80" xfId="0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center" vertical="center" wrapText="1"/>
    </xf>
    <xf numFmtId="0" fontId="19" fillId="0" borderId="50" xfId="0" applyFont="1" applyFill="1" applyBorder="1" applyAlignment="1" applyProtection="1">
      <alignment horizontal="center" vertical="center" wrapText="1"/>
    </xf>
    <xf numFmtId="0" fontId="19" fillId="0" borderId="7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19" fillId="3" borderId="94" xfId="0" applyFont="1" applyFill="1" applyBorder="1" applyAlignment="1" applyProtection="1">
      <alignment horizontal="left" vertical="center"/>
    </xf>
    <xf numFmtId="0" fontId="19" fillId="3" borderId="76" xfId="0" applyFont="1" applyFill="1" applyBorder="1" applyAlignment="1" applyProtection="1">
      <alignment horizontal="left" vertical="center"/>
    </xf>
    <xf numFmtId="0" fontId="19" fillId="0" borderId="79" xfId="0" applyFont="1" applyFill="1" applyBorder="1" applyAlignment="1" applyProtection="1">
      <alignment horizontal="center" vertical="center"/>
    </xf>
    <xf numFmtId="0" fontId="19" fillId="0" borderId="72" xfId="0" applyFont="1" applyFill="1" applyBorder="1" applyAlignment="1" applyProtection="1">
      <alignment horizontal="center" vertical="center"/>
    </xf>
    <xf numFmtId="0" fontId="19" fillId="0" borderId="95" xfId="0" applyFont="1" applyFill="1" applyBorder="1" applyAlignment="1" applyProtection="1">
      <alignment horizontal="center" vertical="center"/>
    </xf>
    <xf numFmtId="0" fontId="19" fillId="0" borderId="96" xfId="0" applyFont="1" applyFill="1" applyBorder="1" applyAlignment="1" applyProtection="1">
      <alignment horizontal="center" vertical="center"/>
    </xf>
    <xf numFmtId="0" fontId="19" fillId="0" borderId="73" xfId="0" applyFont="1" applyFill="1" applyBorder="1" applyAlignment="1" applyProtection="1">
      <alignment horizontal="center" vertical="center"/>
    </xf>
    <xf numFmtId="0" fontId="0" fillId="0" borderId="67" xfId="0" applyBorder="1"/>
    <xf numFmtId="0" fontId="0" fillId="0" borderId="68" xfId="0" applyBorder="1"/>
    <xf numFmtId="164" fontId="8" fillId="0" borderId="13" xfId="0" applyNumberFormat="1" applyFont="1" applyFill="1" applyBorder="1" applyAlignment="1" applyProtection="1">
      <alignment horizontal="center"/>
    </xf>
    <xf numFmtId="166" fontId="8" fillId="0" borderId="13" xfId="0" applyNumberFormat="1" applyFont="1" applyFill="1" applyBorder="1" applyAlignment="1" applyProtection="1">
      <alignment horizont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48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19" fillId="0" borderId="50" xfId="0" applyFont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20" fillId="0" borderId="50" xfId="0" applyFont="1" applyBorder="1" applyAlignment="1" applyProtection="1">
      <alignment horizontal="left" vertical="center"/>
    </xf>
    <xf numFmtId="0" fontId="20" fillId="0" borderId="2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21" fillId="0" borderId="49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center" vertical="center"/>
    </xf>
    <xf numFmtId="0" fontId="10" fillId="0" borderId="50" xfId="0" applyFont="1" applyFill="1" applyBorder="1" applyAlignment="1" applyProtection="1">
      <alignment horizontal="center" vertical="center"/>
    </xf>
    <xf numFmtId="0" fontId="10" fillId="0" borderId="70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169" fontId="6" fillId="0" borderId="28" xfId="0" applyNumberFormat="1" applyFont="1" applyFill="1" applyBorder="1" applyAlignment="1" applyProtection="1">
      <alignment horizontal="center" vertical="center"/>
      <protection locked="0"/>
    </xf>
    <xf numFmtId="169" fontId="6" fillId="0" borderId="50" xfId="0" applyNumberFormat="1" applyFont="1" applyFill="1" applyBorder="1" applyAlignment="1" applyProtection="1">
      <alignment horizontal="center" vertical="center"/>
      <protection locked="0"/>
    </xf>
    <xf numFmtId="168" fontId="6" fillId="0" borderId="28" xfId="0" applyNumberFormat="1" applyFont="1" applyFill="1" applyBorder="1" applyAlignment="1" applyProtection="1">
      <alignment horizontal="center" vertical="center"/>
      <protection locked="0"/>
    </xf>
    <xf numFmtId="168" fontId="6" fillId="0" borderId="50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/>
      <protection hidden="1"/>
    </xf>
    <xf numFmtId="0" fontId="6" fillId="0" borderId="39" xfId="1" applyFont="1" applyFill="1" applyBorder="1" applyAlignment="1" applyProtection="1">
      <alignment horizontal="left" vertical="center"/>
      <protection hidden="1"/>
    </xf>
    <xf numFmtId="0" fontId="6" fillId="0" borderId="40" xfId="1" applyFont="1" applyFill="1" applyBorder="1" applyAlignment="1" applyProtection="1">
      <alignment horizontal="left" vertical="center"/>
      <protection hidden="1"/>
    </xf>
    <xf numFmtId="0" fontId="6" fillId="0" borderId="41" xfId="1" applyFont="1" applyFill="1" applyBorder="1" applyAlignment="1" applyProtection="1">
      <alignment horizontal="left" vertical="center"/>
      <protection hidden="1"/>
    </xf>
    <xf numFmtId="1" fontId="19" fillId="0" borderId="42" xfId="1" applyNumberFormat="1" applyFont="1" applyFill="1" applyBorder="1" applyAlignment="1" applyProtection="1">
      <alignment horizontal="center" vertical="center"/>
      <protection hidden="1"/>
    </xf>
    <xf numFmtId="1" fontId="19" fillId="0" borderId="43" xfId="1" applyNumberFormat="1" applyFont="1" applyFill="1" applyBorder="1" applyAlignment="1" applyProtection="1">
      <alignment horizontal="center" vertical="center"/>
      <protection hidden="1"/>
    </xf>
    <xf numFmtId="1" fontId="19" fillId="0" borderId="44" xfId="1" applyNumberFormat="1" applyFont="1" applyFill="1" applyBorder="1" applyAlignment="1" applyProtection="1">
      <alignment horizontal="center" vertical="center"/>
      <protection hidden="1"/>
    </xf>
    <xf numFmtId="0" fontId="6" fillId="0" borderId="42" xfId="1" applyFont="1" applyFill="1" applyBorder="1" applyAlignment="1" applyProtection="1">
      <alignment horizontal="center" vertical="center"/>
      <protection locked="0" hidden="1"/>
    </xf>
    <xf numFmtId="0" fontId="6" fillId="0" borderId="43" xfId="1" applyFont="1" applyFill="1" applyBorder="1" applyAlignment="1" applyProtection="1">
      <alignment horizontal="center" vertical="center"/>
      <protection locked="0" hidden="1"/>
    </xf>
    <xf numFmtId="0" fontId="6" fillId="0" borderId="44" xfId="1" applyFont="1" applyFill="1" applyBorder="1" applyAlignment="1" applyProtection="1">
      <alignment horizontal="center" vertical="center"/>
      <protection hidden="1"/>
    </xf>
    <xf numFmtId="0" fontId="6" fillId="0" borderId="40" xfId="1" applyFont="1" applyFill="1" applyBorder="1" applyAlignment="1" applyProtection="1">
      <alignment horizontal="center" vertical="center"/>
      <protection hidden="1"/>
    </xf>
    <xf numFmtId="0" fontId="6" fillId="0" borderId="46" xfId="1" applyFont="1" applyFill="1" applyBorder="1" applyAlignment="1" applyProtection="1">
      <alignment horizontal="center" vertical="center"/>
      <protection hidden="1"/>
    </xf>
    <xf numFmtId="9" fontId="19" fillId="0" borderId="49" xfId="3" applyFont="1" applyFill="1" applyBorder="1" applyAlignment="1" applyProtection="1">
      <alignment horizontal="center" vertical="center"/>
      <protection hidden="1"/>
    </xf>
    <xf numFmtId="9" fontId="19" fillId="0" borderId="50" xfId="3" applyFont="1" applyFill="1" applyBorder="1" applyAlignment="1" applyProtection="1">
      <alignment horizontal="center" vertical="center"/>
      <protection hidden="1"/>
    </xf>
    <xf numFmtId="9" fontId="19" fillId="0" borderId="26" xfId="3" applyFont="1" applyFill="1" applyBorder="1" applyAlignment="1" applyProtection="1">
      <alignment horizontal="center" vertical="center"/>
      <protection hidden="1"/>
    </xf>
    <xf numFmtId="9" fontId="6" fillId="0" borderId="49" xfId="3" applyFont="1" applyFill="1" applyBorder="1" applyAlignment="1" applyProtection="1">
      <alignment horizontal="center" vertical="center"/>
      <protection hidden="1"/>
    </xf>
    <xf numFmtId="9" fontId="6" fillId="0" borderId="50" xfId="3" applyFont="1" applyFill="1" applyBorder="1" applyAlignment="1" applyProtection="1">
      <alignment horizontal="center" vertical="center"/>
      <protection hidden="1"/>
    </xf>
    <xf numFmtId="9" fontId="6" fillId="0" borderId="49" xfId="3" applyFont="1" applyFill="1" applyBorder="1" applyAlignment="1" applyProtection="1">
      <alignment horizontal="center" vertical="center"/>
      <protection locked="0" hidden="1"/>
    </xf>
    <xf numFmtId="9" fontId="6" fillId="0" borderId="50" xfId="3" applyFont="1" applyFill="1" applyBorder="1" applyAlignment="1" applyProtection="1">
      <alignment horizontal="center" vertical="center"/>
      <protection locked="0" hidden="1"/>
    </xf>
    <xf numFmtId="0" fontId="6" fillId="0" borderId="49" xfId="1" applyFont="1" applyFill="1" applyBorder="1" applyAlignment="1" applyProtection="1">
      <alignment horizontal="center" vertical="center"/>
      <protection hidden="1"/>
    </xf>
    <xf numFmtId="0" fontId="6" fillId="0" borderId="50" xfId="1" applyFont="1" applyFill="1" applyBorder="1" applyAlignment="1" applyProtection="1">
      <alignment horizontal="center" vertical="center"/>
      <protection hidden="1"/>
    </xf>
    <xf numFmtId="0" fontId="31" fillId="0" borderId="47" xfId="1" applyBorder="1"/>
    <xf numFmtId="0" fontId="31" fillId="0" borderId="27" xfId="1" applyBorder="1"/>
    <xf numFmtId="0" fontId="31" fillId="0" borderId="48" xfId="1" applyBorder="1"/>
    <xf numFmtId="0" fontId="26" fillId="0" borderId="13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/>
    </xf>
    <xf numFmtId="0" fontId="26" fillId="0" borderId="28" xfId="0" applyFont="1" applyFill="1" applyBorder="1" applyAlignment="1" applyProtection="1">
      <alignment horizontal="center"/>
    </xf>
    <xf numFmtId="0" fontId="26" fillId="0" borderId="26" xfId="0" applyFont="1" applyFill="1" applyBorder="1" applyAlignment="1" applyProtection="1">
      <alignment horizontal="left" indent="1"/>
    </xf>
    <xf numFmtId="0" fontId="26" fillId="0" borderId="27" xfId="0" applyFont="1" applyFill="1" applyBorder="1" applyAlignment="1" applyProtection="1">
      <alignment horizontal="left" indent="1"/>
    </xf>
    <xf numFmtId="0" fontId="26" fillId="0" borderId="28" xfId="0" applyFont="1" applyFill="1" applyBorder="1" applyAlignment="1" applyProtection="1">
      <alignment horizontal="left" indent="1"/>
    </xf>
    <xf numFmtId="49" fontId="26" fillId="0" borderId="13" xfId="0" applyNumberFormat="1" applyFont="1" applyFill="1" applyBorder="1" applyAlignment="1" applyProtection="1">
      <alignment horizontal="left"/>
    </xf>
    <xf numFmtId="0" fontId="26" fillId="0" borderId="26" xfId="0" applyFont="1" applyFill="1" applyBorder="1" applyAlignment="1" applyProtection="1">
      <alignment horizontal="center"/>
    </xf>
    <xf numFmtId="49" fontId="26" fillId="0" borderId="13" xfId="0" applyNumberFormat="1" applyFont="1" applyFill="1" applyBorder="1" applyAlignment="1" applyProtection="1">
      <alignment horizontal="center"/>
    </xf>
    <xf numFmtId="0" fontId="26" fillId="0" borderId="31" xfId="0" applyFont="1" applyFill="1" applyBorder="1" applyAlignment="1" applyProtection="1">
      <alignment horizontal="center"/>
    </xf>
    <xf numFmtId="0" fontId="26" fillId="0" borderId="32" xfId="0" applyFont="1" applyFill="1" applyBorder="1" applyAlignment="1" applyProtection="1">
      <alignment horizontal="center"/>
    </xf>
    <xf numFmtId="0" fontId="26" fillId="0" borderId="33" xfId="0" applyFont="1" applyFill="1" applyBorder="1" applyAlignment="1" applyProtection="1">
      <alignment horizontal="center"/>
    </xf>
    <xf numFmtId="0" fontId="26" fillId="0" borderId="31" xfId="0" applyFont="1" applyFill="1" applyBorder="1" applyAlignment="1" applyProtection="1">
      <alignment horizontal="left" indent="1"/>
    </xf>
    <xf numFmtId="0" fontId="26" fillId="0" borderId="32" xfId="0" applyFont="1" applyFill="1" applyBorder="1" applyAlignment="1" applyProtection="1">
      <alignment horizontal="left" indent="1"/>
    </xf>
    <xf numFmtId="0" fontId="26" fillId="0" borderId="33" xfId="0" applyFont="1" applyFill="1" applyBorder="1" applyAlignment="1" applyProtection="1">
      <alignment horizontal="left" indent="1"/>
    </xf>
    <xf numFmtId="165" fontId="26" fillId="0" borderId="13" xfId="0" applyNumberFormat="1" applyFont="1" applyFill="1" applyBorder="1" applyAlignment="1" applyProtection="1">
      <alignment horizontal="center"/>
    </xf>
    <xf numFmtId="1" fontId="26" fillId="0" borderId="13" xfId="0" applyNumberFormat="1" applyFont="1" applyFill="1" applyBorder="1" applyAlignment="1" applyProtection="1">
      <alignment horizontal="center"/>
    </xf>
    <xf numFmtId="0" fontId="26" fillId="0" borderId="35" xfId="0" applyFont="1" applyFill="1" applyBorder="1" applyAlignment="1" applyProtection="1">
      <alignment horizontal="center"/>
    </xf>
    <xf numFmtId="0" fontId="26" fillId="0" borderId="34" xfId="0" applyFont="1" applyFill="1" applyBorder="1" applyAlignment="1" applyProtection="1">
      <alignment horizontal="left" indent="1"/>
    </xf>
    <xf numFmtId="0" fontId="26" fillId="0" borderId="13" xfId="0" applyFont="1" applyFill="1" applyBorder="1" applyAlignment="1" applyProtection="1">
      <alignment horizontal="left" indent="1"/>
    </xf>
    <xf numFmtId="0" fontId="26" fillId="0" borderId="35" xfId="0" applyFont="1" applyFill="1" applyBorder="1" applyAlignment="1" applyProtection="1">
      <alignment horizontal="left" indent="1"/>
    </xf>
    <xf numFmtId="0" fontId="26" fillId="0" borderId="34" xfId="0" applyFont="1" applyFill="1" applyBorder="1" applyAlignment="1" applyProtection="1">
      <alignment horizontal="center"/>
    </xf>
    <xf numFmtId="164" fontId="26" fillId="0" borderId="13" xfId="0" applyNumberFormat="1" applyFont="1" applyFill="1" applyBorder="1" applyAlignment="1" applyProtection="1">
      <alignment horizontal="center"/>
    </xf>
    <xf numFmtId="166" fontId="26" fillId="0" borderId="13" xfId="0" applyNumberFormat="1" applyFont="1" applyFill="1" applyBorder="1" applyAlignment="1" applyProtection="1">
      <alignment horizontal="center"/>
    </xf>
    <xf numFmtId="165" fontId="26" fillId="0" borderId="27" xfId="0" applyNumberFormat="1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left"/>
    </xf>
    <xf numFmtId="0" fontId="9" fillId="0" borderId="27" xfId="0" applyFont="1" applyFill="1" applyBorder="1" applyAlignment="1" applyProtection="1">
      <alignment horizontal="left"/>
    </xf>
    <xf numFmtId="0" fontId="9" fillId="0" borderId="28" xfId="0" applyFont="1" applyFill="1" applyBorder="1" applyAlignment="1" applyProtection="1">
      <alignment horizontal="left"/>
    </xf>
    <xf numFmtId="0" fontId="37" fillId="3" borderId="76" xfId="0" applyFont="1" applyFill="1" applyBorder="1" applyAlignment="1" applyProtection="1">
      <alignment horizontal="center" vertical="center"/>
      <protection hidden="1"/>
    </xf>
    <xf numFmtId="0" fontId="37" fillId="3" borderId="77" xfId="0" applyFont="1" applyFill="1" applyBorder="1" applyAlignment="1" applyProtection="1">
      <alignment horizontal="center" vertical="center"/>
      <protection hidden="1"/>
    </xf>
    <xf numFmtId="0" fontId="38" fillId="0" borderId="28" xfId="0" applyFont="1" applyFill="1" applyBorder="1" applyAlignment="1" applyProtection="1">
      <alignment horizontal="center" vertical="center"/>
      <protection locked="0" hidden="1"/>
    </xf>
    <xf numFmtId="0" fontId="38" fillId="0" borderId="50" xfId="0" applyFont="1" applyFill="1" applyBorder="1" applyAlignment="1" applyProtection="1">
      <alignment horizontal="center" vertical="center"/>
      <protection locked="0" hidden="1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49" xfId="0" applyFont="1" applyFill="1" applyBorder="1" applyAlignment="1" applyProtection="1">
      <alignment horizontal="center" vertical="center"/>
    </xf>
    <xf numFmtId="0" fontId="24" fillId="0" borderId="70" xfId="0" applyFont="1" applyFill="1" applyBorder="1" applyAlignment="1" applyProtection="1">
      <alignment horizontal="center" vertical="center"/>
    </xf>
    <xf numFmtId="0" fontId="39" fillId="0" borderId="13" xfId="0" applyFont="1" applyFill="1" applyBorder="1" applyAlignment="1" applyProtection="1">
      <alignment horizontal="center"/>
      <protection locked="0"/>
    </xf>
    <xf numFmtId="49" fontId="39" fillId="0" borderId="13" xfId="0" applyNumberFormat="1" applyFont="1" applyFill="1" applyBorder="1" applyAlignment="1" applyProtection="1">
      <alignment horizontal="left"/>
      <protection locked="0"/>
    </xf>
    <xf numFmtId="1" fontId="39" fillId="0" borderId="13" xfId="0" applyNumberFormat="1" applyFont="1" applyFill="1" applyBorder="1" applyAlignment="1" applyProtection="1">
      <alignment horizontal="center"/>
      <protection locked="0"/>
    </xf>
    <xf numFmtId="0" fontId="38" fillId="0" borderId="13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169" fontId="24" fillId="0" borderId="87" xfId="0" applyNumberFormat="1" applyFont="1" applyFill="1" applyBorder="1" applyAlignment="1" applyProtection="1">
      <alignment horizontal="center" vertical="center"/>
    </xf>
    <xf numFmtId="169" fontId="24" fillId="0" borderId="27" xfId="0" applyNumberFormat="1" applyFont="1" applyFill="1" applyBorder="1" applyAlignment="1" applyProtection="1">
      <alignment horizontal="center" vertical="center"/>
    </xf>
    <xf numFmtId="169" fontId="24" fillId="0" borderId="28" xfId="0" applyNumberFormat="1" applyFont="1" applyFill="1" applyBorder="1" applyAlignment="1" applyProtection="1">
      <alignment horizontal="center" vertical="center"/>
    </xf>
    <xf numFmtId="168" fontId="24" fillId="0" borderId="49" xfId="0" applyNumberFormat="1" applyFont="1" applyFill="1" applyBorder="1" applyAlignment="1" applyProtection="1">
      <alignment horizontal="center" vertical="center"/>
    </xf>
    <xf numFmtId="168" fontId="24" fillId="0" borderId="50" xfId="0" applyNumberFormat="1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</xf>
    <xf numFmtId="0" fontId="24" fillId="0" borderId="87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167" fontId="6" fillId="0" borderId="49" xfId="0" applyNumberFormat="1" applyFont="1" applyFill="1" applyBorder="1" applyAlignment="1" applyProtection="1">
      <alignment horizontal="center" vertical="center"/>
      <protection locked="0" hidden="1"/>
    </xf>
    <xf numFmtId="167" fontId="6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31" xfId="0" applyFont="1" applyFill="1" applyBorder="1" applyAlignment="1" applyProtection="1">
      <alignment horizont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48" xfId="0" applyFont="1" applyFill="1" applyBorder="1" applyAlignment="1" applyProtection="1">
      <alignment horizontal="left" vertical="center"/>
    </xf>
    <xf numFmtId="0" fontId="0" fillId="0" borderId="47" xfId="0" applyBorder="1"/>
    <xf numFmtId="0" fontId="0" fillId="0" borderId="48" xfId="0" applyBorder="1"/>
    <xf numFmtId="0" fontId="6" fillId="0" borderId="47" xfId="0" applyFont="1" applyFill="1" applyBorder="1" applyAlignment="1" applyProtection="1">
      <alignment horizontal="left" vertical="center"/>
      <protection hidden="1"/>
    </xf>
    <xf numFmtId="0" fontId="6" fillId="0" borderId="27" xfId="0" applyFont="1" applyFill="1" applyBorder="1" applyAlignment="1" applyProtection="1">
      <alignment horizontal="left" vertical="center"/>
      <protection hidden="1"/>
    </xf>
    <xf numFmtId="0" fontId="6" fillId="0" borderId="48" xfId="0" applyFont="1" applyFill="1" applyBorder="1" applyAlignment="1" applyProtection="1">
      <alignment horizontal="left" vertical="center"/>
      <protection hidden="1"/>
    </xf>
    <xf numFmtId="167" fontId="19" fillId="0" borderId="49" xfId="0" applyNumberFormat="1" applyFont="1" applyFill="1" applyBorder="1" applyAlignment="1" applyProtection="1">
      <alignment horizontal="center" vertical="center"/>
    </xf>
    <xf numFmtId="167" fontId="19" fillId="0" borderId="50" xfId="0" applyNumberFormat="1" applyFont="1" applyFill="1" applyBorder="1" applyAlignment="1" applyProtection="1">
      <alignment horizontal="center" vertical="center"/>
    </xf>
    <xf numFmtId="167" fontId="19" fillId="0" borderId="26" xfId="0" applyNumberFormat="1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/>
    </xf>
    <xf numFmtId="167" fontId="24" fillId="0" borderId="49" xfId="0" applyNumberFormat="1" applyFont="1" applyFill="1" applyBorder="1" applyAlignment="1" applyProtection="1">
      <alignment horizontal="center" vertical="center"/>
    </xf>
    <xf numFmtId="167" fontId="24" fillId="0" borderId="50" xfId="0" applyNumberFormat="1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6" fillId="0" borderId="46" xfId="0" applyFont="1" applyFill="1" applyBorder="1" applyAlignment="1" applyProtection="1">
      <alignment horizontal="center" vertical="center"/>
      <protection hidden="1"/>
    </xf>
    <xf numFmtId="167" fontId="19" fillId="0" borderId="49" xfId="0" applyNumberFormat="1" applyFont="1" applyFill="1" applyBorder="1" applyAlignment="1" applyProtection="1">
      <alignment horizontal="center" vertical="center"/>
      <protection hidden="1"/>
    </xf>
    <xf numFmtId="167" fontId="19" fillId="0" borderId="50" xfId="0" applyNumberFormat="1" applyFont="1" applyFill="1" applyBorder="1" applyAlignment="1" applyProtection="1">
      <alignment horizontal="center" vertical="center"/>
      <protection hidden="1"/>
    </xf>
    <xf numFmtId="167" fontId="19" fillId="0" borderId="26" xfId="0" applyNumberFormat="1" applyFont="1" applyFill="1" applyBorder="1" applyAlignment="1" applyProtection="1">
      <alignment horizontal="center" vertical="center"/>
      <protection hidden="1"/>
    </xf>
    <xf numFmtId="0" fontId="6" fillId="0" borderId="42" xfId="0" applyFont="1" applyFill="1" applyBorder="1" applyAlignment="1" applyProtection="1">
      <alignment horizontal="center" vertical="center"/>
      <protection locked="0" hidden="1"/>
    </xf>
    <xf numFmtId="0" fontId="6" fillId="0" borderId="39" xfId="0" applyFont="1" applyFill="1" applyBorder="1" applyAlignment="1" applyProtection="1">
      <alignment horizontal="left" vertical="center"/>
      <protection hidden="1"/>
    </xf>
    <xf numFmtId="0" fontId="6" fillId="0" borderId="40" xfId="0" applyFont="1" applyFill="1" applyBorder="1" applyAlignment="1" applyProtection="1">
      <alignment horizontal="left" vertical="center"/>
      <protection hidden="1"/>
    </xf>
    <xf numFmtId="0" fontId="6" fillId="0" borderId="41" xfId="0" applyFont="1" applyFill="1" applyBorder="1" applyAlignment="1" applyProtection="1">
      <alignment horizontal="left" vertical="center"/>
      <protection hidden="1"/>
    </xf>
    <xf numFmtId="1" fontId="19" fillId="0" borderId="42" xfId="0" applyNumberFormat="1" applyFont="1" applyFill="1" applyBorder="1" applyAlignment="1" applyProtection="1">
      <alignment horizontal="center" vertical="center"/>
      <protection hidden="1"/>
    </xf>
    <xf numFmtId="1" fontId="19" fillId="0" borderId="43" xfId="0" applyNumberFormat="1" applyFont="1" applyFill="1" applyBorder="1" applyAlignment="1" applyProtection="1">
      <alignment horizontal="center" vertical="center"/>
      <protection hidden="1"/>
    </xf>
    <xf numFmtId="1" fontId="19" fillId="0" borderId="44" xfId="0" applyNumberFormat="1" applyFont="1" applyFill="1" applyBorder="1" applyAlignment="1" applyProtection="1">
      <alignment horizontal="center" vertical="center"/>
      <protection hidden="1"/>
    </xf>
    <xf numFmtId="0" fontId="19" fillId="3" borderId="45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left" vertical="center"/>
    </xf>
    <xf numFmtId="0" fontId="19" fillId="3" borderId="19" xfId="0" applyFont="1" applyFill="1" applyBorder="1" applyAlignment="1" applyProtection="1">
      <alignment horizontal="left" vertical="center"/>
    </xf>
    <xf numFmtId="0" fontId="25" fillId="3" borderId="60" xfId="0" applyFont="1" applyFill="1" applyBorder="1" applyAlignment="1" applyProtection="1">
      <alignment horizontal="center" vertical="center"/>
    </xf>
    <xf numFmtId="0" fontId="25" fillId="3" borderId="61" xfId="0" applyFont="1" applyFill="1" applyBorder="1" applyAlignment="1" applyProtection="1">
      <alignment horizontal="center" vertical="center"/>
    </xf>
    <xf numFmtId="0" fontId="19" fillId="0" borderId="62" xfId="0" applyFont="1" applyFill="1" applyBorder="1" applyAlignment="1" applyProtection="1">
      <alignment horizontal="center" vertical="center" wrapText="1"/>
    </xf>
    <xf numFmtId="0" fontId="19" fillId="0" borderId="60" xfId="0" applyFont="1" applyFill="1" applyBorder="1" applyAlignment="1" applyProtection="1">
      <alignment horizontal="center" vertical="center" wrapText="1"/>
    </xf>
    <xf numFmtId="0" fontId="19" fillId="0" borderId="61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63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left" indent="1"/>
    </xf>
    <xf numFmtId="168" fontId="19" fillId="0" borderId="49" xfId="0" quotePrefix="1" applyNumberFormat="1" applyFont="1" applyFill="1" applyBorder="1" applyAlignment="1" applyProtection="1">
      <alignment horizontal="center" vertical="center"/>
    </xf>
    <xf numFmtId="168" fontId="19" fillId="0" borderId="50" xfId="0" applyNumberFormat="1" applyFont="1" applyFill="1" applyBorder="1" applyAlignment="1" applyProtection="1">
      <alignment horizontal="center" vertical="center"/>
    </xf>
    <xf numFmtId="168" fontId="19" fillId="0" borderId="26" xfId="0" applyNumberFormat="1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left" vertical="center"/>
      <protection hidden="1"/>
    </xf>
    <xf numFmtId="0" fontId="6" fillId="0" borderId="12" xfId="0" applyFont="1" applyFill="1" applyBorder="1" applyAlignment="1" applyProtection="1">
      <alignment horizontal="left" vertical="center"/>
      <protection hidden="1"/>
    </xf>
    <xf numFmtId="169" fontId="19" fillId="0" borderId="49" xfId="0" applyNumberFormat="1" applyFont="1" applyFill="1" applyBorder="1" applyAlignment="1" applyProtection="1">
      <alignment horizontal="center" vertical="center"/>
    </xf>
    <xf numFmtId="169" fontId="19" fillId="0" borderId="50" xfId="0" applyNumberFormat="1" applyFont="1" applyFill="1" applyBorder="1" applyAlignment="1" applyProtection="1">
      <alignment horizontal="center" vertical="center"/>
    </xf>
    <xf numFmtId="169" fontId="19" fillId="0" borderId="26" xfId="0" applyNumberFormat="1" applyFont="1" applyFill="1" applyBorder="1" applyAlignment="1" applyProtection="1">
      <alignment horizontal="center" vertical="center"/>
    </xf>
    <xf numFmtId="2" fontId="24" fillId="0" borderId="49" xfId="0" applyNumberFormat="1" applyFont="1" applyFill="1" applyBorder="1" applyAlignment="1" applyProtection="1">
      <alignment horizontal="center" vertical="center"/>
    </xf>
    <xf numFmtId="2" fontId="24" fillId="0" borderId="50" xfId="0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left" indent="1"/>
    </xf>
    <xf numFmtId="0" fontId="19" fillId="0" borderId="64" xfId="0" applyFont="1" applyFill="1" applyBorder="1" applyAlignment="1" applyProtection="1">
      <alignment horizontal="center" vertical="center"/>
    </xf>
    <xf numFmtId="0" fontId="19" fillId="0" borderId="65" xfId="0" applyFont="1" applyFill="1" applyBorder="1" applyAlignment="1" applyProtection="1">
      <alignment horizontal="center" vertical="center"/>
    </xf>
    <xf numFmtId="0" fontId="19" fillId="0" borderId="66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53" xfId="0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wrapText="1"/>
    </xf>
    <xf numFmtId="0" fontId="19" fillId="0" borderId="2" xfId="0" applyFont="1" applyFill="1" applyBorder="1" applyAlignment="1" applyProtection="1">
      <alignment horizontal="center" wrapText="1"/>
    </xf>
    <xf numFmtId="0" fontId="19" fillId="0" borderId="56" xfId="0" applyFont="1" applyFill="1" applyBorder="1" applyAlignment="1" applyProtection="1">
      <alignment horizontal="center" wrapText="1"/>
    </xf>
    <xf numFmtId="0" fontId="23" fillId="0" borderId="34" xfId="0" applyFont="1" applyFill="1" applyBorder="1" applyAlignment="1" applyProtection="1">
      <alignment horizontal="center" vertical="top" wrapText="1"/>
    </xf>
    <xf numFmtId="0" fontId="23" fillId="0" borderId="13" xfId="0" applyFont="1" applyFill="1" applyBorder="1" applyAlignment="1" applyProtection="1">
      <alignment horizontal="center" vertical="top" wrapText="1"/>
    </xf>
    <xf numFmtId="168" fontId="24" fillId="0" borderId="87" xfId="0" applyNumberFormat="1" applyFont="1" applyFill="1" applyBorder="1" applyAlignment="1" applyProtection="1">
      <alignment horizontal="center" vertical="center"/>
    </xf>
    <xf numFmtId="168" fontId="24" fillId="0" borderId="27" xfId="0" applyNumberFormat="1" applyFont="1" applyFill="1" applyBorder="1" applyAlignment="1" applyProtection="1">
      <alignment horizontal="center" vertical="center"/>
    </xf>
    <xf numFmtId="168" fontId="24" fillId="0" borderId="28" xfId="0" applyNumberFormat="1" applyFont="1" applyFill="1" applyBorder="1" applyAlignment="1" applyProtection="1">
      <alignment horizontal="center" vertical="center"/>
    </xf>
    <xf numFmtId="167" fontId="24" fillId="0" borderId="87" xfId="0" applyNumberFormat="1" applyFont="1" applyFill="1" applyBorder="1" applyAlignment="1" applyProtection="1">
      <alignment horizontal="center" vertical="center"/>
    </xf>
    <xf numFmtId="167" fontId="24" fillId="0" borderId="27" xfId="0" applyNumberFormat="1" applyFont="1" applyFill="1" applyBorder="1" applyAlignment="1" applyProtection="1">
      <alignment horizontal="center" vertical="center"/>
    </xf>
    <xf numFmtId="167" fontId="24" fillId="0" borderId="28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/>
    </xf>
    <xf numFmtId="0" fontId="19" fillId="3" borderId="59" xfId="0" applyFont="1" applyFill="1" applyBorder="1" applyAlignment="1" applyProtection="1">
      <alignment horizontal="left" vertical="center"/>
    </xf>
    <xf numFmtId="0" fontId="19" fillId="3" borderId="60" xfId="0" applyFont="1" applyFill="1" applyBorder="1" applyAlignment="1" applyProtection="1">
      <alignment horizontal="left" vertical="center"/>
    </xf>
    <xf numFmtId="0" fontId="8" fillId="0" borderId="69" xfId="0" applyFont="1" applyFill="1" applyBorder="1" applyAlignment="1" applyProtection="1">
      <alignment horizontal="left" indent="1"/>
    </xf>
    <xf numFmtId="0" fontId="8" fillId="0" borderId="26" xfId="0" applyFont="1" applyFill="1" applyBorder="1" applyAlignment="1" applyProtection="1">
      <alignment horizontal="center"/>
    </xf>
    <xf numFmtId="0" fontId="8" fillId="0" borderId="69" xfId="0" applyFont="1" applyFill="1" applyBorder="1" applyAlignment="1" applyProtection="1">
      <alignment horizontal="center"/>
    </xf>
    <xf numFmtId="0" fontId="23" fillId="0" borderId="58" xfId="0" applyFont="1" applyFill="1" applyBorder="1" applyAlignment="1" applyProtection="1">
      <alignment horizontal="center" vertical="top" wrapText="1"/>
    </xf>
    <xf numFmtId="169" fontId="24" fillId="0" borderId="49" xfId="0" applyNumberFormat="1" applyFont="1" applyFill="1" applyBorder="1" applyAlignment="1" applyProtection="1">
      <alignment horizontal="center" vertical="center"/>
    </xf>
    <xf numFmtId="169" fontId="24" fillId="0" borderId="50" xfId="0" applyNumberFormat="1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2" fontId="24" fillId="0" borderId="87" xfId="0" applyNumberFormat="1" applyFont="1" applyFill="1" applyBorder="1" applyAlignment="1" applyProtection="1">
      <alignment horizontal="center" vertical="center"/>
    </xf>
    <xf numFmtId="2" fontId="24" fillId="0" borderId="27" xfId="0" applyNumberFormat="1" applyFont="1" applyFill="1" applyBorder="1" applyAlignment="1" applyProtection="1">
      <alignment horizontal="center" vertical="center"/>
    </xf>
    <xf numFmtId="2" fontId="24" fillId="0" borderId="28" xfId="0" applyNumberFormat="1" applyFont="1" applyFill="1" applyBorder="1" applyAlignment="1" applyProtection="1">
      <alignment horizontal="center" vertical="center"/>
    </xf>
    <xf numFmtId="2" fontId="19" fillId="0" borderId="49" xfId="0" applyNumberFormat="1" applyFont="1" applyFill="1" applyBorder="1" applyAlignment="1" applyProtection="1">
      <alignment horizontal="center" vertical="center"/>
    </xf>
    <xf numFmtId="2" fontId="19" fillId="0" borderId="50" xfId="0" applyNumberFormat="1" applyFont="1" applyFill="1" applyBorder="1" applyAlignment="1" applyProtection="1">
      <alignment horizontal="center" vertical="center"/>
    </xf>
    <xf numFmtId="2" fontId="19" fillId="0" borderId="26" xfId="0" applyNumberFormat="1" applyFont="1" applyFill="1" applyBorder="1" applyAlignment="1" applyProtection="1">
      <alignment horizontal="center" vertical="center"/>
    </xf>
    <xf numFmtId="168" fontId="19" fillId="0" borderId="49" xfId="0" applyNumberFormat="1" applyFont="1" applyFill="1" applyBorder="1" applyAlignment="1" applyProtection="1">
      <alignment horizontal="center" vertical="center"/>
    </xf>
    <xf numFmtId="2" fontId="6" fillId="0" borderId="43" xfId="0" applyNumberFormat="1" applyFont="1" applyBorder="1" applyAlignment="1" applyProtection="1">
      <alignment horizontal="center" vertical="center"/>
    </xf>
    <xf numFmtId="2" fontId="6" fillId="0" borderId="44" xfId="0" applyNumberFormat="1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19" fillId="0" borderId="44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51" xfId="0" applyFont="1" applyFill="1" applyBorder="1" applyAlignment="1" applyProtection="1">
      <alignment horizontal="center" vertical="center"/>
    </xf>
    <xf numFmtId="0" fontId="22" fillId="0" borderId="87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/>
    </xf>
    <xf numFmtId="0" fontId="19" fillId="0" borderId="87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center" vertical="center"/>
    </xf>
    <xf numFmtId="2" fontId="19" fillId="0" borderId="43" xfId="0" applyNumberFormat="1" applyFont="1" applyBorder="1" applyAlignment="1" applyProtection="1">
      <alignment horizontal="center" vertical="center"/>
    </xf>
    <xf numFmtId="0" fontId="6" fillId="0" borderId="88" xfId="0" applyFont="1" applyBorder="1" applyAlignment="1" applyProtection="1">
      <alignment vertical="center"/>
    </xf>
    <xf numFmtId="0" fontId="6" fillId="0" borderId="50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2" fontId="19" fillId="0" borderId="44" xfId="0" applyNumberFormat="1" applyFont="1" applyBorder="1" applyAlignment="1" applyProtection="1">
      <alignment horizontal="center" vertical="center"/>
    </xf>
    <xf numFmtId="10" fontId="6" fillId="0" borderId="97" xfId="0" applyNumberFormat="1" applyFont="1" applyFill="1" applyBorder="1" applyAlignment="1" applyProtection="1">
      <alignment horizontal="center" vertical="center"/>
    </xf>
    <xf numFmtId="10" fontId="6" fillId="0" borderId="40" xfId="0" applyNumberFormat="1" applyFont="1" applyFill="1" applyBorder="1" applyAlignment="1" applyProtection="1">
      <alignment horizontal="center" vertical="center"/>
    </xf>
    <xf numFmtId="10" fontId="6" fillId="0" borderId="93" xfId="0" applyNumberFormat="1" applyFont="1" applyFill="1" applyBorder="1" applyAlignment="1" applyProtection="1">
      <alignment horizontal="center" vertical="center"/>
    </xf>
    <xf numFmtId="0" fontId="19" fillId="0" borderId="98" xfId="0" applyFont="1" applyFill="1" applyBorder="1" applyAlignment="1" applyProtection="1">
      <alignment horizontal="center" vertical="center"/>
    </xf>
    <xf numFmtId="0" fontId="19" fillId="0" borderId="76" xfId="0" applyFont="1" applyFill="1" applyBorder="1" applyAlignment="1" applyProtection="1">
      <alignment horizontal="center" vertical="center"/>
    </xf>
    <xf numFmtId="0" fontId="19" fillId="0" borderId="77" xfId="0" applyFont="1" applyFill="1" applyBorder="1" applyAlignment="1" applyProtection="1">
      <alignment horizontal="center" vertical="center"/>
    </xf>
    <xf numFmtId="0" fontId="19" fillId="3" borderId="47" xfId="0" applyFont="1" applyFill="1" applyBorder="1" applyAlignment="1" applyProtection="1">
      <alignment horizontal="left" vertical="center"/>
    </xf>
    <xf numFmtId="0" fontId="19" fillId="3" borderId="27" xfId="0" applyFont="1" applyFill="1" applyBorder="1" applyAlignment="1" applyProtection="1">
      <alignment horizontal="left" vertical="center"/>
    </xf>
    <xf numFmtId="0" fontId="19" fillId="3" borderId="51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 indent="1"/>
    </xf>
    <xf numFmtId="0" fontId="6" fillId="0" borderId="63" xfId="0" applyFont="1" applyFill="1" applyBorder="1" applyAlignment="1" applyProtection="1">
      <alignment horizontal="left" vertical="center" indent="1"/>
    </xf>
    <xf numFmtId="0" fontId="19" fillId="0" borderId="87" xfId="0" applyFont="1" applyFill="1" applyBorder="1" applyAlignment="1" applyProtection="1">
      <alignment horizontal="center" vertical="center"/>
    </xf>
    <xf numFmtId="0" fontId="6" fillId="0" borderId="8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 vertical="center" indent="1"/>
    </xf>
    <xf numFmtId="0" fontId="6" fillId="0" borderId="75" xfId="0" applyFont="1" applyFill="1" applyBorder="1" applyAlignment="1" applyProtection="1">
      <alignment horizontal="left" vertical="center" indent="1"/>
    </xf>
    <xf numFmtId="0" fontId="6" fillId="0" borderId="88" xfId="0" applyFont="1" applyFill="1" applyBorder="1" applyAlignment="1" applyProtection="1">
      <alignment horizontal="left" vertical="center"/>
    </xf>
    <xf numFmtId="0" fontId="6" fillId="0" borderId="50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19" fillId="3" borderId="72" xfId="0" applyFont="1" applyFill="1" applyBorder="1" applyAlignment="1">
      <alignment horizontal="center" vertical="center"/>
    </xf>
    <xf numFmtId="0" fontId="19" fillId="3" borderId="73" xfId="0" applyFont="1" applyFill="1" applyBorder="1" applyAlignment="1">
      <alignment horizontal="center" vertical="center"/>
    </xf>
    <xf numFmtId="0" fontId="19" fillId="3" borderId="71" xfId="0" applyFont="1" applyFill="1" applyBorder="1" applyAlignment="1" applyProtection="1">
      <alignment horizontal="left" vertical="center"/>
    </xf>
    <xf numFmtId="0" fontId="19" fillId="3" borderId="72" xfId="0" applyFont="1" applyFill="1" applyBorder="1" applyAlignment="1" applyProtection="1">
      <alignment horizontal="left" vertical="center"/>
    </xf>
    <xf numFmtId="0" fontId="19" fillId="0" borderId="52" xfId="0" applyFont="1" applyFill="1" applyBorder="1" applyAlignment="1" applyProtection="1">
      <alignment horizontal="left" vertical="center"/>
    </xf>
    <xf numFmtId="0" fontId="19" fillId="0" borderId="12" xfId="0" applyFont="1" applyFill="1" applyBorder="1" applyAlignment="1" applyProtection="1">
      <alignment horizontal="left" vertical="center"/>
    </xf>
    <xf numFmtId="0" fontId="22" fillId="3" borderId="47" xfId="0" applyFont="1" applyFill="1" applyBorder="1" applyAlignment="1" applyProtection="1">
      <alignment horizontal="left" vertical="center"/>
    </xf>
    <xf numFmtId="0" fontId="22" fillId="3" borderId="27" xfId="0" applyFont="1" applyFill="1" applyBorder="1" applyAlignment="1" applyProtection="1">
      <alignment horizontal="left" vertical="center"/>
    </xf>
    <xf numFmtId="0" fontId="22" fillId="3" borderId="51" xfId="0" applyFont="1" applyFill="1" applyBorder="1" applyAlignment="1" applyProtection="1">
      <alignment horizontal="left" vertical="center"/>
    </xf>
    <xf numFmtId="0" fontId="6" fillId="0" borderId="88" xfId="0" applyFont="1" applyBorder="1" applyAlignment="1" applyProtection="1">
      <alignment horizontal="left" vertical="center" indent="1"/>
    </xf>
    <xf numFmtId="0" fontId="6" fillId="0" borderId="50" xfId="0" applyFont="1" applyBorder="1" applyAlignment="1" applyProtection="1">
      <alignment horizontal="left" vertical="center" indent="1"/>
    </xf>
    <xf numFmtId="0" fontId="6" fillId="0" borderId="26" xfId="0" applyFont="1" applyBorder="1" applyAlignment="1" applyProtection="1">
      <alignment horizontal="left" vertical="center" indent="1"/>
    </xf>
    <xf numFmtId="2" fontId="6" fillId="0" borderId="42" xfId="0" applyNumberFormat="1" applyFont="1" applyBorder="1" applyAlignment="1" applyProtection="1">
      <alignment horizontal="center" vertical="center"/>
    </xf>
    <xf numFmtId="0" fontId="6" fillId="0" borderId="91" xfId="0" applyFont="1" applyBorder="1" applyAlignment="1" applyProtection="1">
      <alignment vertical="center"/>
    </xf>
    <xf numFmtId="0" fontId="6" fillId="0" borderId="43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2" fontId="19" fillId="0" borderId="44" xfId="0" applyNumberFormat="1" applyFont="1" applyBorder="1" applyAlignment="1" applyProtection="1">
      <alignment horizontal="center" vertical="center"/>
      <protection locked="0"/>
    </xf>
    <xf numFmtId="2" fontId="19" fillId="0" borderId="40" xfId="0" applyNumberFormat="1" applyFont="1" applyBorder="1" applyAlignment="1" applyProtection="1">
      <alignment horizontal="center" vertical="center"/>
      <protection locked="0"/>
    </xf>
    <xf numFmtId="2" fontId="19" fillId="0" borderId="41" xfId="0" applyNumberFormat="1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vertical="center" wrapText="1"/>
    </xf>
    <xf numFmtId="0" fontId="6" fillId="0" borderId="48" xfId="0" applyFont="1" applyBorder="1" applyAlignment="1" applyProtection="1">
      <alignment vertical="center" wrapText="1"/>
    </xf>
    <xf numFmtId="0" fontId="8" fillId="0" borderId="104" xfId="0" applyNumberFormat="1" applyFont="1" applyFill="1" applyBorder="1" applyAlignment="1">
      <alignment horizontal="center"/>
    </xf>
    <xf numFmtId="0" fontId="8" fillId="0" borderId="105" xfId="0" applyNumberFormat="1" applyFont="1" applyFill="1" applyBorder="1" applyAlignment="1">
      <alignment horizontal="center"/>
    </xf>
    <xf numFmtId="0" fontId="11" fillId="0" borderId="106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11" fillId="0" borderId="22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0" fontId="8" fillId="0" borderId="10" xfId="0" quotePrefix="1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0" borderId="10" xfId="0" quotePrefix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Sheet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0" fmlaLink="' '!$G$3" fmlaRange="' '!$C$4:$F$103" noThreeD="1" sel="100" val="92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Drop" dropStyle="combo" dx="20" fmlaLink="' '!$G$3" fmlaRange="' '!$C$4:$F$103" noThreeD="1" sel="100" val="92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Drop" dropStyle="combo" dx="20" fmlaLink="' (2)'!$I$2" fmlaRange="' (2)'!$J$4:$J$41" noThreeD="1" sel="1" val="0"/>
</file>

<file path=xl/ctrlProps/ctrlProp17.xml><?xml version="1.0" encoding="utf-8"?>
<formControlPr xmlns="http://schemas.microsoft.com/office/spreadsheetml/2009/9/main" objectType="Drop" dropStyle="combo" dx="20" fmlaLink="' (2)'!$K$52" fmlaRange="' (2)'!$J$51:$J$53" noThreeD="1" sel="1" val="0"/>
</file>

<file path=xl/ctrlProps/ctrlProp18.xml><?xml version="1.0" encoding="utf-8"?>
<formControlPr xmlns="http://schemas.microsoft.com/office/spreadsheetml/2009/9/main" objectType="Drop" dropStyle="combo" dx="20" fmlaLink="' (2)'!$K$53" fmlaRange="' (2)'!$J$51:$J$53" noThreeD="1" sel="1" val="0"/>
</file>

<file path=xl/ctrlProps/ctrlProp19.xml><?xml version="1.0" encoding="utf-8"?>
<formControlPr xmlns="http://schemas.microsoft.com/office/spreadsheetml/2009/9/main" objectType="Drop" dropStyle="combo" dx="20" fmlaLink="' '!$G$3" fmlaRange="' '!$C$4:$F$103" noThreeD="1" sel="100" val="92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Drop" dropStyle="combo" dx="20" fmlaLink="' (2)'!$G$3" fmlaRange="' (2)'!$C$4:$F$103" noThreeD="1" sel="100" val="88"/>
</file>

<file path=xl/ctrlProps/ctrlProp25.xml><?xml version="1.0" encoding="utf-8"?>
<formControlPr xmlns="http://schemas.microsoft.com/office/spreadsheetml/2009/9/main" objectType="CheckBox" checked="Checked" fmlaLink="$AR$70" lockText="1" noThreeD="1"/>
</file>

<file path=xl/ctrlProps/ctrlProp26.xml><?xml version="1.0" encoding="utf-8"?>
<formControlPr xmlns="http://schemas.microsoft.com/office/spreadsheetml/2009/9/main" objectType="CheckBox" fmlaLink="$AQ$70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Drop" dropStyle="combo" dx="20" fmlaLink="#REF!" fmlaRange="#REF!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Drop" dropStyle="combo" dx="20" fmlaLink="' '!$G$3" fmlaRange="' '!$C$4:$F$103" noThreeD="1" sel="100" val="92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Drop" dropStyle="combo" dx="20" fmlaLink="' (2)'!$I$2" fmlaRange="' (2)'!$J$4:$J$41" noThreeD="1" sel="1" val="0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Drop" dropStyle="combo" dx="20" fmlaLink="' (2)'!$K$52" fmlaRange="' (2)'!$J$51:$J$53" noThreeD="1" sel="1" val="0"/>
</file>

<file path=xl/ctrlProps/ctrlProp41.xml><?xml version="1.0" encoding="utf-8"?>
<formControlPr xmlns="http://schemas.microsoft.com/office/spreadsheetml/2009/9/main" objectType="Drop" dropStyle="combo" dx="20" fmlaLink="' (2)'!$K$53" fmlaRange="' (2)'!$J$51:$J$53" noThreeD="1" sel="1" val="0"/>
</file>

<file path=xl/ctrlProps/ctrlProp42.xml><?xml version="1.0" encoding="utf-8"?>
<formControlPr xmlns="http://schemas.microsoft.com/office/spreadsheetml/2009/9/main" objectType="Drop" dropStyle="combo" dx="20" fmlaLink="' '!$G$3" fmlaRange="' '!$C$4:$F$103" noThreeD="1" sel="100" val="92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Drop" dropStyle="combo" dx="20" fmlaLink="' (3)'!$AA$3" fmlaRange="' (3)'!$J$4:$Z$9" noThreeD="1" sel="6" val="0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Drop" dropStyle="combo" dx="20" fmlaLink="' '!$G$3" fmlaRange="' '!$C$4:$F$103" noThreeD="1" sel="100" val="70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Drop" dropStyle="combo" dx="20" fmlaLink="#REF!" fmlaRange="#REF!" noThreeD="1" sel="0" val="0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Style="combo" dx="20" fmlaLink="' (3)'!$AA$3" fmlaRange="' (3)'!$J$4:$Z$9" noThreeD="1" sel="6" val="0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Drop" dropStyle="combo" dx="20" fmlaLink="#REF!" fmlaRange="#REF!" noThreeD="1" sel="0" val="0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Drop" dropStyle="combo" dx="20" fmlaLink="' (2)'!$AI$3" fmlaRange="' (2)'!$J$5:$J$46" noThreeD="1" sel="0" val="12"/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7620</xdr:rowOff>
    </xdr:from>
    <xdr:to>
      <xdr:col>9</xdr:col>
      <xdr:colOff>518160</xdr:colOff>
      <xdr:row>9</xdr:row>
      <xdr:rowOff>0</xdr:rowOff>
    </xdr:to>
    <xdr:sp macro="" textlink="">
      <xdr:nvSpPr>
        <xdr:cNvPr id="18441" name="Rectangle 1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>
          <a:spLocks noChangeArrowheads="1"/>
        </xdr:cNvSpPr>
      </xdr:nvSpPr>
      <xdr:spPr bwMode="auto">
        <a:xfrm>
          <a:off x="114300" y="175260"/>
          <a:ext cx="5951220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514350</xdr:colOff>
      <xdr:row>18</xdr:row>
      <xdr:rowOff>38100</xdr:rowOff>
    </xdr:to>
    <xdr:sp macro="" textlink="">
      <xdr:nvSpPr>
        <xdr:cNvPr id="18434" name="Rectangle 2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Distribution:</a:t>
          </a:r>
          <a:endParaRPr lang="en-US"/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438150</xdr:colOff>
      <xdr:row>18</xdr:row>
      <xdr:rowOff>76200</xdr:rowOff>
    </xdr:to>
    <xdr:sp macro="" textlink="">
      <xdr:nvSpPr>
        <xdr:cNvPr id="18435" name="Rectangle 3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DT-0044 (T-2)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CONTRACTOR MATERIAL CERTIFICATION AND/OR SAMPLING AND TESTING RECORD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12/17/2020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To record and report test data and project information on various materials; to document certification that materials meet specifications for use on TDOT projects; to record and submit test results on performance-graded asphalts and emulsions.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Original to Headquarters Materials and Tests; copies to Regional Materials and Tests, Project Supervisor.</a:t>
          </a:r>
          <a:endParaRPr lang="en-US"/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18436" name="Rectangle 4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lnSpc>
              <a:spcPts val="9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18437" name="Rectangle 5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/>
        </a:p>
      </xdr:txBody>
    </xdr:sp>
    <xdr:clientData/>
  </xdr:twoCellAnchor>
  <xdr:twoCellAnchor>
    <xdr:from>
      <xdr:col>0</xdr:col>
      <xdr:colOff>251460</xdr:colOff>
      <xdr:row>1</xdr:row>
      <xdr:rowOff>144780</xdr:rowOff>
    </xdr:from>
    <xdr:to>
      <xdr:col>2</xdr:col>
      <xdr:colOff>7620</xdr:colOff>
      <xdr:row>8</xdr:row>
      <xdr:rowOff>7620</xdr:rowOff>
    </xdr:to>
    <xdr:grpSp>
      <xdr:nvGrpSpPr>
        <xdr:cNvPr id="18446" name="Group 7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GrpSpPr>
          <a:grpSpLocks/>
        </xdr:cNvGrpSpPr>
      </xdr:nvGrpSpPr>
      <xdr:grpSpPr bwMode="auto">
        <a:xfrm>
          <a:off x="251460" y="306705"/>
          <a:ext cx="899160" cy="99631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40" name="Object 8" hidden="1">
                <a:extLst>
                  <a:ext uri="{63B3BB69-23CF-44E3-9099-C40C66FF867C}">
                    <a14:compatExt spid="_x0000_s18440"/>
                  </a:ext>
                  <a:ext uri="{FF2B5EF4-FFF2-40B4-BE49-F238E27FC236}">
                    <a16:creationId xmlns:a16="http://schemas.microsoft.com/office/drawing/2014/main" id="{00000000-0008-0000-0000-00000848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2" name="Group 9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18450" name="Rectangle 10">
              <a:extLst>
                <a:ext uri="{FF2B5EF4-FFF2-40B4-BE49-F238E27FC236}">
                  <a16:creationId xmlns:a16="http://schemas.microsoft.com/office/drawing/2014/main" id="{00000000-0008-0000-0000-00001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8451" name="Rectangle 11">
              <a:extLst>
                <a:ext uri="{FF2B5EF4-FFF2-40B4-BE49-F238E27FC236}">
                  <a16:creationId xmlns:a16="http://schemas.microsoft.com/office/drawing/2014/main" id="{00000000-0008-0000-0000-00001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8452" name="Rectangle 12">
              <a:extLst>
                <a:ext uri="{FF2B5EF4-FFF2-40B4-BE49-F238E27FC236}">
                  <a16:creationId xmlns:a16="http://schemas.microsoft.com/office/drawing/2014/main" id="{00000000-0008-0000-0000-00001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8453" name="Rectangle 13">
              <a:extLst>
                <a:ext uri="{FF2B5EF4-FFF2-40B4-BE49-F238E27FC236}">
                  <a16:creationId xmlns:a16="http://schemas.microsoft.com/office/drawing/2014/main" id="{00000000-0008-0000-0000-00001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8454" name="Rectangle 14">
              <a:extLst>
                <a:ext uri="{FF2B5EF4-FFF2-40B4-BE49-F238E27FC236}">
                  <a16:creationId xmlns:a16="http://schemas.microsoft.com/office/drawing/2014/main" id="{00000000-0008-0000-0000-0000164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455" name="Rectangle 15">
              <a:extLst>
                <a:ext uri="{FF2B5EF4-FFF2-40B4-BE49-F238E27FC236}">
                  <a16:creationId xmlns:a16="http://schemas.microsoft.com/office/drawing/2014/main" id="{00000000-0008-0000-0000-0000174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456" name="Rectangle 16">
              <a:extLst>
                <a:ext uri="{FF2B5EF4-FFF2-40B4-BE49-F238E27FC236}">
                  <a16:creationId xmlns:a16="http://schemas.microsoft.com/office/drawing/2014/main" id="{00000000-0008-0000-0000-0000184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295275</xdr:colOff>
      <xdr:row>9</xdr:row>
      <xdr:rowOff>47625</xdr:rowOff>
    </xdr:to>
    <xdr:sp macro="" textlink="">
      <xdr:nvSpPr>
        <xdr:cNvPr id="18449" name="Rectangle 17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0288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2</xdr:col>
      <xdr:colOff>114300</xdr:colOff>
      <xdr:row>3</xdr:row>
      <xdr:rowOff>144780</xdr:rowOff>
    </xdr:from>
    <xdr:to>
      <xdr:col>5</xdr:col>
      <xdr:colOff>373380</xdr:colOff>
      <xdr:row>3</xdr:row>
      <xdr:rowOff>144780</xdr:rowOff>
    </xdr:to>
    <xdr:sp macro="" textlink="">
      <xdr:nvSpPr>
        <xdr:cNvPr id="18448" name="Line 18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>
          <a:spLocks noChangeShapeType="1"/>
        </xdr:cNvSpPr>
      </xdr:nvSpPr>
      <xdr:spPr bwMode="auto">
        <a:xfrm>
          <a:off x="1287780" y="647700"/>
          <a:ext cx="21336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75</xdr:row>
          <xdr:rowOff>57150</xdr:rowOff>
        </xdr:from>
        <xdr:to>
          <xdr:col>11</xdr:col>
          <xdr:colOff>104775</xdr:colOff>
          <xdr:row>77</xdr:row>
          <xdr:rowOff>57150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C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74</xdr:row>
      <xdr:rowOff>7620</xdr:rowOff>
    </xdr:from>
    <xdr:to>
      <xdr:col>11</xdr:col>
      <xdr:colOff>7620</xdr:colOff>
      <xdr:row>77</xdr:row>
      <xdr:rowOff>22860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952500" y="11523345"/>
          <a:ext cx="979170" cy="32956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73</xdr:row>
          <xdr:rowOff>9525</xdr:rowOff>
        </xdr:from>
        <xdr:to>
          <xdr:col>10</xdr:col>
          <xdr:colOff>133350</xdr:colOff>
          <xdr:row>75</xdr:row>
          <xdr:rowOff>142875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C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65</xdr:row>
      <xdr:rowOff>144780</xdr:rowOff>
    </xdr:from>
    <xdr:to>
      <xdr:col>37</xdr:col>
      <xdr:colOff>30480</xdr:colOff>
      <xdr:row>78</xdr:row>
      <xdr:rowOff>152400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257175" y="10517505"/>
          <a:ext cx="7021830" cy="165544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37</xdr:col>
      <xdr:colOff>66675</xdr:colOff>
      <xdr:row>61</xdr:row>
      <xdr:rowOff>104775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95275" y="9458325"/>
          <a:ext cx="7019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C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142875</xdr:colOff>
          <xdr:row>13</xdr:row>
          <xdr:rowOff>28575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C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15</xdr:col>
          <xdr:colOff>0</xdr:colOff>
          <xdr:row>30</xdr:row>
          <xdr:rowOff>0</xdr:rowOff>
        </xdr:to>
        <xdr:sp macro="" textlink="">
          <xdr:nvSpPr>
            <xdr:cNvPr id="61445" name="Drop Down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C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104775</xdr:colOff>
      <xdr:row>57</xdr:row>
      <xdr:rowOff>28575</xdr:rowOff>
    </xdr:from>
    <xdr:to>
      <xdr:col>15</xdr:col>
      <xdr:colOff>38100</xdr:colOff>
      <xdr:row>58</xdr:row>
      <xdr:rowOff>133350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85750" y="9086850"/>
          <a:ext cx="2505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Others upon request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</xdr:col>
      <xdr:colOff>47625</xdr:colOff>
      <xdr:row>79</xdr:row>
      <xdr:rowOff>28575</xdr:rowOff>
    </xdr:from>
    <xdr:to>
      <xdr:col>7</xdr:col>
      <xdr:colOff>85725</xdr:colOff>
      <xdr:row>81</xdr:row>
      <xdr:rowOff>0</xdr:rowOff>
    </xdr:to>
    <xdr:sp macro="" textlink="">
      <xdr:nvSpPr>
        <xdr:cNvPr id="12" name="Text Box 35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28600" y="12201525"/>
          <a:ext cx="10572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01-19)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24</xdr:col>
          <xdr:colOff>0</xdr:colOff>
          <xdr:row>39</xdr:row>
          <xdr:rowOff>0</xdr:rowOff>
        </xdr:to>
        <xdr:sp macro="" textlink="">
          <xdr:nvSpPr>
            <xdr:cNvPr id="61446" name="Drop Down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C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38</xdr:row>
          <xdr:rowOff>0</xdr:rowOff>
        </xdr:from>
        <xdr:to>
          <xdr:col>33</xdr:col>
          <xdr:colOff>0</xdr:colOff>
          <xdr:row>39</xdr:row>
          <xdr:rowOff>0</xdr:rowOff>
        </xdr:to>
        <xdr:sp macro="" textlink="">
          <xdr:nvSpPr>
            <xdr:cNvPr id="61447" name="Drop Down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C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</xdr:row>
          <xdr:rowOff>114300</xdr:rowOff>
        </xdr:from>
        <xdr:to>
          <xdr:col>29</xdr:col>
          <xdr:colOff>171450</xdr:colOff>
          <xdr:row>14</xdr:row>
          <xdr:rowOff>0</xdr:rowOff>
        </xdr:to>
        <xdr:sp macro="" textlink="">
          <xdr:nvSpPr>
            <xdr:cNvPr id="61448" name="Drop Down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00000000-0008-0000-0C00-00000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65</xdr:row>
      <xdr:rowOff>144780</xdr:rowOff>
    </xdr:from>
    <xdr:to>
      <xdr:col>37</xdr:col>
      <xdr:colOff>30480</xdr:colOff>
      <xdr:row>78</xdr:row>
      <xdr:rowOff>152400</xdr:rowOff>
    </xdr:to>
    <xdr:sp macro="" textlink="">
      <xdr:nvSpPr>
        <xdr:cNvPr id="2" name="Rectangle 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257175" y="10479405"/>
          <a:ext cx="7307580" cy="165544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37</xdr:col>
      <xdr:colOff>66675</xdr:colOff>
      <xdr:row>61</xdr:row>
      <xdr:rowOff>104775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295275" y="9420225"/>
          <a:ext cx="7305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D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D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70659" name="Drop Down 3" hidden="1">
              <a:extLst>
                <a:ext uri="{63B3BB69-23CF-44E3-9099-C40C66FF867C}">
                  <a14:compatExt spid="_x0000_s70659"/>
                </a:ext>
                <a:ext uri="{FF2B5EF4-FFF2-40B4-BE49-F238E27FC236}">
                  <a16:creationId xmlns:a16="http://schemas.microsoft.com/office/drawing/2014/main" id="{00000000-0008-0000-0D00-00000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75</xdr:row>
          <xdr:rowOff>95250</xdr:rowOff>
        </xdr:from>
        <xdr:to>
          <xdr:col>11</xdr:col>
          <xdr:colOff>104775</xdr:colOff>
          <xdr:row>77</xdr:row>
          <xdr:rowOff>9525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  <a:ext uri="{FF2B5EF4-FFF2-40B4-BE49-F238E27FC236}">
                  <a16:creationId xmlns:a16="http://schemas.microsoft.com/office/drawing/2014/main" id="{00000000-0008-0000-0D00-00000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74</xdr:row>
      <xdr:rowOff>7620</xdr:rowOff>
    </xdr:from>
    <xdr:to>
      <xdr:col>11</xdr:col>
      <xdr:colOff>7620</xdr:colOff>
      <xdr:row>77</xdr:row>
      <xdr:rowOff>7620</xdr:rowOff>
    </xdr:to>
    <xdr:sp macro="" textlink="">
      <xdr:nvSpPr>
        <xdr:cNvPr id="8" name="AutoShape 33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Arrowheads="1"/>
        </xdr:cNvSpPr>
      </xdr:nvSpPr>
      <xdr:spPr bwMode="auto">
        <a:xfrm>
          <a:off x="952500" y="11485245"/>
          <a:ext cx="979170" cy="31432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73</xdr:row>
          <xdr:rowOff>9525</xdr:rowOff>
        </xdr:from>
        <xdr:to>
          <xdr:col>10</xdr:col>
          <xdr:colOff>133350</xdr:colOff>
          <xdr:row>75</xdr:row>
          <xdr:rowOff>142875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  <a:ext uri="{FF2B5EF4-FFF2-40B4-BE49-F238E27FC236}">
                  <a16:creationId xmlns:a16="http://schemas.microsoft.com/office/drawing/2014/main" id="{00000000-0008-0000-0D00-000005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9525</xdr:colOff>
      <xdr:row>57</xdr:row>
      <xdr:rowOff>9525</xdr:rowOff>
    </xdr:from>
    <xdr:to>
      <xdr:col>15</xdr:col>
      <xdr:colOff>114300</xdr:colOff>
      <xdr:row>58</xdr:row>
      <xdr:rowOff>114300</xdr:rowOff>
    </xdr:to>
    <xdr:sp macro="" textlink="">
      <xdr:nvSpPr>
        <xdr:cNvPr id="10" name="Text Box 35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304800" y="9029700"/>
          <a:ext cx="2733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Others upon request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3</xdr:col>
      <xdr:colOff>57150</xdr:colOff>
      <xdr:row>80</xdr:row>
      <xdr:rowOff>114300</xdr:rowOff>
    </xdr:from>
    <xdr:to>
      <xdr:col>9</xdr:col>
      <xdr:colOff>28575</xdr:colOff>
      <xdr:row>80</xdr:row>
      <xdr:rowOff>114300</xdr:rowOff>
    </xdr:to>
    <xdr:sp macro="" textlink="">
      <xdr:nvSpPr>
        <xdr:cNvPr id="11" name="Text Box 4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533400" y="12334875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zz</a:t>
          </a:r>
          <a:endParaRPr lang="en-US"/>
        </a:p>
      </xdr:txBody>
    </xdr:sp>
    <xdr:clientData/>
  </xdr:twoCellAnchor>
  <xdr:twoCellAnchor>
    <xdr:from>
      <xdr:col>1</xdr:col>
      <xdr:colOff>57150</xdr:colOff>
      <xdr:row>79</xdr:row>
      <xdr:rowOff>38100</xdr:rowOff>
    </xdr:from>
    <xdr:to>
      <xdr:col>8</xdr:col>
      <xdr:colOff>57150</xdr:colOff>
      <xdr:row>80</xdr:row>
      <xdr:rowOff>19050</xdr:rowOff>
    </xdr:to>
    <xdr:sp macro="" textlink="">
      <xdr:nvSpPr>
        <xdr:cNvPr id="12" name="Text Box 45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238125" y="12172950"/>
          <a:ext cx="1200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01-19)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12</xdr:row>
          <xdr:rowOff>95250</xdr:rowOff>
        </xdr:from>
        <xdr:to>
          <xdr:col>29</xdr:col>
          <xdr:colOff>180975</xdr:colOff>
          <xdr:row>13</xdr:row>
          <xdr:rowOff>133350</xdr:rowOff>
        </xdr:to>
        <xdr:sp macro="" textlink="">
          <xdr:nvSpPr>
            <xdr:cNvPr id="70662" name="Drop Down 6" hidden="1">
              <a:extLst>
                <a:ext uri="{63B3BB69-23CF-44E3-9099-C40C66FF867C}">
                  <a14:compatExt spid="_x0000_s70662"/>
                </a:ext>
                <a:ext uri="{FF2B5EF4-FFF2-40B4-BE49-F238E27FC236}">
                  <a16:creationId xmlns:a16="http://schemas.microsoft.com/office/drawing/2014/main" id="{00000000-0008-0000-0D00-000006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15393" name="Picture 1">
          <a:extLst>
            <a:ext uri="{FF2B5EF4-FFF2-40B4-BE49-F238E27FC236}">
              <a16:creationId xmlns:a16="http://schemas.microsoft.com/office/drawing/2014/main" id="{00000000-0008-0000-0E00-00002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65</xdr:row>
          <xdr:rowOff>57150</xdr:rowOff>
        </xdr:from>
        <xdr:to>
          <xdr:col>11</xdr:col>
          <xdr:colOff>104775</xdr:colOff>
          <xdr:row>67</xdr:row>
          <xdr:rowOff>57150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E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64</xdr:row>
      <xdr:rowOff>7620</xdr:rowOff>
    </xdr:from>
    <xdr:to>
      <xdr:col>11</xdr:col>
      <xdr:colOff>7620</xdr:colOff>
      <xdr:row>67</xdr:row>
      <xdr:rowOff>22860</xdr:rowOff>
    </xdr:to>
    <xdr:sp macro="" textlink="">
      <xdr:nvSpPr>
        <xdr:cNvPr id="15394" name="AutoShape 5">
          <a:extLst>
            <a:ext uri="{FF2B5EF4-FFF2-40B4-BE49-F238E27FC236}">
              <a16:creationId xmlns:a16="http://schemas.microsoft.com/office/drawing/2014/main" id="{00000000-0008-0000-0E00-0000223C0000}"/>
            </a:ext>
          </a:extLst>
        </xdr:cNvPr>
        <xdr:cNvSpPr>
          <a:spLocks noChangeArrowheads="1"/>
        </xdr:cNvSpPr>
      </xdr:nvSpPr>
      <xdr:spPr bwMode="auto">
        <a:xfrm>
          <a:off x="960120" y="923544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63</xdr:row>
          <xdr:rowOff>9525</xdr:rowOff>
        </xdr:from>
        <xdr:to>
          <xdr:col>10</xdr:col>
          <xdr:colOff>133350</xdr:colOff>
          <xdr:row>65</xdr:row>
          <xdr:rowOff>142875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E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55</xdr:row>
      <xdr:rowOff>144780</xdr:rowOff>
    </xdr:from>
    <xdr:to>
      <xdr:col>37</xdr:col>
      <xdr:colOff>30480</xdr:colOff>
      <xdr:row>68</xdr:row>
      <xdr:rowOff>152400</xdr:rowOff>
    </xdr:to>
    <xdr:sp macro="" textlink="">
      <xdr:nvSpPr>
        <xdr:cNvPr id="15395" name="Rectangle 7">
          <a:extLst>
            <a:ext uri="{FF2B5EF4-FFF2-40B4-BE49-F238E27FC236}">
              <a16:creationId xmlns:a16="http://schemas.microsoft.com/office/drawing/2014/main" id="{00000000-0008-0000-0E00-0000233C0000}"/>
            </a:ext>
          </a:extLst>
        </xdr:cNvPr>
        <xdr:cNvSpPr>
          <a:spLocks noChangeArrowheads="1"/>
        </xdr:cNvSpPr>
      </xdr:nvSpPr>
      <xdr:spPr bwMode="auto">
        <a:xfrm>
          <a:off x="259080" y="8244840"/>
          <a:ext cx="662940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37</xdr:col>
      <xdr:colOff>66675</xdr:colOff>
      <xdr:row>51</xdr:row>
      <xdr:rowOff>104775</xdr:rowOff>
    </xdr:to>
    <xdr:sp macro="" textlink="">
      <xdr:nvSpPr>
        <xdr:cNvPr id="15368" name="Text Box 8">
          <a:extLst>
            <a:ext uri="{FF2B5EF4-FFF2-40B4-BE49-F238E27FC236}">
              <a16:creationId xmlns:a16="http://schemas.microsoft.com/office/drawing/2014/main" id="{00000000-0008-0000-0E00-0000083C0000}"/>
            </a:ext>
          </a:extLst>
        </xdr:cNvPr>
        <xdr:cNvSpPr txBox="1">
          <a:spLocks noChangeArrowheads="1"/>
        </xdr:cNvSpPr>
      </xdr:nvSpPr>
      <xdr:spPr bwMode="auto">
        <a:xfrm>
          <a:off x="295275" y="722947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E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E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49</xdr:row>
      <xdr:rowOff>0</xdr:rowOff>
    </xdr:from>
    <xdr:to>
      <xdr:col>37</xdr:col>
      <xdr:colOff>66675</xdr:colOff>
      <xdr:row>51</xdr:row>
      <xdr:rowOff>104775</xdr:rowOff>
    </xdr:to>
    <xdr:sp macro="" textlink="">
      <xdr:nvSpPr>
        <xdr:cNvPr id="15371" name="Text Box 11">
          <a:extLst>
            <a:ext uri="{FF2B5EF4-FFF2-40B4-BE49-F238E27FC236}">
              <a16:creationId xmlns:a16="http://schemas.microsoft.com/office/drawing/2014/main" id="{00000000-0008-0000-0E00-00000B3C0000}"/>
            </a:ext>
          </a:extLst>
        </xdr:cNvPr>
        <xdr:cNvSpPr txBox="1">
          <a:spLocks noChangeArrowheads="1"/>
        </xdr:cNvSpPr>
      </xdr:nvSpPr>
      <xdr:spPr bwMode="auto">
        <a:xfrm>
          <a:off x="295275" y="722947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xdr:twoCellAnchor>
    <xdr:from>
      <xdr:col>12</xdr:col>
      <xdr:colOff>160020</xdr:colOff>
      <xdr:row>51</xdr:row>
      <xdr:rowOff>45720</xdr:rowOff>
    </xdr:from>
    <xdr:to>
      <xdr:col>17</xdr:col>
      <xdr:colOff>45720</xdr:colOff>
      <xdr:row>53</xdr:row>
      <xdr:rowOff>121920</xdr:rowOff>
    </xdr:to>
    <xdr:grpSp>
      <xdr:nvGrpSpPr>
        <xdr:cNvPr id="15398" name="Group 12">
          <a:extLst>
            <a:ext uri="{FF2B5EF4-FFF2-40B4-BE49-F238E27FC236}">
              <a16:creationId xmlns:a16="http://schemas.microsoft.com/office/drawing/2014/main" id="{00000000-0008-0000-0E00-0000263C0000}"/>
            </a:ext>
          </a:extLst>
        </xdr:cNvPr>
        <xdr:cNvGrpSpPr>
          <a:grpSpLocks/>
        </xdr:cNvGrpSpPr>
      </xdr:nvGrpSpPr>
      <xdr:grpSpPr bwMode="auto">
        <a:xfrm>
          <a:off x="2265045" y="7599045"/>
          <a:ext cx="790575" cy="342900"/>
          <a:chOff x="566" y="15"/>
          <a:chExt cx="124" cy="49"/>
        </a:xfrm>
      </xdr:grpSpPr>
      <xdr:sp macro="" textlink="">
        <xdr:nvSpPr>
          <xdr:cNvPr id="15432" name="Freeform 13">
            <a:extLst>
              <a:ext uri="{FF2B5EF4-FFF2-40B4-BE49-F238E27FC236}">
                <a16:creationId xmlns:a16="http://schemas.microsoft.com/office/drawing/2014/main" id="{00000000-0008-0000-0E00-0000483C0000}"/>
              </a:ext>
            </a:extLst>
          </xdr:cNvPr>
          <xdr:cNvSpPr>
            <a:spLocks/>
          </xdr:cNvSpPr>
        </xdr:nvSpPr>
        <xdr:spPr bwMode="auto">
          <a:xfrm>
            <a:off x="574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" name="Freeform 14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SpPr>
            <a:spLocks/>
          </xdr:cNvSpPr>
        </xdr:nvSpPr>
        <xdr:spPr bwMode="auto">
          <a:xfrm>
            <a:off x="566" y="17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34" name="Freeform 15">
            <a:extLst>
              <a:ext uri="{FF2B5EF4-FFF2-40B4-BE49-F238E27FC236}">
                <a16:creationId xmlns:a16="http://schemas.microsoft.com/office/drawing/2014/main" id="{00000000-0008-0000-0E00-00004A3C0000}"/>
              </a:ext>
            </a:extLst>
          </xdr:cNvPr>
          <xdr:cNvSpPr>
            <a:spLocks/>
          </xdr:cNvSpPr>
        </xdr:nvSpPr>
        <xdr:spPr bwMode="auto">
          <a:xfrm>
            <a:off x="597" y="22"/>
            <a:ext cx="32" cy="42"/>
          </a:xfrm>
          <a:custGeom>
            <a:avLst/>
            <a:gdLst>
              <a:gd name="T0" fmla="*/ 0 w 32"/>
              <a:gd name="T1" fmla="*/ 14 h 42"/>
              <a:gd name="T2" fmla="*/ 7 w 32"/>
              <a:gd name="T3" fmla="*/ 8 h 42"/>
              <a:gd name="T4" fmla="*/ 11 w 32"/>
              <a:gd name="T5" fmla="*/ 18 h 42"/>
              <a:gd name="T6" fmla="*/ 16 w 32"/>
              <a:gd name="T7" fmla="*/ 9 h 42"/>
              <a:gd name="T8" fmla="*/ 19 w 32"/>
              <a:gd name="T9" fmla="*/ 24 h 42"/>
              <a:gd name="T10" fmla="*/ 23 w 32"/>
              <a:gd name="T11" fmla="*/ 14 h 42"/>
              <a:gd name="T12" fmla="*/ 26 w 32"/>
              <a:gd name="T13" fmla="*/ 20 h 42"/>
              <a:gd name="T14" fmla="*/ 28 w 32"/>
              <a:gd name="T15" fmla="*/ 14 h 42"/>
              <a:gd name="T16" fmla="*/ 31 w 32"/>
              <a:gd name="T17" fmla="*/ 25 h 42"/>
              <a:gd name="T18" fmla="*/ 28 w 32"/>
              <a:gd name="T19" fmla="*/ 42 h 42"/>
              <a:gd name="T20" fmla="*/ 25 w 32"/>
              <a:gd name="T21" fmla="*/ 20 h 42"/>
              <a:gd name="T22" fmla="*/ 32 w 32"/>
              <a:gd name="T23" fmla="*/ 15 h 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32" h="42">
                <a:moveTo>
                  <a:pt x="0" y="14"/>
                </a:moveTo>
                <a:cubicBezTo>
                  <a:pt x="3" y="22"/>
                  <a:pt x="5" y="11"/>
                  <a:pt x="7" y="8"/>
                </a:cubicBezTo>
                <a:cubicBezTo>
                  <a:pt x="9" y="11"/>
                  <a:pt x="11" y="18"/>
                  <a:pt x="11" y="18"/>
                </a:cubicBezTo>
                <a:cubicBezTo>
                  <a:pt x="13" y="16"/>
                  <a:pt x="22" y="0"/>
                  <a:pt x="16" y="9"/>
                </a:cubicBezTo>
                <a:cubicBezTo>
                  <a:pt x="17" y="14"/>
                  <a:pt x="17" y="19"/>
                  <a:pt x="19" y="24"/>
                </a:cubicBezTo>
                <a:cubicBezTo>
                  <a:pt x="20" y="21"/>
                  <a:pt x="22" y="17"/>
                  <a:pt x="23" y="14"/>
                </a:cubicBezTo>
                <a:cubicBezTo>
                  <a:pt x="24" y="16"/>
                  <a:pt x="24" y="22"/>
                  <a:pt x="26" y="20"/>
                </a:cubicBezTo>
                <a:cubicBezTo>
                  <a:pt x="27" y="19"/>
                  <a:pt x="28" y="14"/>
                  <a:pt x="28" y="14"/>
                </a:cubicBezTo>
                <a:cubicBezTo>
                  <a:pt x="29" y="18"/>
                  <a:pt x="31" y="25"/>
                  <a:pt x="31" y="25"/>
                </a:cubicBezTo>
                <a:cubicBezTo>
                  <a:pt x="30" y="31"/>
                  <a:pt x="28" y="42"/>
                  <a:pt x="28" y="42"/>
                </a:cubicBezTo>
                <a:cubicBezTo>
                  <a:pt x="22" y="36"/>
                  <a:pt x="23" y="29"/>
                  <a:pt x="25" y="20"/>
                </a:cubicBezTo>
                <a:cubicBezTo>
                  <a:pt x="26" y="17"/>
                  <a:pt x="32" y="15"/>
                  <a:pt x="32" y="1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35" name="Freeform 16">
            <a:extLst>
              <a:ext uri="{FF2B5EF4-FFF2-40B4-BE49-F238E27FC236}">
                <a16:creationId xmlns:a16="http://schemas.microsoft.com/office/drawing/2014/main" id="{00000000-0008-0000-0E00-00004B3C0000}"/>
              </a:ext>
            </a:extLst>
          </xdr:cNvPr>
          <xdr:cNvSpPr>
            <a:spLocks/>
          </xdr:cNvSpPr>
        </xdr:nvSpPr>
        <xdr:spPr bwMode="auto">
          <a:xfrm>
            <a:off x="662" y="26"/>
            <a:ext cx="28" cy="21"/>
          </a:xfrm>
          <a:custGeom>
            <a:avLst/>
            <a:gdLst>
              <a:gd name="T0" fmla="*/ 8 w 28"/>
              <a:gd name="T1" fmla="*/ 8 h 21"/>
              <a:gd name="T2" fmla="*/ 6 w 28"/>
              <a:gd name="T3" fmla="*/ 14 h 21"/>
              <a:gd name="T4" fmla="*/ 12 w 28"/>
              <a:gd name="T5" fmla="*/ 6 h 21"/>
              <a:gd name="T6" fmla="*/ 14 w 28"/>
              <a:gd name="T7" fmla="*/ 0 h 21"/>
              <a:gd name="T8" fmla="*/ 15 w 28"/>
              <a:gd name="T9" fmla="*/ 11 h 21"/>
              <a:gd name="T10" fmla="*/ 17 w 28"/>
              <a:gd name="T11" fmla="*/ 9 h 21"/>
              <a:gd name="T12" fmla="*/ 21 w 28"/>
              <a:gd name="T13" fmla="*/ 14 h 21"/>
              <a:gd name="T14" fmla="*/ 17 w 28"/>
              <a:gd name="T15" fmla="*/ 14 h 2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8" h="21">
                <a:moveTo>
                  <a:pt x="8" y="8"/>
                </a:moveTo>
                <a:cubicBezTo>
                  <a:pt x="5" y="10"/>
                  <a:pt x="0" y="12"/>
                  <a:pt x="6" y="14"/>
                </a:cubicBezTo>
                <a:cubicBezTo>
                  <a:pt x="9" y="12"/>
                  <a:pt x="10" y="9"/>
                  <a:pt x="12" y="6"/>
                </a:cubicBezTo>
                <a:cubicBezTo>
                  <a:pt x="13" y="4"/>
                  <a:pt x="14" y="0"/>
                  <a:pt x="14" y="0"/>
                </a:cubicBezTo>
                <a:cubicBezTo>
                  <a:pt x="14" y="4"/>
                  <a:pt x="15" y="7"/>
                  <a:pt x="15" y="11"/>
                </a:cubicBezTo>
                <a:cubicBezTo>
                  <a:pt x="16" y="21"/>
                  <a:pt x="16" y="17"/>
                  <a:pt x="17" y="9"/>
                </a:cubicBezTo>
                <a:cubicBezTo>
                  <a:pt x="20" y="10"/>
                  <a:pt x="28" y="11"/>
                  <a:pt x="21" y="14"/>
                </a:cubicBezTo>
                <a:cubicBezTo>
                  <a:pt x="18" y="16"/>
                  <a:pt x="19" y="16"/>
                  <a:pt x="17" y="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Freeform 17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/>
          </xdr:cNvSpPr>
        </xdr:nvSpPr>
        <xdr:spPr bwMode="auto">
          <a:xfrm>
            <a:off x="641" y="15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5" name="Freeform 18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>
            <a:spLocks/>
          </xdr:cNvSpPr>
        </xdr:nvSpPr>
        <xdr:spPr bwMode="auto">
          <a:xfrm>
            <a:off x="650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6" name="Freeform 19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>
            <a:spLocks/>
          </xdr:cNvSpPr>
        </xdr:nvSpPr>
        <xdr:spPr bwMode="auto">
          <a:xfrm>
            <a:off x="597" y="26"/>
            <a:ext cx="3" cy="2"/>
          </a:xfrm>
          <a:custGeom>
            <a:avLst/>
            <a:gdLst>
              <a:gd name="T0" fmla="*/ 3 w 3"/>
              <a:gd name="T1" fmla="*/ 0 h 2"/>
              <a:gd name="T2" fmla="*/ 0 w 3"/>
              <a:gd name="T3" fmla="*/ 2 h 2"/>
              <a:gd name="T4" fmla="*/ 3 w 3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2">
                <a:moveTo>
                  <a:pt x="3" y="0"/>
                </a:moveTo>
                <a:cubicBezTo>
                  <a:pt x="2" y="1"/>
                  <a:pt x="0" y="2"/>
                  <a:pt x="0" y="2"/>
                </a:cubicBezTo>
                <a:cubicBezTo>
                  <a:pt x="0" y="2"/>
                  <a:pt x="2" y="1"/>
                  <a:pt x="3" y="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144780</xdr:colOff>
      <xdr:row>46</xdr:row>
      <xdr:rowOff>38100</xdr:rowOff>
    </xdr:from>
    <xdr:to>
      <xdr:col>33</xdr:col>
      <xdr:colOff>68580</xdr:colOff>
      <xdr:row>48</xdr:row>
      <xdr:rowOff>121920</xdr:rowOff>
    </xdr:to>
    <xdr:grpSp>
      <xdr:nvGrpSpPr>
        <xdr:cNvPr id="15399" name="Group 20">
          <a:extLst>
            <a:ext uri="{FF2B5EF4-FFF2-40B4-BE49-F238E27FC236}">
              <a16:creationId xmlns:a16="http://schemas.microsoft.com/office/drawing/2014/main" id="{00000000-0008-0000-0E00-0000273C0000}"/>
            </a:ext>
          </a:extLst>
        </xdr:cNvPr>
        <xdr:cNvGrpSpPr>
          <a:grpSpLocks/>
        </xdr:cNvGrpSpPr>
      </xdr:nvGrpSpPr>
      <xdr:grpSpPr bwMode="auto">
        <a:xfrm>
          <a:off x="5126355" y="6810375"/>
          <a:ext cx="971550" cy="379095"/>
          <a:chOff x="498" y="708"/>
          <a:chExt cx="119" cy="40"/>
        </a:xfrm>
      </xdr:grpSpPr>
      <xdr:sp macro="" textlink="">
        <xdr:nvSpPr>
          <xdr:cNvPr id="15429" name="Freeform 21">
            <a:extLst>
              <a:ext uri="{FF2B5EF4-FFF2-40B4-BE49-F238E27FC236}">
                <a16:creationId xmlns:a16="http://schemas.microsoft.com/office/drawing/2014/main" id="{00000000-0008-0000-0E00-0000453C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30" name="Freeform 22">
            <a:extLst>
              <a:ext uri="{FF2B5EF4-FFF2-40B4-BE49-F238E27FC236}">
                <a16:creationId xmlns:a16="http://schemas.microsoft.com/office/drawing/2014/main" id="{00000000-0008-0000-0E00-0000463C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31" name="Freeform 23">
            <a:extLst>
              <a:ext uri="{FF2B5EF4-FFF2-40B4-BE49-F238E27FC236}">
                <a16:creationId xmlns:a16="http://schemas.microsoft.com/office/drawing/2014/main" id="{00000000-0008-0000-0E00-0000473C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175260</xdr:colOff>
      <xdr:row>53</xdr:row>
      <xdr:rowOff>114300</xdr:rowOff>
    </xdr:from>
    <xdr:to>
      <xdr:col>16</xdr:col>
      <xdr:colOff>60960</xdr:colOff>
      <xdr:row>56</xdr:row>
      <xdr:rowOff>0</xdr:rowOff>
    </xdr:to>
    <xdr:grpSp>
      <xdr:nvGrpSpPr>
        <xdr:cNvPr id="15400" name="Group 24">
          <a:extLst>
            <a:ext uri="{FF2B5EF4-FFF2-40B4-BE49-F238E27FC236}">
              <a16:creationId xmlns:a16="http://schemas.microsoft.com/office/drawing/2014/main" id="{00000000-0008-0000-0E00-0000283C0000}"/>
            </a:ext>
          </a:extLst>
        </xdr:cNvPr>
        <xdr:cNvGrpSpPr>
          <a:grpSpLocks/>
        </xdr:cNvGrpSpPr>
      </xdr:nvGrpSpPr>
      <xdr:grpSpPr bwMode="auto">
        <a:xfrm>
          <a:off x="1737360" y="7934325"/>
          <a:ext cx="1152525" cy="371475"/>
          <a:chOff x="98" y="14"/>
          <a:chExt cx="172" cy="58"/>
        </a:xfrm>
      </xdr:grpSpPr>
      <xdr:sp macro="" textlink="">
        <xdr:nvSpPr>
          <xdr:cNvPr id="15423" name="Freeform 25">
            <a:extLst>
              <a:ext uri="{FF2B5EF4-FFF2-40B4-BE49-F238E27FC236}">
                <a16:creationId xmlns:a16="http://schemas.microsoft.com/office/drawing/2014/main" id="{00000000-0008-0000-0E00-00003F3C0000}"/>
              </a:ext>
            </a:extLst>
          </xdr:cNvPr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24" name="Freeform 26">
            <a:extLst>
              <a:ext uri="{FF2B5EF4-FFF2-40B4-BE49-F238E27FC236}">
                <a16:creationId xmlns:a16="http://schemas.microsoft.com/office/drawing/2014/main" id="{00000000-0008-0000-0E00-0000403C0000}"/>
              </a:ext>
            </a:extLst>
          </xdr:cNvPr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25" name="Freeform 27">
            <a:extLst>
              <a:ext uri="{FF2B5EF4-FFF2-40B4-BE49-F238E27FC236}">
                <a16:creationId xmlns:a16="http://schemas.microsoft.com/office/drawing/2014/main" id="{00000000-0008-0000-0E00-0000413C0000}"/>
              </a:ext>
            </a:extLst>
          </xdr:cNvPr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26" name="Freeform 28">
            <a:extLst>
              <a:ext uri="{FF2B5EF4-FFF2-40B4-BE49-F238E27FC236}">
                <a16:creationId xmlns:a16="http://schemas.microsoft.com/office/drawing/2014/main" id="{00000000-0008-0000-0E00-0000423C0000}"/>
              </a:ext>
            </a:extLst>
          </xdr:cNvPr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27" name="Freeform 29">
            <a:extLst>
              <a:ext uri="{FF2B5EF4-FFF2-40B4-BE49-F238E27FC236}">
                <a16:creationId xmlns:a16="http://schemas.microsoft.com/office/drawing/2014/main" id="{00000000-0008-0000-0E00-0000433C0000}"/>
              </a:ext>
            </a:extLst>
          </xdr:cNvPr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28" name="Freeform 30">
            <a:extLst>
              <a:ext uri="{FF2B5EF4-FFF2-40B4-BE49-F238E27FC236}">
                <a16:creationId xmlns:a16="http://schemas.microsoft.com/office/drawing/2014/main" id="{00000000-0008-0000-0E00-0000443C0000}"/>
              </a:ext>
            </a:extLst>
          </xdr:cNvPr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E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E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144780</xdr:colOff>
      <xdr:row>47</xdr:row>
      <xdr:rowOff>60960</xdr:rowOff>
    </xdr:from>
    <xdr:to>
      <xdr:col>25</xdr:col>
      <xdr:colOff>7620</xdr:colOff>
      <xdr:row>54</xdr:row>
      <xdr:rowOff>68580</xdr:rowOff>
    </xdr:to>
    <xdr:grpSp>
      <xdr:nvGrpSpPr>
        <xdr:cNvPr id="15401" name="Group 71">
          <a:extLst>
            <a:ext uri="{FF2B5EF4-FFF2-40B4-BE49-F238E27FC236}">
              <a16:creationId xmlns:a16="http://schemas.microsoft.com/office/drawing/2014/main" id="{00000000-0008-0000-0E00-0000293C0000}"/>
            </a:ext>
          </a:extLst>
        </xdr:cNvPr>
        <xdr:cNvGrpSpPr>
          <a:grpSpLocks noChangeAspect="1"/>
        </xdr:cNvGrpSpPr>
      </xdr:nvGrpSpPr>
      <xdr:grpSpPr bwMode="auto">
        <a:xfrm>
          <a:off x="3516630" y="6928485"/>
          <a:ext cx="1110615" cy="1122045"/>
          <a:chOff x="2160" y="1344"/>
          <a:chExt cx="1258" cy="1272"/>
        </a:xfrm>
      </xdr:grpSpPr>
      <xdr:sp macro="" textlink="">
        <xdr:nvSpPr>
          <xdr:cNvPr id="15415" name="Oval 72">
            <a:extLst>
              <a:ext uri="{FF2B5EF4-FFF2-40B4-BE49-F238E27FC236}">
                <a16:creationId xmlns:a16="http://schemas.microsoft.com/office/drawing/2014/main" id="{00000000-0008-0000-0E00-0000373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60" y="1344"/>
            <a:ext cx="1258" cy="1272"/>
          </a:xfrm>
          <a:prstGeom prst="ellipse">
            <a:avLst/>
          </a:prstGeom>
          <a:solidFill>
            <a:srgbClr val="B2B2B2">
              <a:alpha val="50195"/>
            </a:srgbClr>
          </a:solidFill>
          <a:ln w="254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433" name="WordArt 73">
            <a:extLst>
              <a:ext uri="{FF2B5EF4-FFF2-40B4-BE49-F238E27FC236}">
                <a16:creationId xmlns:a16="http://schemas.microsoft.com/office/drawing/2014/main" id="{00000000-0008-0000-0E00-0000493C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6749884">
            <a:off x="2281" y="1504"/>
            <a:ext cx="991" cy="952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561853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>
                    <a:alpha val="50000"/>
                  </a:srgbClr>
                </a:solidFill>
                <a:effectLst/>
                <a:latin typeface="Arial Black"/>
              </a:rPr>
              <a:t>JIM WILLIAMS MONTGOMERY COUNTY, TENN.</a:t>
            </a:r>
          </a:p>
        </xdr:txBody>
      </xdr:sp>
      <xdr:sp macro="" textlink="">
        <xdr:nvSpPr>
          <xdr:cNvPr id="15417" name="Oval 74">
            <a:extLst>
              <a:ext uri="{FF2B5EF4-FFF2-40B4-BE49-F238E27FC236}">
                <a16:creationId xmlns:a16="http://schemas.microsoft.com/office/drawing/2014/main" id="{00000000-0008-0000-0E00-0000393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407" y="1586"/>
            <a:ext cx="764" cy="773"/>
          </a:xfrm>
          <a:prstGeom prst="ellipse">
            <a:avLst/>
          </a:prstGeom>
          <a:solidFill>
            <a:srgbClr val="B2B2B2">
              <a:alpha val="50195"/>
            </a:srgbClr>
          </a:solidFill>
          <a:ln w="222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grpSp>
        <xdr:nvGrpSpPr>
          <xdr:cNvPr id="15418" name="Group 75">
            <a:extLst>
              <a:ext uri="{FF2B5EF4-FFF2-40B4-BE49-F238E27FC236}">
                <a16:creationId xmlns:a16="http://schemas.microsoft.com/office/drawing/2014/main" id="{00000000-0008-0000-0E00-00003A3C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2488" y="1704"/>
            <a:ext cx="624" cy="528"/>
            <a:chOff x="1008" y="1968"/>
            <a:chExt cx="978" cy="870"/>
          </a:xfrm>
        </xdr:grpSpPr>
        <xdr:sp macro="" textlink="">
          <xdr:nvSpPr>
            <xdr:cNvPr id="15436" name="WordArt 76">
              <a:extLst>
                <a:ext uri="{FF2B5EF4-FFF2-40B4-BE49-F238E27FC236}">
                  <a16:creationId xmlns:a16="http://schemas.microsoft.com/office/drawing/2014/main" id="{00000000-0008-0000-0E00-00004C3C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311" y="1967"/>
              <a:ext cx="687" cy="188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NOTARY</a:t>
              </a:r>
            </a:p>
          </xdr:txBody>
        </xdr:sp>
        <xdr:sp macro="" textlink="">
          <xdr:nvSpPr>
            <xdr:cNvPr id="15437" name="WordArt 77">
              <a:extLst>
                <a:ext uri="{FF2B5EF4-FFF2-40B4-BE49-F238E27FC236}">
                  <a16:creationId xmlns:a16="http://schemas.microsoft.com/office/drawing/2014/main" id="{00000000-0008-0000-0E00-00004D3C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207" y="2213"/>
              <a:ext cx="687" cy="173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PUBLIC</a:t>
              </a:r>
            </a:p>
          </xdr:txBody>
        </xdr:sp>
        <xdr:sp macro="" textlink="">
          <xdr:nvSpPr>
            <xdr:cNvPr id="15438" name="WordArt 78">
              <a:extLst>
                <a:ext uri="{FF2B5EF4-FFF2-40B4-BE49-F238E27FC236}">
                  <a16:creationId xmlns:a16="http://schemas.microsoft.com/office/drawing/2014/main" id="{00000000-0008-0000-0E00-00004E3C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026" y="2618"/>
              <a:ext cx="687" cy="217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LARGE</a:t>
              </a:r>
            </a:p>
          </xdr:txBody>
        </xdr:sp>
        <xdr:sp macro="" textlink="">
          <xdr:nvSpPr>
            <xdr:cNvPr id="2" name="WordArt 79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117" y="2387"/>
              <a:ext cx="687" cy="173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    AT    </a:t>
              </a:r>
            </a:p>
          </xdr:txBody>
        </xdr:sp>
      </xdr:grpSp>
    </xdr:grpSp>
    <xdr:clientData/>
  </xdr:twoCellAnchor>
  <xdr:twoCellAnchor>
    <xdr:from>
      <xdr:col>24</xdr:col>
      <xdr:colOff>182880</xdr:colOff>
      <xdr:row>57</xdr:row>
      <xdr:rowOff>45720</xdr:rowOff>
    </xdr:from>
    <xdr:to>
      <xdr:col>32</xdr:col>
      <xdr:colOff>0</xdr:colOff>
      <xdr:row>60</xdr:row>
      <xdr:rowOff>30480</xdr:rowOff>
    </xdr:to>
    <xdr:grpSp>
      <xdr:nvGrpSpPr>
        <xdr:cNvPr id="15402" name="Group 92">
          <a:extLst>
            <a:ext uri="{FF2B5EF4-FFF2-40B4-BE49-F238E27FC236}">
              <a16:creationId xmlns:a16="http://schemas.microsoft.com/office/drawing/2014/main" id="{00000000-0008-0000-0E00-00002A3C0000}"/>
            </a:ext>
          </a:extLst>
        </xdr:cNvPr>
        <xdr:cNvGrpSpPr>
          <a:grpSpLocks/>
        </xdr:cNvGrpSpPr>
      </xdr:nvGrpSpPr>
      <xdr:grpSpPr bwMode="auto">
        <a:xfrm>
          <a:off x="4583430" y="8513445"/>
          <a:ext cx="1264920" cy="461010"/>
          <a:chOff x="725" y="12"/>
          <a:chExt cx="170" cy="64"/>
        </a:xfrm>
      </xdr:grpSpPr>
      <xdr:sp macro="" textlink="">
        <xdr:nvSpPr>
          <xdr:cNvPr id="15412" name="Freeform 93">
            <a:extLst>
              <a:ext uri="{FF2B5EF4-FFF2-40B4-BE49-F238E27FC236}">
                <a16:creationId xmlns:a16="http://schemas.microsoft.com/office/drawing/2014/main" id="{00000000-0008-0000-0E00-0000343C0000}"/>
              </a:ext>
            </a:extLst>
          </xdr:cNvPr>
          <xdr:cNvSpPr>
            <a:spLocks/>
          </xdr:cNvSpPr>
        </xdr:nvSpPr>
        <xdr:spPr bwMode="auto">
          <a:xfrm>
            <a:off x="725" y="19"/>
            <a:ext cx="68" cy="57"/>
          </a:xfrm>
          <a:custGeom>
            <a:avLst/>
            <a:gdLst>
              <a:gd name="T0" fmla="*/ 23 w 68"/>
              <a:gd name="T1" fmla="*/ 19 h 57"/>
              <a:gd name="T2" fmla="*/ 11 w 68"/>
              <a:gd name="T3" fmla="*/ 24 h 57"/>
              <a:gd name="T4" fmla="*/ 11 w 68"/>
              <a:gd name="T5" fmla="*/ 17 h 57"/>
              <a:gd name="T6" fmla="*/ 17 w 68"/>
              <a:gd name="T7" fmla="*/ 11 h 57"/>
              <a:gd name="T8" fmla="*/ 32 w 68"/>
              <a:gd name="T9" fmla="*/ 2 h 57"/>
              <a:gd name="T10" fmla="*/ 18 w 68"/>
              <a:gd name="T11" fmla="*/ 28 h 57"/>
              <a:gd name="T12" fmla="*/ 13 w 68"/>
              <a:gd name="T13" fmla="*/ 41 h 57"/>
              <a:gd name="T14" fmla="*/ 6 w 68"/>
              <a:gd name="T15" fmla="*/ 57 h 57"/>
              <a:gd name="T16" fmla="*/ 11 w 68"/>
              <a:gd name="T17" fmla="*/ 35 h 57"/>
              <a:gd name="T18" fmla="*/ 22 w 68"/>
              <a:gd name="T19" fmla="*/ 28 h 57"/>
              <a:gd name="T20" fmla="*/ 31 w 68"/>
              <a:gd name="T21" fmla="*/ 23 h 57"/>
              <a:gd name="T22" fmla="*/ 32 w 68"/>
              <a:gd name="T23" fmla="*/ 26 h 57"/>
              <a:gd name="T24" fmla="*/ 35 w 68"/>
              <a:gd name="T25" fmla="*/ 22 h 57"/>
              <a:gd name="T26" fmla="*/ 44 w 68"/>
              <a:gd name="T27" fmla="*/ 16 h 57"/>
              <a:gd name="T28" fmla="*/ 49 w 68"/>
              <a:gd name="T29" fmla="*/ 7 h 57"/>
              <a:gd name="T30" fmla="*/ 47 w 68"/>
              <a:gd name="T31" fmla="*/ 4 h 57"/>
              <a:gd name="T32" fmla="*/ 41 w 68"/>
              <a:gd name="T33" fmla="*/ 25 h 57"/>
              <a:gd name="T34" fmla="*/ 42 w 68"/>
              <a:gd name="T35" fmla="*/ 24 h 57"/>
              <a:gd name="T36" fmla="*/ 46 w 68"/>
              <a:gd name="T37" fmla="*/ 18 h 57"/>
              <a:gd name="T38" fmla="*/ 51 w 68"/>
              <a:gd name="T39" fmla="*/ 24 h 57"/>
              <a:gd name="T40" fmla="*/ 55 w 68"/>
              <a:gd name="T41" fmla="*/ 19 h 57"/>
              <a:gd name="T42" fmla="*/ 56 w 68"/>
              <a:gd name="T43" fmla="*/ 25 h 57"/>
              <a:gd name="T44" fmla="*/ 60 w 68"/>
              <a:gd name="T45" fmla="*/ 21 h 57"/>
              <a:gd name="T46" fmla="*/ 64 w 68"/>
              <a:gd name="T47" fmla="*/ 25 h 57"/>
              <a:gd name="T48" fmla="*/ 68 w 68"/>
              <a:gd name="T49" fmla="*/ 21 h 5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68" h="57">
                <a:moveTo>
                  <a:pt x="23" y="19"/>
                </a:moveTo>
                <a:cubicBezTo>
                  <a:pt x="20" y="22"/>
                  <a:pt x="15" y="22"/>
                  <a:pt x="11" y="24"/>
                </a:cubicBezTo>
                <a:cubicBezTo>
                  <a:pt x="5" y="22"/>
                  <a:pt x="8" y="22"/>
                  <a:pt x="11" y="17"/>
                </a:cubicBezTo>
                <a:cubicBezTo>
                  <a:pt x="12" y="13"/>
                  <a:pt x="14" y="13"/>
                  <a:pt x="17" y="11"/>
                </a:cubicBezTo>
                <a:cubicBezTo>
                  <a:pt x="19" y="6"/>
                  <a:pt x="28" y="4"/>
                  <a:pt x="32" y="2"/>
                </a:cubicBezTo>
                <a:cubicBezTo>
                  <a:pt x="30" y="11"/>
                  <a:pt x="24" y="22"/>
                  <a:pt x="18" y="28"/>
                </a:cubicBezTo>
                <a:cubicBezTo>
                  <a:pt x="17" y="32"/>
                  <a:pt x="16" y="37"/>
                  <a:pt x="13" y="41"/>
                </a:cubicBezTo>
                <a:cubicBezTo>
                  <a:pt x="12" y="46"/>
                  <a:pt x="10" y="53"/>
                  <a:pt x="6" y="57"/>
                </a:cubicBezTo>
                <a:cubicBezTo>
                  <a:pt x="0" y="51"/>
                  <a:pt x="3" y="38"/>
                  <a:pt x="11" y="35"/>
                </a:cubicBezTo>
                <a:cubicBezTo>
                  <a:pt x="14" y="32"/>
                  <a:pt x="18" y="30"/>
                  <a:pt x="22" y="28"/>
                </a:cubicBezTo>
                <a:cubicBezTo>
                  <a:pt x="23" y="25"/>
                  <a:pt x="32" y="22"/>
                  <a:pt x="31" y="23"/>
                </a:cubicBezTo>
                <a:cubicBezTo>
                  <a:pt x="31" y="24"/>
                  <a:pt x="31" y="26"/>
                  <a:pt x="32" y="26"/>
                </a:cubicBezTo>
                <a:cubicBezTo>
                  <a:pt x="33" y="27"/>
                  <a:pt x="34" y="23"/>
                  <a:pt x="35" y="22"/>
                </a:cubicBezTo>
                <a:cubicBezTo>
                  <a:pt x="38" y="20"/>
                  <a:pt x="41" y="18"/>
                  <a:pt x="44" y="16"/>
                </a:cubicBezTo>
                <a:cubicBezTo>
                  <a:pt x="45" y="12"/>
                  <a:pt x="45" y="9"/>
                  <a:pt x="49" y="7"/>
                </a:cubicBezTo>
                <a:cubicBezTo>
                  <a:pt x="50" y="0"/>
                  <a:pt x="51" y="2"/>
                  <a:pt x="47" y="4"/>
                </a:cubicBezTo>
                <a:lnTo>
                  <a:pt x="41" y="25"/>
                </a:lnTo>
                <a:cubicBezTo>
                  <a:pt x="41" y="25"/>
                  <a:pt x="42" y="24"/>
                  <a:pt x="42" y="24"/>
                </a:cubicBezTo>
                <a:cubicBezTo>
                  <a:pt x="43" y="22"/>
                  <a:pt x="44" y="20"/>
                  <a:pt x="46" y="18"/>
                </a:cubicBezTo>
                <a:cubicBezTo>
                  <a:pt x="48" y="20"/>
                  <a:pt x="47" y="27"/>
                  <a:pt x="51" y="24"/>
                </a:cubicBezTo>
                <a:cubicBezTo>
                  <a:pt x="54" y="22"/>
                  <a:pt x="54" y="22"/>
                  <a:pt x="55" y="19"/>
                </a:cubicBezTo>
                <a:cubicBezTo>
                  <a:pt x="55" y="21"/>
                  <a:pt x="54" y="24"/>
                  <a:pt x="56" y="25"/>
                </a:cubicBezTo>
                <a:cubicBezTo>
                  <a:pt x="58" y="26"/>
                  <a:pt x="60" y="21"/>
                  <a:pt x="60" y="21"/>
                </a:cubicBezTo>
                <a:cubicBezTo>
                  <a:pt x="61" y="23"/>
                  <a:pt x="62" y="23"/>
                  <a:pt x="64" y="25"/>
                </a:cubicBezTo>
                <a:cubicBezTo>
                  <a:pt x="65" y="24"/>
                  <a:pt x="68" y="22"/>
                  <a:pt x="68" y="2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3" name="Freeform 94">
            <a:extLst>
              <a:ext uri="{FF2B5EF4-FFF2-40B4-BE49-F238E27FC236}">
                <a16:creationId xmlns:a16="http://schemas.microsoft.com/office/drawing/2014/main" id="{00000000-0008-0000-0E00-0000353C0000}"/>
              </a:ext>
            </a:extLst>
          </xdr:cNvPr>
          <xdr:cNvSpPr>
            <a:spLocks/>
          </xdr:cNvSpPr>
        </xdr:nvSpPr>
        <xdr:spPr bwMode="auto">
          <a:xfrm>
            <a:off x="764" y="12"/>
            <a:ext cx="131" cy="53"/>
          </a:xfrm>
          <a:custGeom>
            <a:avLst/>
            <a:gdLst>
              <a:gd name="T0" fmla="*/ 0 w 131"/>
              <a:gd name="T1" fmla="*/ 53 h 53"/>
              <a:gd name="T2" fmla="*/ 13 w 131"/>
              <a:gd name="T3" fmla="*/ 50 h 53"/>
              <a:gd name="T4" fmla="*/ 48 w 131"/>
              <a:gd name="T5" fmla="*/ 25 h 53"/>
              <a:gd name="T6" fmla="*/ 62 w 131"/>
              <a:gd name="T7" fmla="*/ 3 h 53"/>
              <a:gd name="T8" fmla="*/ 55 w 131"/>
              <a:gd name="T9" fmla="*/ 9 h 53"/>
              <a:gd name="T10" fmla="*/ 50 w 131"/>
              <a:gd name="T11" fmla="*/ 32 h 53"/>
              <a:gd name="T12" fmla="*/ 40 w 131"/>
              <a:gd name="T13" fmla="*/ 38 h 53"/>
              <a:gd name="T14" fmla="*/ 42 w 131"/>
              <a:gd name="T15" fmla="*/ 31 h 53"/>
              <a:gd name="T16" fmla="*/ 53 w 131"/>
              <a:gd name="T17" fmla="*/ 28 h 53"/>
              <a:gd name="T18" fmla="*/ 57 w 131"/>
              <a:gd name="T19" fmla="*/ 37 h 53"/>
              <a:gd name="T20" fmla="*/ 61 w 131"/>
              <a:gd name="T21" fmla="*/ 29 h 53"/>
              <a:gd name="T22" fmla="*/ 64 w 131"/>
              <a:gd name="T23" fmla="*/ 32 h 53"/>
              <a:gd name="T24" fmla="*/ 69 w 131"/>
              <a:gd name="T25" fmla="*/ 29 h 53"/>
              <a:gd name="T26" fmla="*/ 74 w 131"/>
              <a:gd name="T27" fmla="*/ 35 h 53"/>
              <a:gd name="T28" fmla="*/ 83 w 131"/>
              <a:gd name="T29" fmla="*/ 35 h 53"/>
              <a:gd name="T30" fmla="*/ 96 w 131"/>
              <a:gd name="T31" fmla="*/ 24 h 53"/>
              <a:gd name="T32" fmla="*/ 97 w 131"/>
              <a:gd name="T33" fmla="*/ 21 h 53"/>
              <a:gd name="T34" fmla="*/ 100 w 131"/>
              <a:gd name="T35" fmla="*/ 35 h 53"/>
              <a:gd name="T36" fmla="*/ 112 w 131"/>
              <a:gd name="T37" fmla="*/ 16 h 53"/>
              <a:gd name="T38" fmla="*/ 107 w 131"/>
              <a:gd name="T39" fmla="*/ 19 h 53"/>
              <a:gd name="T40" fmla="*/ 105 w 131"/>
              <a:gd name="T41" fmla="*/ 32 h 53"/>
              <a:gd name="T42" fmla="*/ 106 w 131"/>
              <a:gd name="T43" fmla="*/ 29 h 53"/>
              <a:gd name="T44" fmla="*/ 110 w 131"/>
              <a:gd name="T45" fmla="*/ 25 h 53"/>
              <a:gd name="T46" fmla="*/ 114 w 131"/>
              <a:gd name="T47" fmla="*/ 32 h 53"/>
              <a:gd name="T48" fmla="*/ 129 w 131"/>
              <a:gd name="T49" fmla="*/ 28 h 53"/>
              <a:gd name="T50" fmla="*/ 130 w 131"/>
              <a:gd name="T51" fmla="*/ 26 h 53"/>
              <a:gd name="T52" fmla="*/ 131 w 131"/>
              <a:gd name="T53" fmla="*/ 28 h 53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131" h="53">
                <a:moveTo>
                  <a:pt x="0" y="53"/>
                </a:moveTo>
                <a:cubicBezTo>
                  <a:pt x="4" y="52"/>
                  <a:pt x="9" y="51"/>
                  <a:pt x="13" y="50"/>
                </a:cubicBezTo>
                <a:cubicBezTo>
                  <a:pt x="25" y="44"/>
                  <a:pt x="40" y="36"/>
                  <a:pt x="48" y="25"/>
                </a:cubicBezTo>
                <a:cubicBezTo>
                  <a:pt x="53" y="18"/>
                  <a:pt x="56" y="9"/>
                  <a:pt x="62" y="3"/>
                </a:cubicBezTo>
                <a:cubicBezTo>
                  <a:pt x="59" y="0"/>
                  <a:pt x="56" y="7"/>
                  <a:pt x="55" y="9"/>
                </a:cubicBezTo>
                <a:cubicBezTo>
                  <a:pt x="55" y="15"/>
                  <a:pt x="58" y="29"/>
                  <a:pt x="50" y="32"/>
                </a:cubicBezTo>
                <a:cubicBezTo>
                  <a:pt x="49" y="36"/>
                  <a:pt x="40" y="38"/>
                  <a:pt x="40" y="38"/>
                </a:cubicBezTo>
                <a:cubicBezTo>
                  <a:pt x="29" y="36"/>
                  <a:pt x="36" y="32"/>
                  <a:pt x="42" y="31"/>
                </a:cubicBezTo>
                <a:cubicBezTo>
                  <a:pt x="45" y="29"/>
                  <a:pt x="49" y="29"/>
                  <a:pt x="53" y="28"/>
                </a:cubicBezTo>
                <a:cubicBezTo>
                  <a:pt x="57" y="32"/>
                  <a:pt x="55" y="29"/>
                  <a:pt x="57" y="37"/>
                </a:cubicBezTo>
                <a:cubicBezTo>
                  <a:pt x="58" y="34"/>
                  <a:pt x="59" y="32"/>
                  <a:pt x="61" y="29"/>
                </a:cubicBezTo>
                <a:cubicBezTo>
                  <a:pt x="62" y="30"/>
                  <a:pt x="64" y="32"/>
                  <a:pt x="64" y="32"/>
                </a:cubicBezTo>
                <a:cubicBezTo>
                  <a:pt x="66" y="31"/>
                  <a:pt x="69" y="29"/>
                  <a:pt x="69" y="29"/>
                </a:cubicBezTo>
                <a:cubicBezTo>
                  <a:pt x="70" y="31"/>
                  <a:pt x="74" y="35"/>
                  <a:pt x="74" y="35"/>
                </a:cubicBezTo>
                <a:cubicBezTo>
                  <a:pt x="78" y="33"/>
                  <a:pt x="81" y="30"/>
                  <a:pt x="83" y="35"/>
                </a:cubicBezTo>
                <a:cubicBezTo>
                  <a:pt x="92" y="32"/>
                  <a:pt x="90" y="30"/>
                  <a:pt x="96" y="24"/>
                </a:cubicBezTo>
                <a:cubicBezTo>
                  <a:pt x="97" y="22"/>
                  <a:pt x="102" y="14"/>
                  <a:pt x="97" y="21"/>
                </a:cubicBezTo>
                <a:cubicBezTo>
                  <a:pt x="96" y="25"/>
                  <a:pt x="92" y="40"/>
                  <a:pt x="100" y="35"/>
                </a:cubicBezTo>
                <a:cubicBezTo>
                  <a:pt x="104" y="29"/>
                  <a:pt x="109" y="24"/>
                  <a:pt x="112" y="16"/>
                </a:cubicBezTo>
                <a:cubicBezTo>
                  <a:pt x="110" y="10"/>
                  <a:pt x="109" y="16"/>
                  <a:pt x="107" y="19"/>
                </a:cubicBezTo>
                <a:cubicBezTo>
                  <a:pt x="106" y="23"/>
                  <a:pt x="105" y="28"/>
                  <a:pt x="105" y="32"/>
                </a:cubicBezTo>
                <a:cubicBezTo>
                  <a:pt x="105" y="33"/>
                  <a:pt x="105" y="30"/>
                  <a:pt x="106" y="29"/>
                </a:cubicBezTo>
                <a:cubicBezTo>
                  <a:pt x="107" y="27"/>
                  <a:pt x="110" y="25"/>
                  <a:pt x="110" y="25"/>
                </a:cubicBezTo>
                <a:cubicBezTo>
                  <a:pt x="112" y="27"/>
                  <a:pt x="112" y="30"/>
                  <a:pt x="114" y="32"/>
                </a:cubicBezTo>
                <a:cubicBezTo>
                  <a:pt x="123" y="31"/>
                  <a:pt x="123" y="30"/>
                  <a:pt x="129" y="28"/>
                </a:cubicBezTo>
                <a:cubicBezTo>
                  <a:pt x="129" y="27"/>
                  <a:pt x="129" y="26"/>
                  <a:pt x="130" y="26"/>
                </a:cubicBezTo>
                <a:cubicBezTo>
                  <a:pt x="131" y="26"/>
                  <a:pt x="131" y="28"/>
                  <a:pt x="131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4" name="Line 95">
            <a:extLst>
              <a:ext uri="{FF2B5EF4-FFF2-40B4-BE49-F238E27FC236}">
                <a16:creationId xmlns:a16="http://schemas.microsoft.com/office/drawing/2014/main" id="{00000000-0008-0000-0E00-0000363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5" y="30"/>
            <a:ext cx="33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144780</xdr:colOff>
      <xdr:row>58</xdr:row>
      <xdr:rowOff>182880</xdr:rowOff>
    </xdr:from>
    <xdr:to>
      <xdr:col>15</xdr:col>
      <xdr:colOff>83820</xdr:colOff>
      <xdr:row>61</xdr:row>
      <xdr:rowOff>83820</xdr:rowOff>
    </xdr:to>
    <xdr:grpSp>
      <xdr:nvGrpSpPr>
        <xdr:cNvPr id="15403" name="Group 96">
          <a:extLst>
            <a:ext uri="{FF2B5EF4-FFF2-40B4-BE49-F238E27FC236}">
              <a16:creationId xmlns:a16="http://schemas.microsoft.com/office/drawing/2014/main" id="{00000000-0008-0000-0E00-00002B3C0000}"/>
            </a:ext>
          </a:extLst>
        </xdr:cNvPr>
        <xdr:cNvGrpSpPr>
          <a:grpSpLocks/>
        </xdr:cNvGrpSpPr>
      </xdr:nvGrpSpPr>
      <xdr:grpSpPr bwMode="auto">
        <a:xfrm>
          <a:off x="1525905" y="8812530"/>
          <a:ext cx="1205865" cy="377190"/>
          <a:chOff x="544" y="222"/>
          <a:chExt cx="300" cy="96"/>
        </a:xfrm>
      </xdr:grpSpPr>
      <xdr:sp macro="" textlink="">
        <xdr:nvSpPr>
          <xdr:cNvPr id="15406" name="Freeform 97">
            <a:extLst>
              <a:ext uri="{FF2B5EF4-FFF2-40B4-BE49-F238E27FC236}">
                <a16:creationId xmlns:a16="http://schemas.microsoft.com/office/drawing/2014/main" id="{00000000-0008-0000-0E00-00002E3C0000}"/>
              </a:ext>
            </a:extLst>
          </xdr:cNvPr>
          <xdr:cNvSpPr>
            <a:spLocks/>
          </xdr:cNvSpPr>
        </xdr:nvSpPr>
        <xdr:spPr bwMode="auto">
          <a:xfrm>
            <a:off x="544" y="225"/>
            <a:ext cx="106" cy="86"/>
          </a:xfrm>
          <a:custGeom>
            <a:avLst/>
            <a:gdLst>
              <a:gd name="T0" fmla="*/ 25 w 106"/>
              <a:gd name="T1" fmla="*/ 38 h 86"/>
              <a:gd name="T2" fmla="*/ 31 w 106"/>
              <a:gd name="T3" fmla="*/ 54 h 86"/>
              <a:gd name="T4" fmla="*/ 16 w 106"/>
              <a:gd name="T5" fmla="*/ 79 h 86"/>
              <a:gd name="T6" fmla="*/ 1 w 106"/>
              <a:gd name="T7" fmla="*/ 40 h 86"/>
              <a:gd name="T8" fmla="*/ 99 w 106"/>
              <a:gd name="T9" fmla="*/ 0 h 86"/>
              <a:gd name="T10" fmla="*/ 106 w 106"/>
              <a:gd name="T11" fmla="*/ 15 h 86"/>
              <a:gd name="T12" fmla="*/ 42 w 106"/>
              <a:gd name="T13" fmla="*/ 40 h 86"/>
              <a:gd name="T14" fmla="*/ 44 w 106"/>
              <a:gd name="T15" fmla="*/ 60 h 86"/>
              <a:gd name="T16" fmla="*/ 47 w 106"/>
              <a:gd name="T17" fmla="*/ 77 h 86"/>
              <a:gd name="T18" fmla="*/ 49 w 106"/>
              <a:gd name="T19" fmla="*/ 81 h 8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06" h="86">
                <a:moveTo>
                  <a:pt x="25" y="38"/>
                </a:moveTo>
                <a:cubicBezTo>
                  <a:pt x="26" y="44"/>
                  <a:pt x="29" y="49"/>
                  <a:pt x="31" y="54"/>
                </a:cubicBezTo>
                <a:cubicBezTo>
                  <a:pt x="34" y="72"/>
                  <a:pt x="40" y="77"/>
                  <a:pt x="16" y="79"/>
                </a:cubicBezTo>
                <a:cubicBezTo>
                  <a:pt x="0" y="74"/>
                  <a:pt x="3" y="56"/>
                  <a:pt x="1" y="40"/>
                </a:cubicBezTo>
                <a:cubicBezTo>
                  <a:pt x="9" y="1"/>
                  <a:pt x="66" y="7"/>
                  <a:pt x="99" y="0"/>
                </a:cubicBezTo>
                <a:cubicBezTo>
                  <a:pt x="105" y="4"/>
                  <a:pt x="104" y="9"/>
                  <a:pt x="106" y="15"/>
                </a:cubicBezTo>
                <a:cubicBezTo>
                  <a:pt x="99" y="43"/>
                  <a:pt x="66" y="37"/>
                  <a:pt x="42" y="40"/>
                </a:cubicBezTo>
                <a:cubicBezTo>
                  <a:pt x="32" y="43"/>
                  <a:pt x="40" y="52"/>
                  <a:pt x="44" y="60"/>
                </a:cubicBezTo>
                <a:cubicBezTo>
                  <a:pt x="45" y="66"/>
                  <a:pt x="46" y="71"/>
                  <a:pt x="47" y="77"/>
                </a:cubicBezTo>
                <a:cubicBezTo>
                  <a:pt x="49" y="86"/>
                  <a:pt x="49" y="83"/>
                  <a:pt x="49" y="8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07" name="Freeform 98">
            <a:extLst>
              <a:ext uri="{FF2B5EF4-FFF2-40B4-BE49-F238E27FC236}">
                <a16:creationId xmlns:a16="http://schemas.microsoft.com/office/drawing/2014/main" id="{00000000-0008-0000-0E00-00002F3C0000}"/>
              </a:ext>
            </a:extLst>
          </xdr:cNvPr>
          <xdr:cNvSpPr>
            <a:spLocks/>
          </xdr:cNvSpPr>
        </xdr:nvSpPr>
        <xdr:spPr bwMode="auto">
          <a:xfrm>
            <a:off x="592" y="240"/>
            <a:ext cx="148" cy="78"/>
          </a:xfrm>
          <a:custGeom>
            <a:avLst/>
            <a:gdLst>
              <a:gd name="T0" fmla="*/ 8 w 148"/>
              <a:gd name="T1" fmla="*/ 36 h 78"/>
              <a:gd name="T2" fmla="*/ 12 w 148"/>
              <a:gd name="T3" fmla="*/ 54 h 78"/>
              <a:gd name="T4" fmla="*/ 13 w 148"/>
              <a:gd name="T5" fmla="*/ 44 h 78"/>
              <a:gd name="T6" fmla="*/ 25 w 148"/>
              <a:gd name="T7" fmla="*/ 34 h 78"/>
              <a:gd name="T8" fmla="*/ 29 w 148"/>
              <a:gd name="T9" fmla="*/ 25 h 78"/>
              <a:gd name="T10" fmla="*/ 30 w 148"/>
              <a:gd name="T11" fmla="*/ 11 h 78"/>
              <a:gd name="T12" fmla="*/ 30 w 148"/>
              <a:gd name="T13" fmla="*/ 16 h 78"/>
              <a:gd name="T14" fmla="*/ 27 w 148"/>
              <a:gd name="T15" fmla="*/ 28 h 78"/>
              <a:gd name="T16" fmla="*/ 29 w 148"/>
              <a:gd name="T17" fmla="*/ 45 h 78"/>
              <a:gd name="T18" fmla="*/ 36 w 148"/>
              <a:gd name="T19" fmla="*/ 35 h 78"/>
              <a:gd name="T20" fmla="*/ 39 w 148"/>
              <a:gd name="T21" fmla="*/ 47 h 78"/>
              <a:gd name="T22" fmla="*/ 30 w 148"/>
              <a:gd name="T23" fmla="*/ 50 h 78"/>
              <a:gd name="T24" fmla="*/ 35 w 148"/>
              <a:gd name="T25" fmla="*/ 54 h 78"/>
              <a:gd name="T26" fmla="*/ 48 w 148"/>
              <a:gd name="T27" fmla="*/ 49 h 78"/>
              <a:gd name="T28" fmla="*/ 53 w 148"/>
              <a:gd name="T29" fmla="*/ 42 h 78"/>
              <a:gd name="T30" fmla="*/ 51 w 148"/>
              <a:gd name="T31" fmla="*/ 39 h 78"/>
              <a:gd name="T32" fmla="*/ 49 w 148"/>
              <a:gd name="T33" fmla="*/ 45 h 78"/>
              <a:gd name="T34" fmla="*/ 51 w 148"/>
              <a:gd name="T35" fmla="*/ 49 h 78"/>
              <a:gd name="T36" fmla="*/ 56 w 148"/>
              <a:gd name="T37" fmla="*/ 40 h 78"/>
              <a:gd name="T38" fmla="*/ 63 w 148"/>
              <a:gd name="T39" fmla="*/ 51 h 78"/>
              <a:gd name="T40" fmla="*/ 79 w 148"/>
              <a:gd name="T41" fmla="*/ 35 h 78"/>
              <a:gd name="T42" fmla="*/ 78 w 148"/>
              <a:gd name="T43" fmla="*/ 17 h 78"/>
              <a:gd name="T44" fmla="*/ 115 w 148"/>
              <a:gd name="T45" fmla="*/ 75 h 78"/>
              <a:gd name="T46" fmla="*/ 148 w 148"/>
              <a:gd name="T47" fmla="*/ 64 h 78"/>
              <a:gd name="T48" fmla="*/ 144 w 148"/>
              <a:gd name="T49" fmla="*/ 62 h 78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148" h="78">
                <a:moveTo>
                  <a:pt x="8" y="36"/>
                </a:moveTo>
                <a:cubicBezTo>
                  <a:pt x="3" y="44"/>
                  <a:pt x="0" y="52"/>
                  <a:pt x="12" y="54"/>
                </a:cubicBezTo>
                <a:cubicBezTo>
                  <a:pt x="18" y="52"/>
                  <a:pt x="16" y="49"/>
                  <a:pt x="13" y="44"/>
                </a:cubicBezTo>
                <a:cubicBezTo>
                  <a:pt x="11" y="36"/>
                  <a:pt x="19" y="38"/>
                  <a:pt x="25" y="34"/>
                </a:cubicBezTo>
                <a:cubicBezTo>
                  <a:pt x="26" y="31"/>
                  <a:pt x="28" y="28"/>
                  <a:pt x="29" y="25"/>
                </a:cubicBezTo>
                <a:cubicBezTo>
                  <a:pt x="29" y="20"/>
                  <a:pt x="29" y="16"/>
                  <a:pt x="30" y="11"/>
                </a:cubicBezTo>
                <a:cubicBezTo>
                  <a:pt x="30" y="9"/>
                  <a:pt x="30" y="14"/>
                  <a:pt x="30" y="16"/>
                </a:cubicBezTo>
                <a:cubicBezTo>
                  <a:pt x="29" y="26"/>
                  <a:pt x="30" y="21"/>
                  <a:pt x="27" y="28"/>
                </a:cubicBezTo>
                <a:cubicBezTo>
                  <a:pt x="25" y="60"/>
                  <a:pt x="22" y="52"/>
                  <a:pt x="29" y="45"/>
                </a:cubicBezTo>
                <a:cubicBezTo>
                  <a:pt x="30" y="40"/>
                  <a:pt x="31" y="37"/>
                  <a:pt x="36" y="35"/>
                </a:cubicBezTo>
                <a:cubicBezTo>
                  <a:pt x="40" y="36"/>
                  <a:pt x="45" y="44"/>
                  <a:pt x="39" y="47"/>
                </a:cubicBezTo>
                <a:cubicBezTo>
                  <a:pt x="35" y="49"/>
                  <a:pt x="34" y="49"/>
                  <a:pt x="30" y="50"/>
                </a:cubicBezTo>
                <a:cubicBezTo>
                  <a:pt x="23" y="48"/>
                  <a:pt x="33" y="52"/>
                  <a:pt x="35" y="54"/>
                </a:cubicBezTo>
                <a:cubicBezTo>
                  <a:pt x="44" y="53"/>
                  <a:pt x="42" y="53"/>
                  <a:pt x="48" y="49"/>
                </a:cubicBezTo>
                <a:cubicBezTo>
                  <a:pt x="50" y="46"/>
                  <a:pt x="51" y="44"/>
                  <a:pt x="53" y="42"/>
                </a:cubicBezTo>
                <a:cubicBezTo>
                  <a:pt x="52" y="41"/>
                  <a:pt x="52" y="38"/>
                  <a:pt x="51" y="39"/>
                </a:cubicBezTo>
                <a:cubicBezTo>
                  <a:pt x="49" y="40"/>
                  <a:pt x="49" y="45"/>
                  <a:pt x="49" y="45"/>
                </a:cubicBezTo>
                <a:cubicBezTo>
                  <a:pt x="50" y="46"/>
                  <a:pt x="50" y="50"/>
                  <a:pt x="51" y="49"/>
                </a:cubicBezTo>
                <a:cubicBezTo>
                  <a:pt x="54" y="46"/>
                  <a:pt x="53" y="43"/>
                  <a:pt x="56" y="40"/>
                </a:cubicBezTo>
                <a:cubicBezTo>
                  <a:pt x="62" y="42"/>
                  <a:pt x="62" y="45"/>
                  <a:pt x="63" y="51"/>
                </a:cubicBezTo>
                <a:cubicBezTo>
                  <a:pt x="73" y="49"/>
                  <a:pt x="74" y="43"/>
                  <a:pt x="79" y="35"/>
                </a:cubicBezTo>
                <a:cubicBezTo>
                  <a:pt x="80" y="30"/>
                  <a:pt x="81" y="0"/>
                  <a:pt x="78" y="17"/>
                </a:cubicBezTo>
                <a:cubicBezTo>
                  <a:pt x="82" y="56"/>
                  <a:pt x="77" y="68"/>
                  <a:pt x="115" y="75"/>
                </a:cubicBezTo>
                <a:cubicBezTo>
                  <a:pt x="135" y="74"/>
                  <a:pt x="138" y="78"/>
                  <a:pt x="148" y="64"/>
                </a:cubicBezTo>
                <a:cubicBezTo>
                  <a:pt x="147" y="63"/>
                  <a:pt x="144" y="62"/>
                  <a:pt x="144" y="6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08" name="Freeform 99">
            <a:extLst>
              <a:ext uri="{FF2B5EF4-FFF2-40B4-BE49-F238E27FC236}">
                <a16:creationId xmlns:a16="http://schemas.microsoft.com/office/drawing/2014/main" id="{00000000-0008-0000-0E00-0000303C0000}"/>
              </a:ext>
            </a:extLst>
          </xdr:cNvPr>
          <xdr:cNvSpPr>
            <a:spLocks/>
          </xdr:cNvSpPr>
        </xdr:nvSpPr>
        <xdr:spPr bwMode="auto">
          <a:xfrm>
            <a:off x="610" y="262"/>
            <a:ext cx="125" cy="13"/>
          </a:xfrm>
          <a:custGeom>
            <a:avLst/>
            <a:gdLst>
              <a:gd name="T0" fmla="*/ 25 w 125"/>
              <a:gd name="T1" fmla="*/ 11 h 13"/>
              <a:gd name="T2" fmla="*/ 95 w 125"/>
              <a:gd name="T3" fmla="*/ 5 h 13"/>
              <a:gd name="T4" fmla="*/ 118 w 125"/>
              <a:gd name="T5" fmla="*/ 2 h 13"/>
              <a:gd name="T6" fmla="*/ 122 w 125"/>
              <a:gd name="T7" fmla="*/ 1 h 1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5" h="13">
                <a:moveTo>
                  <a:pt x="25" y="11"/>
                </a:moveTo>
                <a:cubicBezTo>
                  <a:pt x="120" y="0"/>
                  <a:pt x="0" y="13"/>
                  <a:pt x="95" y="5"/>
                </a:cubicBezTo>
                <a:cubicBezTo>
                  <a:pt x="103" y="4"/>
                  <a:pt x="110" y="3"/>
                  <a:pt x="118" y="2"/>
                </a:cubicBezTo>
                <a:cubicBezTo>
                  <a:pt x="125" y="1"/>
                  <a:pt x="124" y="1"/>
                  <a:pt x="12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09" name="Freeform 100">
            <a:extLst>
              <a:ext uri="{FF2B5EF4-FFF2-40B4-BE49-F238E27FC236}">
                <a16:creationId xmlns:a16="http://schemas.microsoft.com/office/drawing/2014/main" id="{00000000-0008-0000-0E00-0000313C0000}"/>
              </a:ext>
            </a:extLst>
          </xdr:cNvPr>
          <xdr:cNvSpPr>
            <a:spLocks/>
          </xdr:cNvSpPr>
        </xdr:nvSpPr>
        <xdr:spPr bwMode="auto">
          <a:xfrm>
            <a:off x="712" y="238"/>
            <a:ext cx="6" cy="59"/>
          </a:xfrm>
          <a:custGeom>
            <a:avLst/>
            <a:gdLst>
              <a:gd name="T0" fmla="*/ 0 w 6"/>
              <a:gd name="T1" fmla="*/ 0 h 59"/>
              <a:gd name="T2" fmla="*/ 6 w 6"/>
              <a:gd name="T3" fmla="*/ 59 h 59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59">
                <a:moveTo>
                  <a:pt x="0" y="0"/>
                </a:moveTo>
                <a:cubicBezTo>
                  <a:pt x="1" y="21"/>
                  <a:pt x="6" y="38"/>
                  <a:pt x="6" y="5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0" name="Freeform 101">
            <a:extLst>
              <a:ext uri="{FF2B5EF4-FFF2-40B4-BE49-F238E27FC236}">
                <a16:creationId xmlns:a16="http://schemas.microsoft.com/office/drawing/2014/main" id="{00000000-0008-0000-0E00-0000323C0000}"/>
              </a:ext>
            </a:extLst>
          </xdr:cNvPr>
          <xdr:cNvSpPr>
            <a:spLocks/>
          </xdr:cNvSpPr>
        </xdr:nvSpPr>
        <xdr:spPr bwMode="auto">
          <a:xfrm>
            <a:off x="709" y="230"/>
            <a:ext cx="77" cy="62"/>
          </a:xfrm>
          <a:custGeom>
            <a:avLst/>
            <a:gdLst>
              <a:gd name="T0" fmla="*/ 42 w 77"/>
              <a:gd name="T1" fmla="*/ 0 h 62"/>
              <a:gd name="T2" fmla="*/ 51 w 77"/>
              <a:gd name="T3" fmla="*/ 56 h 62"/>
              <a:gd name="T4" fmla="*/ 49 w 77"/>
              <a:gd name="T5" fmla="*/ 56 h 62"/>
              <a:gd name="T6" fmla="*/ 10 w 77"/>
              <a:gd name="T7" fmla="*/ 40 h 62"/>
              <a:gd name="T8" fmla="*/ 77 w 77"/>
              <a:gd name="T9" fmla="*/ 39 h 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7" h="62">
                <a:moveTo>
                  <a:pt x="42" y="0"/>
                </a:moveTo>
                <a:cubicBezTo>
                  <a:pt x="43" y="19"/>
                  <a:pt x="39" y="41"/>
                  <a:pt x="51" y="56"/>
                </a:cubicBezTo>
                <a:cubicBezTo>
                  <a:pt x="53" y="62"/>
                  <a:pt x="52" y="57"/>
                  <a:pt x="49" y="56"/>
                </a:cubicBezTo>
                <a:cubicBezTo>
                  <a:pt x="42" y="42"/>
                  <a:pt x="24" y="43"/>
                  <a:pt x="10" y="40"/>
                </a:cubicBezTo>
                <a:cubicBezTo>
                  <a:pt x="0" y="60"/>
                  <a:pt x="77" y="39"/>
                  <a:pt x="77" y="3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1" name="Freeform 102">
            <a:extLst>
              <a:ext uri="{FF2B5EF4-FFF2-40B4-BE49-F238E27FC236}">
                <a16:creationId xmlns:a16="http://schemas.microsoft.com/office/drawing/2014/main" id="{00000000-0008-0000-0E00-0000333C0000}"/>
              </a:ext>
            </a:extLst>
          </xdr:cNvPr>
          <xdr:cNvSpPr>
            <a:spLocks/>
          </xdr:cNvSpPr>
        </xdr:nvSpPr>
        <xdr:spPr bwMode="auto">
          <a:xfrm>
            <a:off x="767" y="222"/>
            <a:ext cx="77" cy="96"/>
          </a:xfrm>
          <a:custGeom>
            <a:avLst/>
            <a:gdLst>
              <a:gd name="T0" fmla="*/ 0 w 77"/>
              <a:gd name="T1" fmla="*/ 65 h 96"/>
              <a:gd name="T2" fmla="*/ 13 w 77"/>
              <a:gd name="T3" fmla="*/ 58 h 96"/>
              <a:gd name="T4" fmla="*/ 14 w 77"/>
              <a:gd name="T5" fmla="*/ 52 h 96"/>
              <a:gd name="T6" fmla="*/ 5 w 77"/>
              <a:gd name="T7" fmla="*/ 59 h 96"/>
              <a:gd name="T8" fmla="*/ 4 w 77"/>
              <a:gd name="T9" fmla="*/ 68 h 96"/>
              <a:gd name="T10" fmla="*/ 31 w 77"/>
              <a:gd name="T11" fmla="*/ 55 h 96"/>
              <a:gd name="T12" fmla="*/ 29 w 77"/>
              <a:gd name="T13" fmla="*/ 53 h 96"/>
              <a:gd name="T14" fmla="*/ 27 w 77"/>
              <a:gd name="T15" fmla="*/ 57 h 96"/>
              <a:gd name="T16" fmla="*/ 26 w 77"/>
              <a:gd name="T17" fmla="*/ 65 h 96"/>
              <a:gd name="T18" fmla="*/ 32 w 77"/>
              <a:gd name="T19" fmla="*/ 59 h 96"/>
              <a:gd name="T20" fmla="*/ 49 w 77"/>
              <a:gd name="T21" fmla="*/ 59 h 96"/>
              <a:gd name="T22" fmla="*/ 52 w 77"/>
              <a:gd name="T23" fmla="*/ 59 h 96"/>
              <a:gd name="T24" fmla="*/ 63 w 77"/>
              <a:gd name="T25" fmla="*/ 53 h 96"/>
              <a:gd name="T26" fmla="*/ 54 w 77"/>
              <a:gd name="T27" fmla="*/ 13 h 96"/>
              <a:gd name="T28" fmla="*/ 77 w 77"/>
              <a:gd name="T29" fmla="*/ 96 h 9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77" h="96">
                <a:moveTo>
                  <a:pt x="0" y="65"/>
                </a:moveTo>
                <a:cubicBezTo>
                  <a:pt x="5" y="63"/>
                  <a:pt x="8" y="60"/>
                  <a:pt x="13" y="58"/>
                </a:cubicBezTo>
                <a:cubicBezTo>
                  <a:pt x="13" y="56"/>
                  <a:pt x="14" y="54"/>
                  <a:pt x="14" y="52"/>
                </a:cubicBezTo>
                <a:cubicBezTo>
                  <a:pt x="14" y="43"/>
                  <a:pt x="8" y="57"/>
                  <a:pt x="5" y="59"/>
                </a:cubicBezTo>
                <a:cubicBezTo>
                  <a:pt x="4" y="63"/>
                  <a:pt x="3" y="63"/>
                  <a:pt x="4" y="68"/>
                </a:cubicBezTo>
                <a:cubicBezTo>
                  <a:pt x="15" y="67"/>
                  <a:pt x="22" y="61"/>
                  <a:pt x="31" y="55"/>
                </a:cubicBezTo>
                <a:cubicBezTo>
                  <a:pt x="30" y="54"/>
                  <a:pt x="30" y="53"/>
                  <a:pt x="29" y="53"/>
                </a:cubicBezTo>
                <a:cubicBezTo>
                  <a:pt x="28" y="54"/>
                  <a:pt x="27" y="57"/>
                  <a:pt x="27" y="57"/>
                </a:cubicBezTo>
                <a:cubicBezTo>
                  <a:pt x="27" y="60"/>
                  <a:pt x="26" y="62"/>
                  <a:pt x="26" y="65"/>
                </a:cubicBezTo>
                <a:cubicBezTo>
                  <a:pt x="26" y="73"/>
                  <a:pt x="32" y="59"/>
                  <a:pt x="32" y="59"/>
                </a:cubicBezTo>
                <a:cubicBezTo>
                  <a:pt x="34" y="68"/>
                  <a:pt x="43" y="61"/>
                  <a:pt x="49" y="59"/>
                </a:cubicBezTo>
                <a:cubicBezTo>
                  <a:pt x="51" y="57"/>
                  <a:pt x="56" y="51"/>
                  <a:pt x="52" y="59"/>
                </a:cubicBezTo>
                <a:cubicBezTo>
                  <a:pt x="56" y="70"/>
                  <a:pt x="61" y="59"/>
                  <a:pt x="63" y="53"/>
                </a:cubicBezTo>
                <a:cubicBezTo>
                  <a:pt x="62" y="35"/>
                  <a:pt x="70" y="0"/>
                  <a:pt x="54" y="13"/>
                </a:cubicBezTo>
                <a:cubicBezTo>
                  <a:pt x="46" y="28"/>
                  <a:pt x="51" y="96"/>
                  <a:pt x="77" y="9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</xdr:colOff>
      <xdr:row>9</xdr:row>
      <xdr:rowOff>9525</xdr:rowOff>
    </xdr:from>
    <xdr:to>
      <xdr:col>13</xdr:col>
      <xdr:colOff>95250</xdr:colOff>
      <xdr:row>11</xdr:row>
      <xdr:rowOff>47625</xdr:rowOff>
    </xdr:to>
    <xdr:sp macro="" textlink="">
      <xdr:nvSpPr>
        <xdr:cNvPr id="15465" name="WordArt 105">
          <a:extLst>
            <a:ext uri="{FF2B5EF4-FFF2-40B4-BE49-F238E27FC236}">
              <a16:creationId xmlns:a16="http://schemas.microsoft.com/office/drawing/2014/main" id="{00000000-0008-0000-0E00-0000693C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14325" y="1181100"/>
          <a:ext cx="206692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57150</xdr:colOff>
      <xdr:row>69</xdr:row>
      <xdr:rowOff>28575</xdr:rowOff>
    </xdr:from>
    <xdr:to>
      <xdr:col>7</xdr:col>
      <xdr:colOff>95250</xdr:colOff>
      <xdr:row>70</xdr:row>
      <xdr:rowOff>28575</xdr:rowOff>
    </xdr:to>
    <xdr:sp macro="" textlink="">
      <xdr:nvSpPr>
        <xdr:cNvPr id="15467" name="Text Box 107">
          <a:extLst>
            <a:ext uri="{FF2B5EF4-FFF2-40B4-BE49-F238E27FC236}">
              <a16:creationId xmlns:a16="http://schemas.microsoft.com/office/drawing/2014/main" id="{00000000-0008-0000-0E00-00006B3C0000}"/>
            </a:ext>
          </a:extLst>
        </xdr:cNvPr>
        <xdr:cNvSpPr txBox="1">
          <a:spLocks noChangeArrowheads="1"/>
        </xdr:cNvSpPr>
      </xdr:nvSpPr>
      <xdr:spPr bwMode="auto">
        <a:xfrm>
          <a:off x="238125" y="9963150"/>
          <a:ext cx="1057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10-02)</a:t>
          </a:r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20511" name="Picture 1">
          <a:extLst>
            <a:ext uri="{FF2B5EF4-FFF2-40B4-BE49-F238E27FC236}">
              <a16:creationId xmlns:a16="http://schemas.microsoft.com/office/drawing/2014/main" id="{00000000-0008-0000-0F00-00001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65</xdr:row>
          <xdr:rowOff>57150</xdr:rowOff>
        </xdr:from>
        <xdr:to>
          <xdr:col>11</xdr:col>
          <xdr:colOff>104775</xdr:colOff>
          <xdr:row>67</xdr:row>
          <xdr:rowOff>57150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F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64</xdr:row>
      <xdr:rowOff>7620</xdr:rowOff>
    </xdr:from>
    <xdr:to>
      <xdr:col>11</xdr:col>
      <xdr:colOff>7620</xdr:colOff>
      <xdr:row>67</xdr:row>
      <xdr:rowOff>22860</xdr:rowOff>
    </xdr:to>
    <xdr:sp macro="" textlink="">
      <xdr:nvSpPr>
        <xdr:cNvPr id="20512" name="AutoShape 3">
          <a:extLst>
            <a:ext uri="{FF2B5EF4-FFF2-40B4-BE49-F238E27FC236}">
              <a16:creationId xmlns:a16="http://schemas.microsoft.com/office/drawing/2014/main" id="{00000000-0008-0000-0F00-000020500000}"/>
            </a:ext>
          </a:extLst>
        </xdr:cNvPr>
        <xdr:cNvSpPr>
          <a:spLocks noChangeArrowheads="1"/>
        </xdr:cNvSpPr>
      </xdr:nvSpPr>
      <xdr:spPr bwMode="auto">
        <a:xfrm>
          <a:off x="960120" y="923544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63</xdr:row>
          <xdr:rowOff>9525</xdr:rowOff>
        </xdr:from>
        <xdr:to>
          <xdr:col>10</xdr:col>
          <xdr:colOff>133350</xdr:colOff>
          <xdr:row>65</xdr:row>
          <xdr:rowOff>142875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F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55</xdr:row>
      <xdr:rowOff>144780</xdr:rowOff>
    </xdr:from>
    <xdr:to>
      <xdr:col>37</xdr:col>
      <xdr:colOff>30480</xdr:colOff>
      <xdr:row>68</xdr:row>
      <xdr:rowOff>152400</xdr:rowOff>
    </xdr:to>
    <xdr:sp macro="" textlink="">
      <xdr:nvSpPr>
        <xdr:cNvPr id="20513" name="Rectangle 5">
          <a:extLst>
            <a:ext uri="{FF2B5EF4-FFF2-40B4-BE49-F238E27FC236}">
              <a16:creationId xmlns:a16="http://schemas.microsoft.com/office/drawing/2014/main" id="{00000000-0008-0000-0F00-000021500000}"/>
            </a:ext>
          </a:extLst>
        </xdr:cNvPr>
        <xdr:cNvSpPr>
          <a:spLocks noChangeArrowheads="1"/>
        </xdr:cNvSpPr>
      </xdr:nvSpPr>
      <xdr:spPr bwMode="auto">
        <a:xfrm>
          <a:off x="259080" y="8244840"/>
          <a:ext cx="662940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37</xdr:col>
      <xdr:colOff>66675</xdr:colOff>
      <xdr:row>51</xdr:row>
      <xdr:rowOff>104775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F00-000006500000}"/>
            </a:ext>
          </a:extLst>
        </xdr:cNvPr>
        <xdr:cNvSpPr txBox="1">
          <a:spLocks noChangeArrowheads="1"/>
        </xdr:cNvSpPr>
      </xdr:nvSpPr>
      <xdr:spPr bwMode="auto">
        <a:xfrm>
          <a:off x="295275" y="722947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F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F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49</xdr:row>
      <xdr:rowOff>0</xdr:rowOff>
    </xdr:from>
    <xdr:to>
      <xdr:col>37</xdr:col>
      <xdr:colOff>66675</xdr:colOff>
      <xdr:row>51</xdr:row>
      <xdr:rowOff>104775</xdr:rowOff>
    </xdr:to>
    <xdr:sp macro="" textlink="">
      <xdr:nvSpPr>
        <xdr:cNvPr id="20489" name="Text Box 9">
          <a:extLst>
            <a:ext uri="{FF2B5EF4-FFF2-40B4-BE49-F238E27FC236}">
              <a16:creationId xmlns:a16="http://schemas.microsoft.com/office/drawing/2014/main" id="{00000000-0008-0000-0F00-000009500000}"/>
            </a:ext>
          </a:extLst>
        </xdr:cNvPr>
        <xdr:cNvSpPr txBox="1">
          <a:spLocks noChangeArrowheads="1"/>
        </xdr:cNvSpPr>
      </xdr:nvSpPr>
      <xdr:spPr bwMode="auto">
        <a:xfrm>
          <a:off x="295275" y="722947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xdr:twoCellAnchor>
    <xdr:from>
      <xdr:col>12</xdr:col>
      <xdr:colOff>160020</xdr:colOff>
      <xdr:row>51</xdr:row>
      <xdr:rowOff>45720</xdr:rowOff>
    </xdr:from>
    <xdr:to>
      <xdr:col>17</xdr:col>
      <xdr:colOff>45720</xdr:colOff>
      <xdr:row>53</xdr:row>
      <xdr:rowOff>121920</xdr:rowOff>
    </xdr:to>
    <xdr:grpSp>
      <xdr:nvGrpSpPr>
        <xdr:cNvPr id="20516" name="Group 10">
          <a:extLst>
            <a:ext uri="{FF2B5EF4-FFF2-40B4-BE49-F238E27FC236}">
              <a16:creationId xmlns:a16="http://schemas.microsoft.com/office/drawing/2014/main" id="{00000000-0008-0000-0F00-000024500000}"/>
            </a:ext>
          </a:extLst>
        </xdr:cNvPr>
        <xdr:cNvGrpSpPr>
          <a:grpSpLocks/>
        </xdr:cNvGrpSpPr>
      </xdr:nvGrpSpPr>
      <xdr:grpSpPr bwMode="auto">
        <a:xfrm>
          <a:off x="2265045" y="7599045"/>
          <a:ext cx="790575" cy="342900"/>
          <a:chOff x="566" y="15"/>
          <a:chExt cx="124" cy="49"/>
        </a:xfrm>
      </xdr:grpSpPr>
      <xdr:sp macro="" textlink="">
        <xdr:nvSpPr>
          <xdr:cNvPr id="20550" name="Freeform 11">
            <a:extLst>
              <a:ext uri="{FF2B5EF4-FFF2-40B4-BE49-F238E27FC236}">
                <a16:creationId xmlns:a16="http://schemas.microsoft.com/office/drawing/2014/main" id="{00000000-0008-0000-0F00-000046500000}"/>
              </a:ext>
            </a:extLst>
          </xdr:cNvPr>
          <xdr:cNvSpPr>
            <a:spLocks/>
          </xdr:cNvSpPr>
        </xdr:nvSpPr>
        <xdr:spPr bwMode="auto">
          <a:xfrm>
            <a:off x="574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51" name="Freeform 12">
            <a:extLst>
              <a:ext uri="{FF2B5EF4-FFF2-40B4-BE49-F238E27FC236}">
                <a16:creationId xmlns:a16="http://schemas.microsoft.com/office/drawing/2014/main" id="{00000000-0008-0000-0F00-000047500000}"/>
              </a:ext>
            </a:extLst>
          </xdr:cNvPr>
          <xdr:cNvSpPr>
            <a:spLocks/>
          </xdr:cNvSpPr>
        </xdr:nvSpPr>
        <xdr:spPr bwMode="auto">
          <a:xfrm>
            <a:off x="566" y="17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52" name="Freeform 13">
            <a:extLst>
              <a:ext uri="{FF2B5EF4-FFF2-40B4-BE49-F238E27FC236}">
                <a16:creationId xmlns:a16="http://schemas.microsoft.com/office/drawing/2014/main" id="{00000000-0008-0000-0F00-000048500000}"/>
              </a:ext>
            </a:extLst>
          </xdr:cNvPr>
          <xdr:cNvSpPr>
            <a:spLocks/>
          </xdr:cNvSpPr>
        </xdr:nvSpPr>
        <xdr:spPr bwMode="auto">
          <a:xfrm>
            <a:off x="597" y="22"/>
            <a:ext cx="32" cy="42"/>
          </a:xfrm>
          <a:custGeom>
            <a:avLst/>
            <a:gdLst>
              <a:gd name="T0" fmla="*/ 0 w 32"/>
              <a:gd name="T1" fmla="*/ 14 h 42"/>
              <a:gd name="T2" fmla="*/ 7 w 32"/>
              <a:gd name="T3" fmla="*/ 8 h 42"/>
              <a:gd name="T4" fmla="*/ 11 w 32"/>
              <a:gd name="T5" fmla="*/ 18 h 42"/>
              <a:gd name="T6" fmla="*/ 16 w 32"/>
              <a:gd name="T7" fmla="*/ 9 h 42"/>
              <a:gd name="T8" fmla="*/ 19 w 32"/>
              <a:gd name="T9" fmla="*/ 24 h 42"/>
              <a:gd name="T10" fmla="*/ 23 w 32"/>
              <a:gd name="T11" fmla="*/ 14 h 42"/>
              <a:gd name="T12" fmla="*/ 26 w 32"/>
              <a:gd name="T13" fmla="*/ 20 h 42"/>
              <a:gd name="T14" fmla="*/ 28 w 32"/>
              <a:gd name="T15" fmla="*/ 14 h 42"/>
              <a:gd name="T16" fmla="*/ 31 w 32"/>
              <a:gd name="T17" fmla="*/ 25 h 42"/>
              <a:gd name="T18" fmla="*/ 28 w 32"/>
              <a:gd name="T19" fmla="*/ 42 h 42"/>
              <a:gd name="T20" fmla="*/ 25 w 32"/>
              <a:gd name="T21" fmla="*/ 20 h 42"/>
              <a:gd name="T22" fmla="*/ 32 w 32"/>
              <a:gd name="T23" fmla="*/ 15 h 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32" h="42">
                <a:moveTo>
                  <a:pt x="0" y="14"/>
                </a:moveTo>
                <a:cubicBezTo>
                  <a:pt x="3" y="22"/>
                  <a:pt x="5" y="11"/>
                  <a:pt x="7" y="8"/>
                </a:cubicBezTo>
                <a:cubicBezTo>
                  <a:pt x="9" y="11"/>
                  <a:pt x="11" y="18"/>
                  <a:pt x="11" y="18"/>
                </a:cubicBezTo>
                <a:cubicBezTo>
                  <a:pt x="13" y="16"/>
                  <a:pt x="22" y="0"/>
                  <a:pt x="16" y="9"/>
                </a:cubicBezTo>
                <a:cubicBezTo>
                  <a:pt x="17" y="14"/>
                  <a:pt x="17" y="19"/>
                  <a:pt x="19" y="24"/>
                </a:cubicBezTo>
                <a:cubicBezTo>
                  <a:pt x="20" y="21"/>
                  <a:pt x="22" y="17"/>
                  <a:pt x="23" y="14"/>
                </a:cubicBezTo>
                <a:cubicBezTo>
                  <a:pt x="24" y="16"/>
                  <a:pt x="24" y="22"/>
                  <a:pt x="26" y="20"/>
                </a:cubicBezTo>
                <a:cubicBezTo>
                  <a:pt x="27" y="19"/>
                  <a:pt x="28" y="14"/>
                  <a:pt x="28" y="14"/>
                </a:cubicBezTo>
                <a:cubicBezTo>
                  <a:pt x="29" y="18"/>
                  <a:pt x="31" y="25"/>
                  <a:pt x="31" y="25"/>
                </a:cubicBezTo>
                <a:cubicBezTo>
                  <a:pt x="30" y="31"/>
                  <a:pt x="28" y="42"/>
                  <a:pt x="28" y="42"/>
                </a:cubicBezTo>
                <a:cubicBezTo>
                  <a:pt x="22" y="36"/>
                  <a:pt x="23" y="29"/>
                  <a:pt x="25" y="20"/>
                </a:cubicBezTo>
                <a:cubicBezTo>
                  <a:pt x="26" y="17"/>
                  <a:pt x="32" y="15"/>
                  <a:pt x="32" y="1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53" name="Freeform 14">
            <a:extLst>
              <a:ext uri="{FF2B5EF4-FFF2-40B4-BE49-F238E27FC236}">
                <a16:creationId xmlns:a16="http://schemas.microsoft.com/office/drawing/2014/main" id="{00000000-0008-0000-0F00-000049500000}"/>
              </a:ext>
            </a:extLst>
          </xdr:cNvPr>
          <xdr:cNvSpPr>
            <a:spLocks/>
          </xdr:cNvSpPr>
        </xdr:nvSpPr>
        <xdr:spPr bwMode="auto">
          <a:xfrm>
            <a:off x="662" y="26"/>
            <a:ext cx="28" cy="21"/>
          </a:xfrm>
          <a:custGeom>
            <a:avLst/>
            <a:gdLst>
              <a:gd name="T0" fmla="*/ 8 w 28"/>
              <a:gd name="T1" fmla="*/ 8 h 21"/>
              <a:gd name="T2" fmla="*/ 6 w 28"/>
              <a:gd name="T3" fmla="*/ 14 h 21"/>
              <a:gd name="T4" fmla="*/ 12 w 28"/>
              <a:gd name="T5" fmla="*/ 6 h 21"/>
              <a:gd name="T6" fmla="*/ 14 w 28"/>
              <a:gd name="T7" fmla="*/ 0 h 21"/>
              <a:gd name="T8" fmla="*/ 15 w 28"/>
              <a:gd name="T9" fmla="*/ 11 h 21"/>
              <a:gd name="T10" fmla="*/ 17 w 28"/>
              <a:gd name="T11" fmla="*/ 9 h 21"/>
              <a:gd name="T12" fmla="*/ 21 w 28"/>
              <a:gd name="T13" fmla="*/ 14 h 21"/>
              <a:gd name="T14" fmla="*/ 17 w 28"/>
              <a:gd name="T15" fmla="*/ 14 h 2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8" h="21">
                <a:moveTo>
                  <a:pt x="8" y="8"/>
                </a:moveTo>
                <a:cubicBezTo>
                  <a:pt x="5" y="10"/>
                  <a:pt x="0" y="12"/>
                  <a:pt x="6" y="14"/>
                </a:cubicBezTo>
                <a:cubicBezTo>
                  <a:pt x="9" y="12"/>
                  <a:pt x="10" y="9"/>
                  <a:pt x="12" y="6"/>
                </a:cubicBezTo>
                <a:cubicBezTo>
                  <a:pt x="13" y="4"/>
                  <a:pt x="14" y="0"/>
                  <a:pt x="14" y="0"/>
                </a:cubicBezTo>
                <a:cubicBezTo>
                  <a:pt x="14" y="4"/>
                  <a:pt x="15" y="7"/>
                  <a:pt x="15" y="11"/>
                </a:cubicBezTo>
                <a:cubicBezTo>
                  <a:pt x="16" y="21"/>
                  <a:pt x="16" y="17"/>
                  <a:pt x="17" y="9"/>
                </a:cubicBezTo>
                <a:cubicBezTo>
                  <a:pt x="20" y="10"/>
                  <a:pt x="28" y="11"/>
                  <a:pt x="21" y="14"/>
                </a:cubicBezTo>
                <a:cubicBezTo>
                  <a:pt x="18" y="16"/>
                  <a:pt x="19" y="16"/>
                  <a:pt x="17" y="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54" name="Freeform 15">
            <a:extLst>
              <a:ext uri="{FF2B5EF4-FFF2-40B4-BE49-F238E27FC236}">
                <a16:creationId xmlns:a16="http://schemas.microsoft.com/office/drawing/2014/main" id="{00000000-0008-0000-0F00-00004A500000}"/>
              </a:ext>
            </a:extLst>
          </xdr:cNvPr>
          <xdr:cNvSpPr>
            <a:spLocks/>
          </xdr:cNvSpPr>
        </xdr:nvSpPr>
        <xdr:spPr bwMode="auto">
          <a:xfrm>
            <a:off x="641" y="15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55" name="Freeform 16">
            <a:extLst>
              <a:ext uri="{FF2B5EF4-FFF2-40B4-BE49-F238E27FC236}">
                <a16:creationId xmlns:a16="http://schemas.microsoft.com/office/drawing/2014/main" id="{00000000-0008-0000-0F00-00004B500000}"/>
              </a:ext>
            </a:extLst>
          </xdr:cNvPr>
          <xdr:cNvSpPr>
            <a:spLocks/>
          </xdr:cNvSpPr>
        </xdr:nvSpPr>
        <xdr:spPr bwMode="auto">
          <a:xfrm>
            <a:off x="650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56" name="Freeform 17">
            <a:extLst>
              <a:ext uri="{FF2B5EF4-FFF2-40B4-BE49-F238E27FC236}">
                <a16:creationId xmlns:a16="http://schemas.microsoft.com/office/drawing/2014/main" id="{00000000-0008-0000-0F00-00004C500000}"/>
              </a:ext>
            </a:extLst>
          </xdr:cNvPr>
          <xdr:cNvSpPr>
            <a:spLocks/>
          </xdr:cNvSpPr>
        </xdr:nvSpPr>
        <xdr:spPr bwMode="auto">
          <a:xfrm>
            <a:off x="597" y="26"/>
            <a:ext cx="3" cy="2"/>
          </a:xfrm>
          <a:custGeom>
            <a:avLst/>
            <a:gdLst>
              <a:gd name="T0" fmla="*/ 3 w 3"/>
              <a:gd name="T1" fmla="*/ 0 h 2"/>
              <a:gd name="T2" fmla="*/ 0 w 3"/>
              <a:gd name="T3" fmla="*/ 2 h 2"/>
              <a:gd name="T4" fmla="*/ 3 w 3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2">
                <a:moveTo>
                  <a:pt x="3" y="0"/>
                </a:moveTo>
                <a:cubicBezTo>
                  <a:pt x="2" y="1"/>
                  <a:pt x="0" y="2"/>
                  <a:pt x="0" y="2"/>
                </a:cubicBezTo>
                <a:cubicBezTo>
                  <a:pt x="0" y="2"/>
                  <a:pt x="2" y="1"/>
                  <a:pt x="3" y="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144780</xdr:colOff>
      <xdr:row>46</xdr:row>
      <xdr:rowOff>38100</xdr:rowOff>
    </xdr:from>
    <xdr:to>
      <xdr:col>33</xdr:col>
      <xdr:colOff>68580</xdr:colOff>
      <xdr:row>48</xdr:row>
      <xdr:rowOff>121920</xdr:rowOff>
    </xdr:to>
    <xdr:grpSp>
      <xdr:nvGrpSpPr>
        <xdr:cNvPr id="20517" name="Group 18">
          <a:extLst>
            <a:ext uri="{FF2B5EF4-FFF2-40B4-BE49-F238E27FC236}">
              <a16:creationId xmlns:a16="http://schemas.microsoft.com/office/drawing/2014/main" id="{00000000-0008-0000-0F00-000025500000}"/>
            </a:ext>
          </a:extLst>
        </xdr:cNvPr>
        <xdr:cNvGrpSpPr>
          <a:grpSpLocks/>
        </xdr:cNvGrpSpPr>
      </xdr:nvGrpSpPr>
      <xdr:grpSpPr bwMode="auto">
        <a:xfrm>
          <a:off x="5126355" y="6810375"/>
          <a:ext cx="971550" cy="379095"/>
          <a:chOff x="498" y="708"/>
          <a:chExt cx="119" cy="40"/>
        </a:xfrm>
      </xdr:grpSpPr>
      <xdr:sp macro="" textlink="">
        <xdr:nvSpPr>
          <xdr:cNvPr id="20547" name="Freeform 19">
            <a:extLst>
              <a:ext uri="{FF2B5EF4-FFF2-40B4-BE49-F238E27FC236}">
                <a16:creationId xmlns:a16="http://schemas.microsoft.com/office/drawing/2014/main" id="{00000000-0008-0000-0F00-00004350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48" name="Freeform 20">
            <a:extLst>
              <a:ext uri="{FF2B5EF4-FFF2-40B4-BE49-F238E27FC236}">
                <a16:creationId xmlns:a16="http://schemas.microsoft.com/office/drawing/2014/main" id="{00000000-0008-0000-0F00-00004450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49" name="Freeform 21">
            <a:extLst>
              <a:ext uri="{FF2B5EF4-FFF2-40B4-BE49-F238E27FC236}">
                <a16:creationId xmlns:a16="http://schemas.microsoft.com/office/drawing/2014/main" id="{00000000-0008-0000-0F00-00004550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175260</xdr:colOff>
      <xdr:row>53</xdr:row>
      <xdr:rowOff>114300</xdr:rowOff>
    </xdr:from>
    <xdr:to>
      <xdr:col>16</xdr:col>
      <xdr:colOff>60960</xdr:colOff>
      <xdr:row>56</xdr:row>
      <xdr:rowOff>0</xdr:rowOff>
    </xdr:to>
    <xdr:grpSp>
      <xdr:nvGrpSpPr>
        <xdr:cNvPr id="20518" name="Group 22">
          <a:extLst>
            <a:ext uri="{FF2B5EF4-FFF2-40B4-BE49-F238E27FC236}">
              <a16:creationId xmlns:a16="http://schemas.microsoft.com/office/drawing/2014/main" id="{00000000-0008-0000-0F00-000026500000}"/>
            </a:ext>
          </a:extLst>
        </xdr:cNvPr>
        <xdr:cNvGrpSpPr>
          <a:grpSpLocks/>
        </xdr:cNvGrpSpPr>
      </xdr:nvGrpSpPr>
      <xdr:grpSpPr bwMode="auto">
        <a:xfrm>
          <a:off x="1737360" y="7934325"/>
          <a:ext cx="1152525" cy="371475"/>
          <a:chOff x="98" y="14"/>
          <a:chExt cx="172" cy="58"/>
        </a:xfrm>
      </xdr:grpSpPr>
      <xdr:sp macro="" textlink="">
        <xdr:nvSpPr>
          <xdr:cNvPr id="20541" name="Freeform 23">
            <a:extLst>
              <a:ext uri="{FF2B5EF4-FFF2-40B4-BE49-F238E27FC236}">
                <a16:creationId xmlns:a16="http://schemas.microsoft.com/office/drawing/2014/main" id="{00000000-0008-0000-0F00-00003D500000}"/>
              </a:ext>
            </a:extLst>
          </xdr:cNvPr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42" name="Freeform 24">
            <a:extLst>
              <a:ext uri="{FF2B5EF4-FFF2-40B4-BE49-F238E27FC236}">
                <a16:creationId xmlns:a16="http://schemas.microsoft.com/office/drawing/2014/main" id="{00000000-0008-0000-0F00-00003E500000}"/>
              </a:ext>
            </a:extLst>
          </xdr:cNvPr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43" name="Freeform 25">
            <a:extLst>
              <a:ext uri="{FF2B5EF4-FFF2-40B4-BE49-F238E27FC236}">
                <a16:creationId xmlns:a16="http://schemas.microsoft.com/office/drawing/2014/main" id="{00000000-0008-0000-0F00-00003F500000}"/>
              </a:ext>
            </a:extLst>
          </xdr:cNvPr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44" name="Freeform 26">
            <a:extLst>
              <a:ext uri="{FF2B5EF4-FFF2-40B4-BE49-F238E27FC236}">
                <a16:creationId xmlns:a16="http://schemas.microsoft.com/office/drawing/2014/main" id="{00000000-0008-0000-0F00-000040500000}"/>
              </a:ext>
            </a:extLst>
          </xdr:cNvPr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45" name="Freeform 27">
            <a:extLst>
              <a:ext uri="{FF2B5EF4-FFF2-40B4-BE49-F238E27FC236}">
                <a16:creationId xmlns:a16="http://schemas.microsoft.com/office/drawing/2014/main" id="{00000000-0008-0000-0F00-000041500000}"/>
              </a:ext>
            </a:extLst>
          </xdr:cNvPr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46" name="Freeform 28">
            <a:extLst>
              <a:ext uri="{FF2B5EF4-FFF2-40B4-BE49-F238E27FC236}">
                <a16:creationId xmlns:a16="http://schemas.microsoft.com/office/drawing/2014/main" id="{00000000-0008-0000-0F00-000042500000}"/>
              </a:ext>
            </a:extLst>
          </xdr:cNvPr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20509" name="Check Box 29" hidden="1">
              <a:extLst>
                <a:ext uri="{63B3BB69-23CF-44E3-9099-C40C66FF867C}">
                  <a14:compatExt spid="_x0000_s20509"/>
                </a:ext>
                <a:ext uri="{FF2B5EF4-FFF2-40B4-BE49-F238E27FC236}">
                  <a16:creationId xmlns:a16="http://schemas.microsoft.com/office/drawing/2014/main" id="{00000000-0008-0000-0F00-00001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20510" name="Check Box 30" hidden="1">
              <a:extLst>
                <a:ext uri="{63B3BB69-23CF-44E3-9099-C40C66FF867C}">
                  <a14:compatExt spid="_x0000_s20510"/>
                </a:ext>
                <a:ext uri="{FF2B5EF4-FFF2-40B4-BE49-F238E27FC236}">
                  <a16:creationId xmlns:a16="http://schemas.microsoft.com/office/drawing/2014/main" id="{00000000-0008-0000-0F00-00001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144780</xdr:colOff>
      <xdr:row>47</xdr:row>
      <xdr:rowOff>60960</xdr:rowOff>
    </xdr:from>
    <xdr:to>
      <xdr:col>25</xdr:col>
      <xdr:colOff>7620</xdr:colOff>
      <xdr:row>54</xdr:row>
      <xdr:rowOff>68580</xdr:rowOff>
    </xdr:to>
    <xdr:grpSp>
      <xdr:nvGrpSpPr>
        <xdr:cNvPr id="20519" name="Group 31">
          <a:extLst>
            <a:ext uri="{FF2B5EF4-FFF2-40B4-BE49-F238E27FC236}">
              <a16:creationId xmlns:a16="http://schemas.microsoft.com/office/drawing/2014/main" id="{00000000-0008-0000-0F00-000027500000}"/>
            </a:ext>
          </a:extLst>
        </xdr:cNvPr>
        <xdr:cNvGrpSpPr>
          <a:grpSpLocks noChangeAspect="1"/>
        </xdr:cNvGrpSpPr>
      </xdr:nvGrpSpPr>
      <xdr:grpSpPr bwMode="auto">
        <a:xfrm>
          <a:off x="3516630" y="6928485"/>
          <a:ext cx="1110615" cy="1122045"/>
          <a:chOff x="2160" y="1344"/>
          <a:chExt cx="1258" cy="1272"/>
        </a:xfrm>
      </xdr:grpSpPr>
      <xdr:sp macro="" textlink="">
        <xdr:nvSpPr>
          <xdr:cNvPr id="20533" name="Oval 32">
            <a:extLst>
              <a:ext uri="{FF2B5EF4-FFF2-40B4-BE49-F238E27FC236}">
                <a16:creationId xmlns:a16="http://schemas.microsoft.com/office/drawing/2014/main" id="{00000000-0008-0000-0F00-0000355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60" y="1344"/>
            <a:ext cx="1258" cy="1272"/>
          </a:xfrm>
          <a:prstGeom prst="ellipse">
            <a:avLst/>
          </a:prstGeom>
          <a:solidFill>
            <a:srgbClr val="B2B2B2">
              <a:alpha val="50195"/>
            </a:srgbClr>
          </a:solidFill>
          <a:ln w="254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" name="WordArt 33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6749884">
            <a:off x="2281" y="1504"/>
            <a:ext cx="991" cy="952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561853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>
                    <a:alpha val="50000"/>
                  </a:srgbClr>
                </a:solidFill>
                <a:effectLst/>
                <a:latin typeface="Arial Black"/>
              </a:rPr>
              <a:t>JIM WILLIAMS MONTGOMERY COUNTY, TENN.</a:t>
            </a:r>
          </a:p>
        </xdr:txBody>
      </xdr:sp>
      <xdr:sp macro="" textlink="">
        <xdr:nvSpPr>
          <xdr:cNvPr id="20535" name="Oval 34">
            <a:extLst>
              <a:ext uri="{FF2B5EF4-FFF2-40B4-BE49-F238E27FC236}">
                <a16:creationId xmlns:a16="http://schemas.microsoft.com/office/drawing/2014/main" id="{00000000-0008-0000-0F00-0000375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407" y="1586"/>
            <a:ext cx="764" cy="773"/>
          </a:xfrm>
          <a:prstGeom prst="ellipse">
            <a:avLst/>
          </a:prstGeom>
          <a:solidFill>
            <a:srgbClr val="B2B2B2">
              <a:alpha val="50195"/>
            </a:srgbClr>
          </a:solidFill>
          <a:ln w="222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grpSp>
        <xdr:nvGrpSpPr>
          <xdr:cNvPr id="20536" name="Group 35">
            <a:extLst>
              <a:ext uri="{FF2B5EF4-FFF2-40B4-BE49-F238E27FC236}">
                <a16:creationId xmlns:a16="http://schemas.microsoft.com/office/drawing/2014/main" id="{00000000-0008-0000-0F00-0000385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2488" y="1704"/>
            <a:ext cx="624" cy="528"/>
            <a:chOff x="1008" y="1968"/>
            <a:chExt cx="978" cy="870"/>
          </a:xfrm>
        </xdr:grpSpPr>
        <xdr:sp macro="" textlink="">
          <xdr:nvSpPr>
            <xdr:cNvPr id="5" name="WordArt 36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311" y="1967"/>
              <a:ext cx="687" cy="188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NOTARY</a:t>
              </a:r>
            </a:p>
          </xdr:txBody>
        </xdr:sp>
        <xdr:sp macro="" textlink="">
          <xdr:nvSpPr>
            <xdr:cNvPr id="6" name="WordArt 37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207" y="2213"/>
              <a:ext cx="687" cy="173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PUBLIC</a:t>
              </a:r>
            </a:p>
          </xdr:txBody>
        </xdr:sp>
        <xdr:sp macro="" textlink="">
          <xdr:nvSpPr>
            <xdr:cNvPr id="7" name="WordArt 38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026" y="2618"/>
              <a:ext cx="687" cy="217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LARGE</a:t>
              </a:r>
            </a:p>
          </xdr:txBody>
        </xdr:sp>
        <xdr:sp macro="" textlink="">
          <xdr:nvSpPr>
            <xdr:cNvPr id="8" name="WordArt 39">
              <a:extLst>
                <a:ext uri="{FF2B5EF4-FFF2-40B4-BE49-F238E27FC236}">
                  <a16:creationId xmlns:a16="http://schemas.microsoft.com/office/drawing/2014/main" id="{00000000-0008-0000-0F00-000008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117" y="2387"/>
              <a:ext cx="687" cy="173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    AT    </a:t>
              </a:r>
            </a:p>
          </xdr:txBody>
        </xdr:sp>
      </xdr:grpSp>
    </xdr:grpSp>
    <xdr:clientData/>
  </xdr:twoCellAnchor>
  <xdr:twoCellAnchor>
    <xdr:from>
      <xdr:col>24</xdr:col>
      <xdr:colOff>182880</xdr:colOff>
      <xdr:row>57</xdr:row>
      <xdr:rowOff>45720</xdr:rowOff>
    </xdr:from>
    <xdr:to>
      <xdr:col>32</xdr:col>
      <xdr:colOff>0</xdr:colOff>
      <xdr:row>60</xdr:row>
      <xdr:rowOff>30480</xdr:rowOff>
    </xdr:to>
    <xdr:grpSp>
      <xdr:nvGrpSpPr>
        <xdr:cNvPr id="20520" name="Group 40">
          <a:extLst>
            <a:ext uri="{FF2B5EF4-FFF2-40B4-BE49-F238E27FC236}">
              <a16:creationId xmlns:a16="http://schemas.microsoft.com/office/drawing/2014/main" id="{00000000-0008-0000-0F00-000028500000}"/>
            </a:ext>
          </a:extLst>
        </xdr:cNvPr>
        <xdr:cNvGrpSpPr>
          <a:grpSpLocks/>
        </xdr:cNvGrpSpPr>
      </xdr:nvGrpSpPr>
      <xdr:grpSpPr bwMode="auto">
        <a:xfrm>
          <a:off x="4583430" y="8513445"/>
          <a:ext cx="1264920" cy="461010"/>
          <a:chOff x="725" y="12"/>
          <a:chExt cx="170" cy="64"/>
        </a:xfrm>
      </xdr:grpSpPr>
      <xdr:sp macro="" textlink="">
        <xdr:nvSpPr>
          <xdr:cNvPr id="20530" name="Freeform 41">
            <a:extLst>
              <a:ext uri="{FF2B5EF4-FFF2-40B4-BE49-F238E27FC236}">
                <a16:creationId xmlns:a16="http://schemas.microsoft.com/office/drawing/2014/main" id="{00000000-0008-0000-0F00-000032500000}"/>
              </a:ext>
            </a:extLst>
          </xdr:cNvPr>
          <xdr:cNvSpPr>
            <a:spLocks/>
          </xdr:cNvSpPr>
        </xdr:nvSpPr>
        <xdr:spPr bwMode="auto">
          <a:xfrm>
            <a:off x="725" y="19"/>
            <a:ext cx="68" cy="57"/>
          </a:xfrm>
          <a:custGeom>
            <a:avLst/>
            <a:gdLst>
              <a:gd name="T0" fmla="*/ 23 w 68"/>
              <a:gd name="T1" fmla="*/ 19 h 57"/>
              <a:gd name="T2" fmla="*/ 11 w 68"/>
              <a:gd name="T3" fmla="*/ 24 h 57"/>
              <a:gd name="T4" fmla="*/ 11 w 68"/>
              <a:gd name="T5" fmla="*/ 17 h 57"/>
              <a:gd name="T6" fmla="*/ 17 w 68"/>
              <a:gd name="T7" fmla="*/ 11 h 57"/>
              <a:gd name="T8" fmla="*/ 32 w 68"/>
              <a:gd name="T9" fmla="*/ 2 h 57"/>
              <a:gd name="T10" fmla="*/ 18 w 68"/>
              <a:gd name="T11" fmla="*/ 28 h 57"/>
              <a:gd name="T12" fmla="*/ 13 w 68"/>
              <a:gd name="T13" fmla="*/ 41 h 57"/>
              <a:gd name="T14" fmla="*/ 6 w 68"/>
              <a:gd name="T15" fmla="*/ 57 h 57"/>
              <a:gd name="T16" fmla="*/ 11 w 68"/>
              <a:gd name="T17" fmla="*/ 35 h 57"/>
              <a:gd name="T18" fmla="*/ 22 w 68"/>
              <a:gd name="T19" fmla="*/ 28 h 57"/>
              <a:gd name="T20" fmla="*/ 31 w 68"/>
              <a:gd name="T21" fmla="*/ 23 h 57"/>
              <a:gd name="T22" fmla="*/ 32 w 68"/>
              <a:gd name="T23" fmla="*/ 26 h 57"/>
              <a:gd name="T24" fmla="*/ 35 w 68"/>
              <a:gd name="T25" fmla="*/ 22 h 57"/>
              <a:gd name="T26" fmla="*/ 44 w 68"/>
              <a:gd name="T27" fmla="*/ 16 h 57"/>
              <a:gd name="T28" fmla="*/ 49 w 68"/>
              <a:gd name="T29" fmla="*/ 7 h 57"/>
              <a:gd name="T30" fmla="*/ 47 w 68"/>
              <a:gd name="T31" fmla="*/ 4 h 57"/>
              <a:gd name="T32" fmla="*/ 41 w 68"/>
              <a:gd name="T33" fmla="*/ 25 h 57"/>
              <a:gd name="T34" fmla="*/ 42 w 68"/>
              <a:gd name="T35" fmla="*/ 24 h 57"/>
              <a:gd name="T36" fmla="*/ 46 w 68"/>
              <a:gd name="T37" fmla="*/ 18 h 57"/>
              <a:gd name="T38" fmla="*/ 51 w 68"/>
              <a:gd name="T39" fmla="*/ 24 h 57"/>
              <a:gd name="T40" fmla="*/ 55 w 68"/>
              <a:gd name="T41" fmla="*/ 19 h 57"/>
              <a:gd name="T42" fmla="*/ 56 w 68"/>
              <a:gd name="T43" fmla="*/ 25 h 57"/>
              <a:gd name="T44" fmla="*/ 60 w 68"/>
              <a:gd name="T45" fmla="*/ 21 h 57"/>
              <a:gd name="T46" fmla="*/ 64 w 68"/>
              <a:gd name="T47" fmla="*/ 25 h 57"/>
              <a:gd name="T48" fmla="*/ 68 w 68"/>
              <a:gd name="T49" fmla="*/ 21 h 5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68" h="57">
                <a:moveTo>
                  <a:pt x="23" y="19"/>
                </a:moveTo>
                <a:cubicBezTo>
                  <a:pt x="20" y="22"/>
                  <a:pt x="15" y="22"/>
                  <a:pt x="11" y="24"/>
                </a:cubicBezTo>
                <a:cubicBezTo>
                  <a:pt x="5" y="22"/>
                  <a:pt x="8" y="22"/>
                  <a:pt x="11" y="17"/>
                </a:cubicBezTo>
                <a:cubicBezTo>
                  <a:pt x="12" y="13"/>
                  <a:pt x="14" y="13"/>
                  <a:pt x="17" y="11"/>
                </a:cubicBezTo>
                <a:cubicBezTo>
                  <a:pt x="19" y="6"/>
                  <a:pt x="28" y="4"/>
                  <a:pt x="32" y="2"/>
                </a:cubicBezTo>
                <a:cubicBezTo>
                  <a:pt x="30" y="11"/>
                  <a:pt x="24" y="22"/>
                  <a:pt x="18" y="28"/>
                </a:cubicBezTo>
                <a:cubicBezTo>
                  <a:pt x="17" y="32"/>
                  <a:pt x="16" y="37"/>
                  <a:pt x="13" y="41"/>
                </a:cubicBezTo>
                <a:cubicBezTo>
                  <a:pt x="12" y="46"/>
                  <a:pt x="10" y="53"/>
                  <a:pt x="6" y="57"/>
                </a:cubicBezTo>
                <a:cubicBezTo>
                  <a:pt x="0" y="51"/>
                  <a:pt x="3" y="38"/>
                  <a:pt x="11" y="35"/>
                </a:cubicBezTo>
                <a:cubicBezTo>
                  <a:pt x="14" y="32"/>
                  <a:pt x="18" y="30"/>
                  <a:pt x="22" y="28"/>
                </a:cubicBezTo>
                <a:cubicBezTo>
                  <a:pt x="23" y="25"/>
                  <a:pt x="32" y="22"/>
                  <a:pt x="31" y="23"/>
                </a:cubicBezTo>
                <a:cubicBezTo>
                  <a:pt x="31" y="24"/>
                  <a:pt x="31" y="26"/>
                  <a:pt x="32" y="26"/>
                </a:cubicBezTo>
                <a:cubicBezTo>
                  <a:pt x="33" y="27"/>
                  <a:pt x="34" y="23"/>
                  <a:pt x="35" y="22"/>
                </a:cubicBezTo>
                <a:cubicBezTo>
                  <a:pt x="38" y="20"/>
                  <a:pt x="41" y="18"/>
                  <a:pt x="44" y="16"/>
                </a:cubicBezTo>
                <a:cubicBezTo>
                  <a:pt x="45" y="12"/>
                  <a:pt x="45" y="9"/>
                  <a:pt x="49" y="7"/>
                </a:cubicBezTo>
                <a:cubicBezTo>
                  <a:pt x="50" y="0"/>
                  <a:pt x="51" y="2"/>
                  <a:pt x="47" y="4"/>
                </a:cubicBezTo>
                <a:lnTo>
                  <a:pt x="41" y="25"/>
                </a:lnTo>
                <a:cubicBezTo>
                  <a:pt x="41" y="25"/>
                  <a:pt x="42" y="24"/>
                  <a:pt x="42" y="24"/>
                </a:cubicBezTo>
                <a:cubicBezTo>
                  <a:pt x="43" y="22"/>
                  <a:pt x="44" y="20"/>
                  <a:pt x="46" y="18"/>
                </a:cubicBezTo>
                <a:cubicBezTo>
                  <a:pt x="48" y="20"/>
                  <a:pt x="47" y="27"/>
                  <a:pt x="51" y="24"/>
                </a:cubicBezTo>
                <a:cubicBezTo>
                  <a:pt x="54" y="22"/>
                  <a:pt x="54" y="22"/>
                  <a:pt x="55" y="19"/>
                </a:cubicBezTo>
                <a:cubicBezTo>
                  <a:pt x="55" y="21"/>
                  <a:pt x="54" y="24"/>
                  <a:pt x="56" y="25"/>
                </a:cubicBezTo>
                <a:cubicBezTo>
                  <a:pt x="58" y="26"/>
                  <a:pt x="60" y="21"/>
                  <a:pt x="60" y="21"/>
                </a:cubicBezTo>
                <a:cubicBezTo>
                  <a:pt x="61" y="23"/>
                  <a:pt x="62" y="23"/>
                  <a:pt x="64" y="25"/>
                </a:cubicBezTo>
                <a:cubicBezTo>
                  <a:pt x="65" y="24"/>
                  <a:pt x="68" y="22"/>
                  <a:pt x="68" y="2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" name="Freeform 42">
            <a:extLst>
              <a:ext uri="{FF2B5EF4-FFF2-40B4-BE49-F238E27FC236}">
                <a16:creationId xmlns:a16="http://schemas.microsoft.com/office/drawing/2014/main" id="{00000000-0008-0000-0F00-000002000000}"/>
              </a:ext>
            </a:extLst>
          </xdr:cNvPr>
          <xdr:cNvSpPr>
            <a:spLocks/>
          </xdr:cNvSpPr>
        </xdr:nvSpPr>
        <xdr:spPr bwMode="auto">
          <a:xfrm>
            <a:off x="764" y="12"/>
            <a:ext cx="131" cy="53"/>
          </a:xfrm>
          <a:custGeom>
            <a:avLst/>
            <a:gdLst>
              <a:gd name="T0" fmla="*/ 0 w 131"/>
              <a:gd name="T1" fmla="*/ 53 h 53"/>
              <a:gd name="T2" fmla="*/ 13 w 131"/>
              <a:gd name="T3" fmla="*/ 50 h 53"/>
              <a:gd name="T4" fmla="*/ 48 w 131"/>
              <a:gd name="T5" fmla="*/ 25 h 53"/>
              <a:gd name="T6" fmla="*/ 62 w 131"/>
              <a:gd name="T7" fmla="*/ 3 h 53"/>
              <a:gd name="T8" fmla="*/ 55 w 131"/>
              <a:gd name="T9" fmla="*/ 9 h 53"/>
              <a:gd name="T10" fmla="*/ 50 w 131"/>
              <a:gd name="T11" fmla="*/ 32 h 53"/>
              <a:gd name="T12" fmla="*/ 40 w 131"/>
              <a:gd name="T13" fmla="*/ 38 h 53"/>
              <a:gd name="T14" fmla="*/ 42 w 131"/>
              <a:gd name="T15" fmla="*/ 31 h 53"/>
              <a:gd name="T16" fmla="*/ 53 w 131"/>
              <a:gd name="T17" fmla="*/ 28 h 53"/>
              <a:gd name="T18" fmla="*/ 57 w 131"/>
              <a:gd name="T19" fmla="*/ 37 h 53"/>
              <a:gd name="T20" fmla="*/ 61 w 131"/>
              <a:gd name="T21" fmla="*/ 29 h 53"/>
              <a:gd name="T22" fmla="*/ 64 w 131"/>
              <a:gd name="T23" fmla="*/ 32 h 53"/>
              <a:gd name="T24" fmla="*/ 69 w 131"/>
              <a:gd name="T25" fmla="*/ 29 h 53"/>
              <a:gd name="T26" fmla="*/ 74 w 131"/>
              <a:gd name="T27" fmla="*/ 35 h 53"/>
              <a:gd name="T28" fmla="*/ 83 w 131"/>
              <a:gd name="T29" fmla="*/ 35 h 53"/>
              <a:gd name="T30" fmla="*/ 96 w 131"/>
              <a:gd name="T31" fmla="*/ 24 h 53"/>
              <a:gd name="T32" fmla="*/ 97 w 131"/>
              <a:gd name="T33" fmla="*/ 21 h 53"/>
              <a:gd name="T34" fmla="*/ 100 w 131"/>
              <a:gd name="T35" fmla="*/ 35 h 53"/>
              <a:gd name="T36" fmla="*/ 112 w 131"/>
              <a:gd name="T37" fmla="*/ 16 h 53"/>
              <a:gd name="T38" fmla="*/ 107 w 131"/>
              <a:gd name="T39" fmla="*/ 19 h 53"/>
              <a:gd name="T40" fmla="*/ 105 w 131"/>
              <a:gd name="T41" fmla="*/ 32 h 53"/>
              <a:gd name="T42" fmla="*/ 106 w 131"/>
              <a:gd name="T43" fmla="*/ 29 h 53"/>
              <a:gd name="T44" fmla="*/ 110 w 131"/>
              <a:gd name="T45" fmla="*/ 25 h 53"/>
              <a:gd name="T46" fmla="*/ 114 w 131"/>
              <a:gd name="T47" fmla="*/ 32 h 53"/>
              <a:gd name="T48" fmla="*/ 129 w 131"/>
              <a:gd name="T49" fmla="*/ 28 h 53"/>
              <a:gd name="T50" fmla="*/ 130 w 131"/>
              <a:gd name="T51" fmla="*/ 26 h 53"/>
              <a:gd name="T52" fmla="*/ 131 w 131"/>
              <a:gd name="T53" fmla="*/ 28 h 53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131" h="53">
                <a:moveTo>
                  <a:pt x="0" y="53"/>
                </a:moveTo>
                <a:cubicBezTo>
                  <a:pt x="4" y="52"/>
                  <a:pt x="9" y="51"/>
                  <a:pt x="13" y="50"/>
                </a:cubicBezTo>
                <a:cubicBezTo>
                  <a:pt x="25" y="44"/>
                  <a:pt x="40" y="36"/>
                  <a:pt x="48" y="25"/>
                </a:cubicBezTo>
                <a:cubicBezTo>
                  <a:pt x="53" y="18"/>
                  <a:pt x="56" y="9"/>
                  <a:pt x="62" y="3"/>
                </a:cubicBezTo>
                <a:cubicBezTo>
                  <a:pt x="59" y="0"/>
                  <a:pt x="56" y="7"/>
                  <a:pt x="55" y="9"/>
                </a:cubicBezTo>
                <a:cubicBezTo>
                  <a:pt x="55" y="15"/>
                  <a:pt x="58" y="29"/>
                  <a:pt x="50" y="32"/>
                </a:cubicBezTo>
                <a:cubicBezTo>
                  <a:pt x="49" y="36"/>
                  <a:pt x="40" y="38"/>
                  <a:pt x="40" y="38"/>
                </a:cubicBezTo>
                <a:cubicBezTo>
                  <a:pt x="29" y="36"/>
                  <a:pt x="36" y="32"/>
                  <a:pt x="42" y="31"/>
                </a:cubicBezTo>
                <a:cubicBezTo>
                  <a:pt x="45" y="29"/>
                  <a:pt x="49" y="29"/>
                  <a:pt x="53" y="28"/>
                </a:cubicBezTo>
                <a:cubicBezTo>
                  <a:pt x="57" y="32"/>
                  <a:pt x="55" y="29"/>
                  <a:pt x="57" y="37"/>
                </a:cubicBezTo>
                <a:cubicBezTo>
                  <a:pt x="58" y="34"/>
                  <a:pt x="59" y="32"/>
                  <a:pt x="61" y="29"/>
                </a:cubicBezTo>
                <a:cubicBezTo>
                  <a:pt x="62" y="30"/>
                  <a:pt x="64" y="32"/>
                  <a:pt x="64" y="32"/>
                </a:cubicBezTo>
                <a:cubicBezTo>
                  <a:pt x="66" y="31"/>
                  <a:pt x="69" y="29"/>
                  <a:pt x="69" y="29"/>
                </a:cubicBezTo>
                <a:cubicBezTo>
                  <a:pt x="70" y="31"/>
                  <a:pt x="74" y="35"/>
                  <a:pt x="74" y="35"/>
                </a:cubicBezTo>
                <a:cubicBezTo>
                  <a:pt x="78" y="33"/>
                  <a:pt x="81" y="30"/>
                  <a:pt x="83" y="35"/>
                </a:cubicBezTo>
                <a:cubicBezTo>
                  <a:pt x="92" y="32"/>
                  <a:pt x="90" y="30"/>
                  <a:pt x="96" y="24"/>
                </a:cubicBezTo>
                <a:cubicBezTo>
                  <a:pt x="97" y="22"/>
                  <a:pt x="102" y="14"/>
                  <a:pt x="97" y="21"/>
                </a:cubicBezTo>
                <a:cubicBezTo>
                  <a:pt x="96" y="25"/>
                  <a:pt x="92" y="40"/>
                  <a:pt x="100" y="35"/>
                </a:cubicBezTo>
                <a:cubicBezTo>
                  <a:pt x="104" y="29"/>
                  <a:pt x="109" y="24"/>
                  <a:pt x="112" y="16"/>
                </a:cubicBezTo>
                <a:cubicBezTo>
                  <a:pt x="110" y="10"/>
                  <a:pt x="109" y="16"/>
                  <a:pt x="107" y="19"/>
                </a:cubicBezTo>
                <a:cubicBezTo>
                  <a:pt x="106" y="23"/>
                  <a:pt x="105" y="28"/>
                  <a:pt x="105" y="32"/>
                </a:cubicBezTo>
                <a:cubicBezTo>
                  <a:pt x="105" y="33"/>
                  <a:pt x="105" y="30"/>
                  <a:pt x="106" y="29"/>
                </a:cubicBezTo>
                <a:cubicBezTo>
                  <a:pt x="107" y="27"/>
                  <a:pt x="110" y="25"/>
                  <a:pt x="110" y="25"/>
                </a:cubicBezTo>
                <a:cubicBezTo>
                  <a:pt x="112" y="27"/>
                  <a:pt x="112" y="30"/>
                  <a:pt x="114" y="32"/>
                </a:cubicBezTo>
                <a:cubicBezTo>
                  <a:pt x="123" y="31"/>
                  <a:pt x="123" y="30"/>
                  <a:pt x="129" y="28"/>
                </a:cubicBezTo>
                <a:cubicBezTo>
                  <a:pt x="129" y="27"/>
                  <a:pt x="129" y="26"/>
                  <a:pt x="130" y="26"/>
                </a:cubicBezTo>
                <a:cubicBezTo>
                  <a:pt x="131" y="26"/>
                  <a:pt x="131" y="28"/>
                  <a:pt x="131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" name="Line 43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5" y="30"/>
            <a:ext cx="33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144780</xdr:colOff>
      <xdr:row>58</xdr:row>
      <xdr:rowOff>182880</xdr:rowOff>
    </xdr:from>
    <xdr:to>
      <xdr:col>15</xdr:col>
      <xdr:colOff>83820</xdr:colOff>
      <xdr:row>61</xdr:row>
      <xdr:rowOff>83820</xdr:rowOff>
    </xdr:to>
    <xdr:grpSp>
      <xdr:nvGrpSpPr>
        <xdr:cNvPr id="20521" name="Group 44">
          <a:extLst>
            <a:ext uri="{FF2B5EF4-FFF2-40B4-BE49-F238E27FC236}">
              <a16:creationId xmlns:a16="http://schemas.microsoft.com/office/drawing/2014/main" id="{00000000-0008-0000-0F00-000029500000}"/>
            </a:ext>
          </a:extLst>
        </xdr:cNvPr>
        <xdr:cNvGrpSpPr>
          <a:grpSpLocks/>
        </xdr:cNvGrpSpPr>
      </xdr:nvGrpSpPr>
      <xdr:grpSpPr bwMode="auto">
        <a:xfrm>
          <a:off x="1525905" y="8812530"/>
          <a:ext cx="1205865" cy="377190"/>
          <a:chOff x="544" y="222"/>
          <a:chExt cx="300" cy="96"/>
        </a:xfrm>
      </xdr:grpSpPr>
      <xdr:sp macro="" textlink="">
        <xdr:nvSpPr>
          <xdr:cNvPr id="20524" name="Freeform 45">
            <a:extLst>
              <a:ext uri="{FF2B5EF4-FFF2-40B4-BE49-F238E27FC236}">
                <a16:creationId xmlns:a16="http://schemas.microsoft.com/office/drawing/2014/main" id="{00000000-0008-0000-0F00-00002C500000}"/>
              </a:ext>
            </a:extLst>
          </xdr:cNvPr>
          <xdr:cNvSpPr>
            <a:spLocks/>
          </xdr:cNvSpPr>
        </xdr:nvSpPr>
        <xdr:spPr bwMode="auto">
          <a:xfrm>
            <a:off x="544" y="225"/>
            <a:ext cx="106" cy="86"/>
          </a:xfrm>
          <a:custGeom>
            <a:avLst/>
            <a:gdLst>
              <a:gd name="T0" fmla="*/ 25 w 106"/>
              <a:gd name="T1" fmla="*/ 38 h 86"/>
              <a:gd name="T2" fmla="*/ 31 w 106"/>
              <a:gd name="T3" fmla="*/ 54 h 86"/>
              <a:gd name="T4" fmla="*/ 16 w 106"/>
              <a:gd name="T5" fmla="*/ 79 h 86"/>
              <a:gd name="T6" fmla="*/ 1 w 106"/>
              <a:gd name="T7" fmla="*/ 40 h 86"/>
              <a:gd name="T8" fmla="*/ 99 w 106"/>
              <a:gd name="T9" fmla="*/ 0 h 86"/>
              <a:gd name="T10" fmla="*/ 106 w 106"/>
              <a:gd name="T11" fmla="*/ 15 h 86"/>
              <a:gd name="T12" fmla="*/ 42 w 106"/>
              <a:gd name="T13" fmla="*/ 40 h 86"/>
              <a:gd name="T14" fmla="*/ 44 w 106"/>
              <a:gd name="T15" fmla="*/ 60 h 86"/>
              <a:gd name="T16" fmla="*/ 47 w 106"/>
              <a:gd name="T17" fmla="*/ 77 h 86"/>
              <a:gd name="T18" fmla="*/ 49 w 106"/>
              <a:gd name="T19" fmla="*/ 81 h 8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06" h="86">
                <a:moveTo>
                  <a:pt x="25" y="38"/>
                </a:moveTo>
                <a:cubicBezTo>
                  <a:pt x="26" y="44"/>
                  <a:pt x="29" y="49"/>
                  <a:pt x="31" y="54"/>
                </a:cubicBezTo>
                <a:cubicBezTo>
                  <a:pt x="34" y="72"/>
                  <a:pt x="40" y="77"/>
                  <a:pt x="16" y="79"/>
                </a:cubicBezTo>
                <a:cubicBezTo>
                  <a:pt x="0" y="74"/>
                  <a:pt x="3" y="56"/>
                  <a:pt x="1" y="40"/>
                </a:cubicBezTo>
                <a:cubicBezTo>
                  <a:pt x="9" y="1"/>
                  <a:pt x="66" y="7"/>
                  <a:pt x="99" y="0"/>
                </a:cubicBezTo>
                <a:cubicBezTo>
                  <a:pt x="105" y="4"/>
                  <a:pt x="104" y="9"/>
                  <a:pt x="106" y="15"/>
                </a:cubicBezTo>
                <a:cubicBezTo>
                  <a:pt x="99" y="43"/>
                  <a:pt x="66" y="37"/>
                  <a:pt x="42" y="40"/>
                </a:cubicBezTo>
                <a:cubicBezTo>
                  <a:pt x="32" y="43"/>
                  <a:pt x="40" y="52"/>
                  <a:pt x="44" y="60"/>
                </a:cubicBezTo>
                <a:cubicBezTo>
                  <a:pt x="45" y="66"/>
                  <a:pt x="46" y="71"/>
                  <a:pt x="47" y="77"/>
                </a:cubicBezTo>
                <a:cubicBezTo>
                  <a:pt x="49" y="86"/>
                  <a:pt x="49" y="83"/>
                  <a:pt x="49" y="8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25" name="Freeform 46">
            <a:extLst>
              <a:ext uri="{FF2B5EF4-FFF2-40B4-BE49-F238E27FC236}">
                <a16:creationId xmlns:a16="http://schemas.microsoft.com/office/drawing/2014/main" id="{00000000-0008-0000-0F00-00002D500000}"/>
              </a:ext>
            </a:extLst>
          </xdr:cNvPr>
          <xdr:cNvSpPr>
            <a:spLocks/>
          </xdr:cNvSpPr>
        </xdr:nvSpPr>
        <xdr:spPr bwMode="auto">
          <a:xfrm>
            <a:off x="592" y="240"/>
            <a:ext cx="148" cy="78"/>
          </a:xfrm>
          <a:custGeom>
            <a:avLst/>
            <a:gdLst>
              <a:gd name="T0" fmla="*/ 8 w 148"/>
              <a:gd name="T1" fmla="*/ 36 h 78"/>
              <a:gd name="T2" fmla="*/ 12 w 148"/>
              <a:gd name="T3" fmla="*/ 54 h 78"/>
              <a:gd name="T4" fmla="*/ 13 w 148"/>
              <a:gd name="T5" fmla="*/ 44 h 78"/>
              <a:gd name="T6" fmla="*/ 25 w 148"/>
              <a:gd name="T7" fmla="*/ 34 h 78"/>
              <a:gd name="T8" fmla="*/ 29 w 148"/>
              <a:gd name="T9" fmla="*/ 25 h 78"/>
              <a:gd name="T10" fmla="*/ 30 w 148"/>
              <a:gd name="T11" fmla="*/ 11 h 78"/>
              <a:gd name="T12" fmla="*/ 30 w 148"/>
              <a:gd name="T13" fmla="*/ 16 h 78"/>
              <a:gd name="T14" fmla="*/ 27 w 148"/>
              <a:gd name="T15" fmla="*/ 28 h 78"/>
              <a:gd name="T16" fmla="*/ 29 w 148"/>
              <a:gd name="T17" fmla="*/ 45 h 78"/>
              <a:gd name="T18" fmla="*/ 36 w 148"/>
              <a:gd name="T19" fmla="*/ 35 h 78"/>
              <a:gd name="T20" fmla="*/ 39 w 148"/>
              <a:gd name="T21" fmla="*/ 47 h 78"/>
              <a:gd name="T22" fmla="*/ 30 w 148"/>
              <a:gd name="T23" fmla="*/ 50 h 78"/>
              <a:gd name="T24" fmla="*/ 35 w 148"/>
              <a:gd name="T25" fmla="*/ 54 h 78"/>
              <a:gd name="T26" fmla="*/ 48 w 148"/>
              <a:gd name="T27" fmla="*/ 49 h 78"/>
              <a:gd name="T28" fmla="*/ 53 w 148"/>
              <a:gd name="T29" fmla="*/ 42 h 78"/>
              <a:gd name="T30" fmla="*/ 51 w 148"/>
              <a:gd name="T31" fmla="*/ 39 h 78"/>
              <a:gd name="T32" fmla="*/ 49 w 148"/>
              <a:gd name="T33" fmla="*/ 45 h 78"/>
              <a:gd name="T34" fmla="*/ 51 w 148"/>
              <a:gd name="T35" fmla="*/ 49 h 78"/>
              <a:gd name="T36" fmla="*/ 56 w 148"/>
              <a:gd name="T37" fmla="*/ 40 h 78"/>
              <a:gd name="T38" fmla="*/ 63 w 148"/>
              <a:gd name="T39" fmla="*/ 51 h 78"/>
              <a:gd name="T40" fmla="*/ 79 w 148"/>
              <a:gd name="T41" fmla="*/ 35 h 78"/>
              <a:gd name="T42" fmla="*/ 78 w 148"/>
              <a:gd name="T43" fmla="*/ 17 h 78"/>
              <a:gd name="T44" fmla="*/ 115 w 148"/>
              <a:gd name="T45" fmla="*/ 75 h 78"/>
              <a:gd name="T46" fmla="*/ 148 w 148"/>
              <a:gd name="T47" fmla="*/ 64 h 78"/>
              <a:gd name="T48" fmla="*/ 144 w 148"/>
              <a:gd name="T49" fmla="*/ 62 h 78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148" h="78">
                <a:moveTo>
                  <a:pt x="8" y="36"/>
                </a:moveTo>
                <a:cubicBezTo>
                  <a:pt x="3" y="44"/>
                  <a:pt x="0" y="52"/>
                  <a:pt x="12" y="54"/>
                </a:cubicBezTo>
                <a:cubicBezTo>
                  <a:pt x="18" y="52"/>
                  <a:pt x="16" y="49"/>
                  <a:pt x="13" y="44"/>
                </a:cubicBezTo>
                <a:cubicBezTo>
                  <a:pt x="11" y="36"/>
                  <a:pt x="19" y="38"/>
                  <a:pt x="25" y="34"/>
                </a:cubicBezTo>
                <a:cubicBezTo>
                  <a:pt x="26" y="31"/>
                  <a:pt x="28" y="28"/>
                  <a:pt x="29" y="25"/>
                </a:cubicBezTo>
                <a:cubicBezTo>
                  <a:pt x="29" y="20"/>
                  <a:pt x="29" y="16"/>
                  <a:pt x="30" y="11"/>
                </a:cubicBezTo>
                <a:cubicBezTo>
                  <a:pt x="30" y="9"/>
                  <a:pt x="30" y="14"/>
                  <a:pt x="30" y="16"/>
                </a:cubicBezTo>
                <a:cubicBezTo>
                  <a:pt x="29" y="26"/>
                  <a:pt x="30" y="21"/>
                  <a:pt x="27" y="28"/>
                </a:cubicBezTo>
                <a:cubicBezTo>
                  <a:pt x="25" y="60"/>
                  <a:pt x="22" y="52"/>
                  <a:pt x="29" y="45"/>
                </a:cubicBezTo>
                <a:cubicBezTo>
                  <a:pt x="30" y="40"/>
                  <a:pt x="31" y="37"/>
                  <a:pt x="36" y="35"/>
                </a:cubicBezTo>
                <a:cubicBezTo>
                  <a:pt x="40" y="36"/>
                  <a:pt x="45" y="44"/>
                  <a:pt x="39" y="47"/>
                </a:cubicBezTo>
                <a:cubicBezTo>
                  <a:pt x="35" y="49"/>
                  <a:pt x="34" y="49"/>
                  <a:pt x="30" y="50"/>
                </a:cubicBezTo>
                <a:cubicBezTo>
                  <a:pt x="23" y="48"/>
                  <a:pt x="33" y="52"/>
                  <a:pt x="35" y="54"/>
                </a:cubicBezTo>
                <a:cubicBezTo>
                  <a:pt x="44" y="53"/>
                  <a:pt x="42" y="53"/>
                  <a:pt x="48" y="49"/>
                </a:cubicBezTo>
                <a:cubicBezTo>
                  <a:pt x="50" y="46"/>
                  <a:pt x="51" y="44"/>
                  <a:pt x="53" y="42"/>
                </a:cubicBezTo>
                <a:cubicBezTo>
                  <a:pt x="52" y="41"/>
                  <a:pt x="52" y="38"/>
                  <a:pt x="51" y="39"/>
                </a:cubicBezTo>
                <a:cubicBezTo>
                  <a:pt x="49" y="40"/>
                  <a:pt x="49" y="45"/>
                  <a:pt x="49" y="45"/>
                </a:cubicBezTo>
                <a:cubicBezTo>
                  <a:pt x="50" y="46"/>
                  <a:pt x="50" y="50"/>
                  <a:pt x="51" y="49"/>
                </a:cubicBezTo>
                <a:cubicBezTo>
                  <a:pt x="54" y="46"/>
                  <a:pt x="53" y="43"/>
                  <a:pt x="56" y="40"/>
                </a:cubicBezTo>
                <a:cubicBezTo>
                  <a:pt x="62" y="42"/>
                  <a:pt x="62" y="45"/>
                  <a:pt x="63" y="51"/>
                </a:cubicBezTo>
                <a:cubicBezTo>
                  <a:pt x="73" y="49"/>
                  <a:pt x="74" y="43"/>
                  <a:pt x="79" y="35"/>
                </a:cubicBezTo>
                <a:cubicBezTo>
                  <a:pt x="80" y="30"/>
                  <a:pt x="81" y="0"/>
                  <a:pt x="78" y="17"/>
                </a:cubicBezTo>
                <a:cubicBezTo>
                  <a:pt x="82" y="56"/>
                  <a:pt x="77" y="68"/>
                  <a:pt x="115" y="75"/>
                </a:cubicBezTo>
                <a:cubicBezTo>
                  <a:pt x="135" y="74"/>
                  <a:pt x="138" y="78"/>
                  <a:pt x="148" y="64"/>
                </a:cubicBezTo>
                <a:cubicBezTo>
                  <a:pt x="147" y="63"/>
                  <a:pt x="144" y="62"/>
                  <a:pt x="144" y="6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26" name="Freeform 47">
            <a:extLst>
              <a:ext uri="{FF2B5EF4-FFF2-40B4-BE49-F238E27FC236}">
                <a16:creationId xmlns:a16="http://schemas.microsoft.com/office/drawing/2014/main" id="{00000000-0008-0000-0F00-00002E500000}"/>
              </a:ext>
            </a:extLst>
          </xdr:cNvPr>
          <xdr:cNvSpPr>
            <a:spLocks/>
          </xdr:cNvSpPr>
        </xdr:nvSpPr>
        <xdr:spPr bwMode="auto">
          <a:xfrm>
            <a:off x="610" y="262"/>
            <a:ext cx="125" cy="13"/>
          </a:xfrm>
          <a:custGeom>
            <a:avLst/>
            <a:gdLst>
              <a:gd name="T0" fmla="*/ 25 w 125"/>
              <a:gd name="T1" fmla="*/ 11 h 13"/>
              <a:gd name="T2" fmla="*/ 95 w 125"/>
              <a:gd name="T3" fmla="*/ 5 h 13"/>
              <a:gd name="T4" fmla="*/ 118 w 125"/>
              <a:gd name="T5" fmla="*/ 2 h 13"/>
              <a:gd name="T6" fmla="*/ 122 w 125"/>
              <a:gd name="T7" fmla="*/ 1 h 1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5" h="13">
                <a:moveTo>
                  <a:pt x="25" y="11"/>
                </a:moveTo>
                <a:cubicBezTo>
                  <a:pt x="120" y="0"/>
                  <a:pt x="0" y="13"/>
                  <a:pt x="95" y="5"/>
                </a:cubicBezTo>
                <a:cubicBezTo>
                  <a:pt x="103" y="4"/>
                  <a:pt x="110" y="3"/>
                  <a:pt x="118" y="2"/>
                </a:cubicBezTo>
                <a:cubicBezTo>
                  <a:pt x="125" y="1"/>
                  <a:pt x="124" y="1"/>
                  <a:pt x="12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27" name="Freeform 48">
            <a:extLst>
              <a:ext uri="{FF2B5EF4-FFF2-40B4-BE49-F238E27FC236}">
                <a16:creationId xmlns:a16="http://schemas.microsoft.com/office/drawing/2014/main" id="{00000000-0008-0000-0F00-00002F500000}"/>
              </a:ext>
            </a:extLst>
          </xdr:cNvPr>
          <xdr:cNvSpPr>
            <a:spLocks/>
          </xdr:cNvSpPr>
        </xdr:nvSpPr>
        <xdr:spPr bwMode="auto">
          <a:xfrm>
            <a:off x="712" y="238"/>
            <a:ext cx="6" cy="59"/>
          </a:xfrm>
          <a:custGeom>
            <a:avLst/>
            <a:gdLst>
              <a:gd name="T0" fmla="*/ 0 w 6"/>
              <a:gd name="T1" fmla="*/ 0 h 59"/>
              <a:gd name="T2" fmla="*/ 6 w 6"/>
              <a:gd name="T3" fmla="*/ 59 h 59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59">
                <a:moveTo>
                  <a:pt x="0" y="0"/>
                </a:moveTo>
                <a:cubicBezTo>
                  <a:pt x="1" y="21"/>
                  <a:pt x="6" y="38"/>
                  <a:pt x="6" y="5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28" name="Freeform 49">
            <a:extLst>
              <a:ext uri="{FF2B5EF4-FFF2-40B4-BE49-F238E27FC236}">
                <a16:creationId xmlns:a16="http://schemas.microsoft.com/office/drawing/2014/main" id="{00000000-0008-0000-0F00-000030500000}"/>
              </a:ext>
            </a:extLst>
          </xdr:cNvPr>
          <xdr:cNvSpPr>
            <a:spLocks/>
          </xdr:cNvSpPr>
        </xdr:nvSpPr>
        <xdr:spPr bwMode="auto">
          <a:xfrm>
            <a:off x="709" y="230"/>
            <a:ext cx="77" cy="62"/>
          </a:xfrm>
          <a:custGeom>
            <a:avLst/>
            <a:gdLst>
              <a:gd name="T0" fmla="*/ 42 w 77"/>
              <a:gd name="T1" fmla="*/ 0 h 62"/>
              <a:gd name="T2" fmla="*/ 51 w 77"/>
              <a:gd name="T3" fmla="*/ 56 h 62"/>
              <a:gd name="T4" fmla="*/ 49 w 77"/>
              <a:gd name="T5" fmla="*/ 56 h 62"/>
              <a:gd name="T6" fmla="*/ 10 w 77"/>
              <a:gd name="T7" fmla="*/ 40 h 62"/>
              <a:gd name="T8" fmla="*/ 77 w 77"/>
              <a:gd name="T9" fmla="*/ 39 h 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7" h="62">
                <a:moveTo>
                  <a:pt x="42" y="0"/>
                </a:moveTo>
                <a:cubicBezTo>
                  <a:pt x="43" y="19"/>
                  <a:pt x="39" y="41"/>
                  <a:pt x="51" y="56"/>
                </a:cubicBezTo>
                <a:cubicBezTo>
                  <a:pt x="53" y="62"/>
                  <a:pt x="52" y="57"/>
                  <a:pt x="49" y="56"/>
                </a:cubicBezTo>
                <a:cubicBezTo>
                  <a:pt x="42" y="42"/>
                  <a:pt x="24" y="43"/>
                  <a:pt x="10" y="40"/>
                </a:cubicBezTo>
                <a:cubicBezTo>
                  <a:pt x="0" y="60"/>
                  <a:pt x="77" y="39"/>
                  <a:pt x="77" y="3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29" name="Freeform 50">
            <a:extLst>
              <a:ext uri="{FF2B5EF4-FFF2-40B4-BE49-F238E27FC236}">
                <a16:creationId xmlns:a16="http://schemas.microsoft.com/office/drawing/2014/main" id="{00000000-0008-0000-0F00-000031500000}"/>
              </a:ext>
            </a:extLst>
          </xdr:cNvPr>
          <xdr:cNvSpPr>
            <a:spLocks/>
          </xdr:cNvSpPr>
        </xdr:nvSpPr>
        <xdr:spPr bwMode="auto">
          <a:xfrm>
            <a:off x="767" y="222"/>
            <a:ext cx="77" cy="96"/>
          </a:xfrm>
          <a:custGeom>
            <a:avLst/>
            <a:gdLst>
              <a:gd name="T0" fmla="*/ 0 w 77"/>
              <a:gd name="T1" fmla="*/ 65 h 96"/>
              <a:gd name="T2" fmla="*/ 13 w 77"/>
              <a:gd name="T3" fmla="*/ 58 h 96"/>
              <a:gd name="T4" fmla="*/ 14 w 77"/>
              <a:gd name="T5" fmla="*/ 52 h 96"/>
              <a:gd name="T6" fmla="*/ 5 w 77"/>
              <a:gd name="T7" fmla="*/ 59 h 96"/>
              <a:gd name="T8" fmla="*/ 4 w 77"/>
              <a:gd name="T9" fmla="*/ 68 h 96"/>
              <a:gd name="T10" fmla="*/ 31 w 77"/>
              <a:gd name="T11" fmla="*/ 55 h 96"/>
              <a:gd name="T12" fmla="*/ 29 w 77"/>
              <a:gd name="T13" fmla="*/ 53 h 96"/>
              <a:gd name="T14" fmla="*/ 27 w 77"/>
              <a:gd name="T15" fmla="*/ 57 h 96"/>
              <a:gd name="T16" fmla="*/ 26 w 77"/>
              <a:gd name="T17" fmla="*/ 65 h 96"/>
              <a:gd name="T18" fmla="*/ 32 w 77"/>
              <a:gd name="T19" fmla="*/ 59 h 96"/>
              <a:gd name="T20" fmla="*/ 49 w 77"/>
              <a:gd name="T21" fmla="*/ 59 h 96"/>
              <a:gd name="T22" fmla="*/ 52 w 77"/>
              <a:gd name="T23" fmla="*/ 59 h 96"/>
              <a:gd name="T24" fmla="*/ 63 w 77"/>
              <a:gd name="T25" fmla="*/ 53 h 96"/>
              <a:gd name="T26" fmla="*/ 54 w 77"/>
              <a:gd name="T27" fmla="*/ 13 h 96"/>
              <a:gd name="T28" fmla="*/ 77 w 77"/>
              <a:gd name="T29" fmla="*/ 96 h 9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77" h="96">
                <a:moveTo>
                  <a:pt x="0" y="65"/>
                </a:moveTo>
                <a:cubicBezTo>
                  <a:pt x="5" y="63"/>
                  <a:pt x="8" y="60"/>
                  <a:pt x="13" y="58"/>
                </a:cubicBezTo>
                <a:cubicBezTo>
                  <a:pt x="13" y="56"/>
                  <a:pt x="14" y="54"/>
                  <a:pt x="14" y="52"/>
                </a:cubicBezTo>
                <a:cubicBezTo>
                  <a:pt x="14" y="43"/>
                  <a:pt x="8" y="57"/>
                  <a:pt x="5" y="59"/>
                </a:cubicBezTo>
                <a:cubicBezTo>
                  <a:pt x="4" y="63"/>
                  <a:pt x="3" y="63"/>
                  <a:pt x="4" y="68"/>
                </a:cubicBezTo>
                <a:cubicBezTo>
                  <a:pt x="15" y="67"/>
                  <a:pt x="22" y="61"/>
                  <a:pt x="31" y="55"/>
                </a:cubicBezTo>
                <a:cubicBezTo>
                  <a:pt x="30" y="54"/>
                  <a:pt x="30" y="53"/>
                  <a:pt x="29" y="53"/>
                </a:cubicBezTo>
                <a:cubicBezTo>
                  <a:pt x="28" y="54"/>
                  <a:pt x="27" y="57"/>
                  <a:pt x="27" y="57"/>
                </a:cubicBezTo>
                <a:cubicBezTo>
                  <a:pt x="27" y="60"/>
                  <a:pt x="26" y="62"/>
                  <a:pt x="26" y="65"/>
                </a:cubicBezTo>
                <a:cubicBezTo>
                  <a:pt x="26" y="73"/>
                  <a:pt x="32" y="59"/>
                  <a:pt x="32" y="59"/>
                </a:cubicBezTo>
                <a:cubicBezTo>
                  <a:pt x="34" y="68"/>
                  <a:pt x="43" y="61"/>
                  <a:pt x="49" y="59"/>
                </a:cubicBezTo>
                <a:cubicBezTo>
                  <a:pt x="51" y="57"/>
                  <a:pt x="56" y="51"/>
                  <a:pt x="52" y="59"/>
                </a:cubicBezTo>
                <a:cubicBezTo>
                  <a:pt x="56" y="70"/>
                  <a:pt x="61" y="59"/>
                  <a:pt x="63" y="53"/>
                </a:cubicBezTo>
                <a:cubicBezTo>
                  <a:pt x="62" y="35"/>
                  <a:pt x="70" y="0"/>
                  <a:pt x="54" y="13"/>
                </a:cubicBezTo>
                <a:cubicBezTo>
                  <a:pt x="46" y="28"/>
                  <a:pt x="51" y="96"/>
                  <a:pt x="77" y="9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</xdr:colOff>
      <xdr:row>9</xdr:row>
      <xdr:rowOff>9525</xdr:rowOff>
    </xdr:from>
    <xdr:to>
      <xdr:col>13</xdr:col>
      <xdr:colOff>95250</xdr:colOff>
      <xdr:row>11</xdr:row>
      <xdr:rowOff>47625</xdr:rowOff>
    </xdr:to>
    <xdr:sp macro="" textlink="">
      <xdr:nvSpPr>
        <xdr:cNvPr id="20531" name="WordArt 51">
          <a:extLst>
            <a:ext uri="{FF2B5EF4-FFF2-40B4-BE49-F238E27FC236}">
              <a16:creationId xmlns:a16="http://schemas.microsoft.com/office/drawing/2014/main" id="{00000000-0008-0000-0F00-00003350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14325" y="1181100"/>
          <a:ext cx="206692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57150</xdr:colOff>
      <xdr:row>69</xdr:row>
      <xdr:rowOff>28575</xdr:rowOff>
    </xdr:from>
    <xdr:to>
      <xdr:col>7</xdr:col>
      <xdr:colOff>95250</xdr:colOff>
      <xdr:row>70</xdr:row>
      <xdr:rowOff>28575</xdr:rowOff>
    </xdr:to>
    <xdr:sp macro="" textlink="">
      <xdr:nvSpPr>
        <xdr:cNvPr id="20532" name="Text Box 52">
          <a:extLst>
            <a:ext uri="{FF2B5EF4-FFF2-40B4-BE49-F238E27FC236}">
              <a16:creationId xmlns:a16="http://schemas.microsoft.com/office/drawing/2014/main" id="{00000000-0008-0000-0F00-000034500000}"/>
            </a:ext>
          </a:extLst>
        </xdr:cNvPr>
        <xdr:cNvSpPr txBox="1">
          <a:spLocks noChangeArrowheads="1"/>
        </xdr:cNvSpPr>
      </xdr:nvSpPr>
      <xdr:spPr bwMode="auto">
        <a:xfrm>
          <a:off x="238125" y="9963150"/>
          <a:ext cx="1057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10-02)</a:t>
          </a:r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21535" name="Picture 1">
          <a:extLst>
            <a:ext uri="{FF2B5EF4-FFF2-40B4-BE49-F238E27FC236}">
              <a16:creationId xmlns:a16="http://schemas.microsoft.com/office/drawing/2014/main" id="{00000000-0008-0000-1000-00001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65</xdr:row>
          <xdr:rowOff>57150</xdr:rowOff>
        </xdr:from>
        <xdr:to>
          <xdr:col>11</xdr:col>
          <xdr:colOff>104775</xdr:colOff>
          <xdr:row>67</xdr:row>
          <xdr:rowOff>57150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1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64</xdr:row>
      <xdr:rowOff>7620</xdr:rowOff>
    </xdr:from>
    <xdr:to>
      <xdr:col>11</xdr:col>
      <xdr:colOff>7620</xdr:colOff>
      <xdr:row>67</xdr:row>
      <xdr:rowOff>22860</xdr:rowOff>
    </xdr:to>
    <xdr:sp macro="" textlink="">
      <xdr:nvSpPr>
        <xdr:cNvPr id="21536" name="AutoShape 3">
          <a:extLst>
            <a:ext uri="{FF2B5EF4-FFF2-40B4-BE49-F238E27FC236}">
              <a16:creationId xmlns:a16="http://schemas.microsoft.com/office/drawing/2014/main" id="{00000000-0008-0000-1000-000020540000}"/>
            </a:ext>
          </a:extLst>
        </xdr:cNvPr>
        <xdr:cNvSpPr>
          <a:spLocks noChangeArrowheads="1"/>
        </xdr:cNvSpPr>
      </xdr:nvSpPr>
      <xdr:spPr bwMode="auto">
        <a:xfrm>
          <a:off x="960120" y="923544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63</xdr:row>
          <xdr:rowOff>9525</xdr:rowOff>
        </xdr:from>
        <xdr:to>
          <xdr:col>10</xdr:col>
          <xdr:colOff>133350</xdr:colOff>
          <xdr:row>65</xdr:row>
          <xdr:rowOff>142875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10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55</xdr:row>
      <xdr:rowOff>144780</xdr:rowOff>
    </xdr:from>
    <xdr:to>
      <xdr:col>37</xdr:col>
      <xdr:colOff>30480</xdr:colOff>
      <xdr:row>68</xdr:row>
      <xdr:rowOff>152400</xdr:rowOff>
    </xdr:to>
    <xdr:sp macro="" textlink="">
      <xdr:nvSpPr>
        <xdr:cNvPr id="21537" name="Rectangle 5">
          <a:extLst>
            <a:ext uri="{FF2B5EF4-FFF2-40B4-BE49-F238E27FC236}">
              <a16:creationId xmlns:a16="http://schemas.microsoft.com/office/drawing/2014/main" id="{00000000-0008-0000-1000-000021540000}"/>
            </a:ext>
          </a:extLst>
        </xdr:cNvPr>
        <xdr:cNvSpPr>
          <a:spLocks noChangeArrowheads="1"/>
        </xdr:cNvSpPr>
      </xdr:nvSpPr>
      <xdr:spPr bwMode="auto">
        <a:xfrm>
          <a:off x="259080" y="8244840"/>
          <a:ext cx="662940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37</xdr:col>
      <xdr:colOff>66675</xdr:colOff>
      <xdr:row>51</xdr:row>
      <xdr:rowOff>104775</xdr:rowOff>
    </xdr:to>
    <xdr:sp macro="" textlink="">
      <xdr:nvSpPr>
        <xdr:cNvPr id="21510" name="Text Box 6">
          <a:extLst>
            <a:ext uri="{FF2B5EF4-FFF2-40B4-BE49-F238E27FC236}">
              <a16:creationId xmlns:a16="http://schemas.microsoft.com/office/drawing/2014/main" id="{00000000-0008-0000-1000-000006540000}"/>
            </a:ext>
          </a:extLst>
        </xdr:cNvPr>
        <xdr:cNvSpPr txBox="1">
          <a:spLocks noChangeArrowheads="1"/>
        </xdr:cNvSpPr>
      </xdr:nvSpPr>
      <xdr:spPr bwMode="auto">
        <a:xfrm>
          <a:off x="295275" y="722947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10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10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49</xdr:row>
      <xdr:rowOff>0</xdr:rowOff>
    </xdr:from>
    <xdr:to>
      <xdr:col>37</xdr:col>
      <xdr:colOff>66675</xdr:colOff>
      <xdr:row>51</xdr:row>
      <xdr:rowOff>104775</xdr:rowOff>
    </xdr:to>
    <xdr:sp macro="" textlink="">
      <xdr:nvSpPr>
        <xdr:cNvPr id="21513" name="Text Box 9">
          <a:extLst>
            <a:ext uri="{FF2B5EF4-FFF2-40B4-BE49-F238E27FC236}">
              <a16:creationId xmlns:a16="http://schemas.microsoft.com/office/drawing/2014/main" id="{00000000-0008-0000-1000-000009540000}"/>
            </a:ext>
          </a:extLst>
        </xdr:cNvPr>
        <xdr:cNvSpPr txBox="1">
          <a:spLocks noChangeArrowheads="1"/>
        </xdr:cNvSpPr>
      </xdr:nvSpPr>
      <xdr:spPr bwMode="auto">
        <a:xfrm>
          <a:off x="295275" y="722947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xdr:twoCellAnchor>
    <xdr:from>
      <xdr:col>12</xdr:col>
      <xdr:colOff>160020</xdr:colOff>
      <xdr:row>51</xdr:row>
      <xdr:rowOff>45720</xdr:rowOff>
    </xdr:from>
    <xdr:to>
      <xdr:col>17</xdr:col>
      <xdr:colOff>45720</xdr:colOff>
      <xdr:row>53</xdr:row>
      <xdr:rowOff>121920</xdr:rowOff>
    </xdr:to>
    <xdr:grpSp>
      <xdr:nvGrpSpPr>
        <xdr:cNvPr id="21540" name="Group 10">
          <a:extLst>
            <a:ext uri="{FF2B5EF4-FFF2-40B4-BE49-F238E27FC236}">
              <a16:creationId xmlns:a16="http://schemas.microsoft.com/office/drawing/2014/main" id="{00000000-0008-0000-1000-000024540000}"/>
            </a:ext>
          </a:extLst>
        </xdr:cNvPr>
        <xdr:cNvGrpSpPr>
          <a:grpSpLocks/>
        </xdr:cNvGrpSpPr>
      </xdr:nvGrpSpPr>
      <xdr:grpSpPr bwMode="auto">
        <a:xfrm>
          <a:off x="2265045" y="7599045"/>
          <a:ext cx="790575" cy="342900"/>
          <a:chOff x="566" y="15"/>
          <a:chExt cx="124" cy="49"/>
        </a:xfrm>
      </xdr:grpSpPr>
      <xdr:sp macro="" textlink="">
        <xdr:nvSpPr>
          <xdr:cNvPr id="21574" name="Freeform 11">
            <a:extLst>
              <a:ext uri="{FF2B5EF4-FFF2-40B4-BE49-F238E27FC236}">
                <a16:creationId xmlns:a16="http://schemas.microsoft.com/office/drawing/2014/main" id="{00000000-0008-0000-1000-000046540000}"/>
              </a:ext>
            </a:extLst>
          </xdr:cNvPr>
          <xdr:cNvSpPr>
            <a:spLocks/>
          </xdr:cNvSpPr>
        </xdr:nvSpPr>
        <xdr:spPr bwMode="auto">
          <a:xfrm>
            <a:off x="574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75" name="Freeform 12">
            <a:extLst>
              <a:ext uri="{FF2B5EF4-FFF2-40B4-BE49-F238E27FC236}">
                <a16:creationId xmlns:a16="http://schemas.microsoft.com/office/drawing/2014/main" id="{00000000-0008-0000-1000-000047540000}"/>
              </a:ext>
            </a:extLst>
          </xdr:cNvPr>
          <xdr:cNvSpPr>
            <a:spLocks/>
          </xdr:cNvSpPr>
        </xdr:nvSpPr>
        <xdr:spPr bwMode="auto">
          <a:xfrm>
            <a:off x="566" y="17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76" name="Freeform 13">
            <a:extLst>
              <a:ext uri="{FF2B5EF4-FFF2-40B4-BE49-F238E27FC236}">
                <a16:creationId xmlns:a16="http://schemas.microsoft.com/office/drawing/2014/main" id="{00000000-0008-0000-1000-000048540000}"/>
              </a:ext>
            </a:extLst>
          </xdr:cNvPr>
          <xdr:cNvSpPr>
            <a:spLocks/>
          </xdr:cNvSpPr>
        </xdr:nvSpPr>
        <xdr:spPr bwMode="auto">
          <a:xfrm>
            <a:off x="597" y="22"/>
            <a:ext cx="32" cy="42"/>
          </a:xfrm>
          <a:custGeom>
            <a:avLst/>
            <a:gdLst>
              <a:gd name="T0" fmla="*/ 0 w 32"/>
              <a:gd name="T1" fmla="*/ 14 h 42"/>
              <a:gd name="T2" fmla="*/ 7 w 32"/>
              <a:gd name="T3" fmla="*/ 8 h 42"/>
              <a:gd name="T4" fmla="*/ 11 w 32"/>
              <a:gd name="T5" fmla="*/ 18 h 42"/>
              <a:gd name="T6" fmla="*/ 16 w 32"/>
              <a:gd name="T7" fmla="*/ 9 h 42"/>
              <a:gd name="T8" fmla="*/ 19 w 32"/>
              <a:gd name="T9" fmla="*/ 24 h 42"/>
              <a:gd name="T10" fmla="*/ 23 w 32"/>
              <a:gd name="T11" fmla="*/ 14 h 42"/>
              <a:gd name="T12" fmla="*/ 26 w 32"/>
              <a:gd name="T13" fmla="*/ 20 h 42"/>
              <a:gd name="T14" fmla="*/ 28 w 32"/>
              <a:gd name="T15" fmla="*/ 14 h 42"/>
              <a:gd name="T16" fmla="*/ 31 w 32"/>
              <a:gd name="T17" fmla="*/ 25 h 42"/>
              <a:gd name="T18" fmla="*/ 28 w 32"/>
              <a:gd name="T19" fmla="*/ 42 h 42"/>
              <a:gd name="T20" fmla="*/ 25 w 32"/>
              <a:gd name="T21" fmla="*/ 20 h 42"/>
              <a:gd name="T22" fmla="*/ 32 w 32"/>
              <a:gd name="T23" fmla="*/ 15 h 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32" h="42">
                <a:moveTo>
                  <a:pt x="0" y="14"/>
                </a:moveTo>
                <a:cubicBezTo>
                  <a:pt x="3" y="22"/>
                  <a:pt x="5" y="11"/>
                  <a:pt x="7" y="8"/>
                </a:cubicBezTo>
                <a:cubicBezTo>
                  <a:pt x="9" y="11"/>
                  <a:pt x="11" y="18"/>
                  <a:pt x="11" y="18"/>
                </a:cubicBezTo>
                <a:cubicBezTo>
                  <a:pt x="13" y="16"/>
                  <a:pt x="22" y="0"/>
                  <a:pt x="16" y="9"/>
                </a:cubicBezTo>
                <a:cubicBezTo>
                  <a:pt x="17" y="14"/>
                  <a:pt x="17" y="19"/>
                  <a:pt x="19" y="24"/>
                </a:cubicBezTo>
                <a:cubicBezTo>
                  <a:pt x="20" y="21"/>
                  <a:pt x="22" y="17"/>
                  <a:pt x="23" y="14"/>
                </a:cubicBezTo>
                <a:cubicBezTo>
                  <a:pt x="24" y="16"/>
                  <a:pt x="24" y="22"/>
                  <a:pt x="26" y="20"/>
                </a:cubicBezTo>
                <a:cubicBezTo>
                  <a:pt x="27" y="19"/>
                  <a:pt x="28" y="14"/>
                  <a:pt x="28" y="14"/>
                </a:cubicBezTo>
                <a:cubicBezTo>
                  <a:pt x="29" y="18"/>
                  <a:pt x="31" y="25"/>
                  <a:pt x="31" y="25"/>
                </a:cubicBezTo>
                <a:cubicBezTo>
                  <a:pt x="30" y="31"/>
                  <a:pt x="28" y="42"/>
                  <a:pt x="28" y="42"/>
                </a:cubicBezTo>
                <a:cubicBezTo>
                  <a:pt x="22" y="36"/>
                  <a:pt x="23" y="29"/>
                  <a:pt x="25" y="20"/>
                </a:cubicBezTo>
                <a:cubicBezTo>
                  <a:pt x="26" y="17"/>
                  <a:pt x="32" y="15"/>
                  <a:pt x="32" y="1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77" name="Freeform 14">
            <a:extLst>
              <a:ext uri="{FF2B5EF4-FFF2-40B4-BE49-F238E27FC236}">
                <a16:creationId xmlns:a16="http://schemas.microsoft.com/office/drawing/2014/main" id="{00000000-0008-0000-1000-000049540000}"/>
              </a:ext>
            </a:extLst>
          </xdr:cNvPr>
          <xdr:cNvSpPr>
            <a:spLocks/>
          </xdr:cNvSpPr>
        </xdr:nvSpPr>
        <xdr:spPr bwMode="auto">
          <a:xfrm>
            <a:off x="662" y="26"/>
            <a:ext cx="28" cy="21"/>
          </a:xfrm>
          <a:custGeom>
            <a:avLst/>
            <a:gdLst>
              <a:gd name="T0" fmla="*/ 8 w 28"/>
              <a:gd name="T1" fmla="*/ 8 h 21"/>
              <a:gd name="T2" fmla="*/ 6 w 28"/>
              <a:gd name="T3" fmla="*/ 14 h 21"/>
              <a:gd name="T4" fmla="*/ 12 w 28"/>
              <a:gd name="T5" fmla="*/ 6 h 21"/>
              <a:gd name="T6" fmla="*/ 14 w 28"/>
              <a:gd name="T7" fmla="*/ 0 h 21"/>
              <a:gd name="T8" fmla="*/ 15 w 28"/>
              <a:gd name="T9" fmla="*/ 11 h 21"/>
              <a:gd name="T10" fmla="*/ 17 w 28"/>
              <a:gd name="T11" fmla="*/ 9 h 21"/>
              <a:gd name="T12" fmla="*/ 21 w 28"/>
              <a:gd name="T13" fmla="*/ 14 h 21"/>
              <a:gd name="T14" fmla="*/ 17 w 28"/>
              <a:gd name="T15" fmla="*/ 14 h 2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8" h="21">
                <a:moveTo>
                  <a:pt x="8" y="8"/>
                </a:moveTo>
                <a:cubicBezTo>
                  <a:pt x="5" y="10"/>
                  <a:pt x="0" y="12"/>
                  <a:pt x="6" y="14"/>
                </a:cubicBezTo>
                <a:cubicBezTo>
                  <a:pt x="9" y="12"/>
                  <a:pt x="10" y="9"/>
                  <a:pt x="12" y="6"/>
                </a:cubicBezTo>
                <a:cubicBezTo>
                  <a:pt x="13" y="4"/>
                  <a:pt x="14" y="0"/>
                  <a:pt x="14" y="0"/>
                </a:cubicBezTo>
                <a:cubicBezTo>
                  <a:pt x="14" y="4"/>
                  <a:pt x="15" y="7"/>
                  <a:pt x="15" y="11"/>
                </a:cubicBezTo>
                <a:cubicBezTo>
                  <a:pt x="16" y="21"/>
                  <a:pt x="16" y="17"/>
                  <a:pt x="17" y="9"/>
                </a:cubicBezTo>
                <a:cubicBezTo>
                  <a:pt x="20" y="10"/>
                  <a:pt x="28" y="11"/>
                  <a:pt x="21" y="14"/>
                </a:cubicBezTo>
                <a:cubicBezTo>
                  <a:pt x="18" y="16"/>
                  <a:pt x="19" y="16"/>
                  <a:pt x="17" y="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78" name="Freeform 15">
            <a:extLst>
              <a:ext uri="{FF2B5EF4-FFF2-40B4-BE49-F238E27FC236}">
                <a16:creationId xmlns:a16="http://schemas.microsoft.com/office/drawing/2014/main" id="{00000000-0008-0000-1000-00004A540000}"/>
              </a:ext>
            </a:extLst>
          </xdr:cNvPr>
          <xdr:cNvSpPr>
            <a:spLocks/>
          </xdr:cNvSpPr>
        </xdr:nvSpPr>
        <xdr:spPr bwMode="auto">
          <a:xfrm>
            <a:off x="641" y="15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79" name="Freeform 16">
            <a:extLst>
              <a:ext uri="{FF2B5EF4-FFF2-40B4-BE49-F238E27FC236}">
                <a16:creationId xmlns:a16="http://schemas.microsoft.com/office/drawing/2014/main" id="{00000000-0008-0000-1000-00004B540000}"/>
              </a:ext>
            </a:extLst>
          </xdr:cNvPr>
          <xdr:cNvSpPr>
            <a:spLocks/>
          </xdr:cNvSpPr>
        </xdr:nvSpPr>
        <xdr:spPr bwMode="auto">
          <a:xfrm>
            <a:off x="650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80" name="Freeform 17">
            <a:extLst>
              <a:ext uri="{FF2B5EF4-FFF2-40B4-BE49-F238E27FC236}">
                <a16:creationId xmlns:a16="http://schemas.microsoft.com/office/drawing/2014/main" id="{00000000-0008-0000-1000-00004C540000}"/>
              </a:ext>
            </a:extLst>
          </xdr:cNvPr>
          <xdr:cNvSpPr>
            <a:spLocks/>
          </xdr:cNvSpPr>
        </xdr:nvSpPr>
        <xdr:spPr bwMode="auto">
          <a:xfrm>
            <a:off x="597" y="26"/>
            <a:ext cx="3" cy="2"/>
          </a:xfrm>
          <a:custGeom>
            <a:avLst/>
            <a:gdLst>
              <a:gd name="T0" fmla="*/ 3 w 3"/>
              <a:gd name="T1" fmla="*/ 0 h 2"/>
              <a:gd name="T2" fmla="*/ 0 w 3"/>
              <a:gd name="T3" fmla="*/ 2 h 2"/>
              <a:gd name="T4" fmla="*/ 3 w 3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2">
                <a:moveTo>
                  <a:pt x="3" y="0"/>
                </a:moveTo>
                <a:cubicBezTo>
                  <a:pt x="2" y="1"/>
                  <a:pt x="0" y="2"/>
                  <a:pt x="0" y="2"/>
                </a:cubicBezTo>
                <a:cubicBezTo>
                  <a:pt x="0" y="2"/>
                  <a:pt x="2" y="1"/>
                  <a:pt x="3" y="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144780</xdr:colOff>
      <xdr:row>46</xdr:row>
      <xdr:rowOff>38100</xdr:rowOff>
    </xdr:from>
    <xdr:to>
      <xdr:col>33</xdr:col>
      <xdr:colOff>68580</xdr:colOff>
      <xdr:row>48</xdr:row>
      <xdr:rowOff>121920</xdr:rowOff>
    </xdr:to>
    <xdr:grpSp>
      <xdr:nvGrpSpPr>
        <xdr:cNvPr id="21541" name="Group 18">
          <a:extLst>
            <a:ext uri="{FF2B5EF4-FFF2-40B4-BE49-F238E27FC236}">
              <a16:creationId xmlns:a16="http://schemas.microsoft.com/office/drawing/2014/main" id="{00000000-0008-0000-1000-000025540000}"/>
            </a:ext>
          </a:extLst>
        </xdr:cNvPr>
        <xdr:cNvGrpSpPr>
          <a:grpSpLocks/>
        </xdr:cNvGrpSpPr>
      </xdr:nvGrpSpPr>
      <xdr:grpSpPr bwMode="auto">
        <a:xfrm>
          <a:off x="5126355" y="6810375"/>
          <a:ext cx="971550" cy="379095"/>
          <a:chOff x="498" y="708"/>
          <a:chExt cx="119" cy="40"/>
        </a:xfrm>
      </xdr:grpSpPr>
      <xdr:sp macro="" textlink="">
        <xdr:nvSpPr>
          <xdr:cNvPr id="21571" name="Freeform 19">
            <a:extLst>
              <a:ext uri="{FF2B5EF4-FFF2-40B4-BE49-F238E27FC236}">
                <a16:creationId xmlns:a16="http://schemas.microsoft.com/office/drawing/2014/main" id="{00000000-0008-0000-1000-00004354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72" name="Freeform 20">
            <a:extLst>
              <a:ext uri="{FF2B5EF4-FFF2-40B4-BE49-F238E27FC236}">
                <a16:creationId xmlns:a16="http://schemas.microsoft.com/office/drawing/2014/main" id="{00000000-0008-0000-1000-00004454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73" name="Freeform 21">
            <a:extLst>
              <a:ext uri="{FF2B5EF4-FFF2-40B4-BE49-F238E27FC236}">
                <a16:creationId xmlns:a16="http://schemas.microsoft.com/office/drawing/2014/main" id="{00000000-0008-0000-1000-00004554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175260</xdr:colOff>
      <xdr:row>53</xdr:row>
      <xdr:rowOff>114300</xdr:rowOff>
    </xdr:from>
    <xdr:to>
      <xdr:col>16</xdr:col>
      <xdr:colOff>60960</xdr:colOff>
      <xdr:row>56</xdr:row>
      <xdr:rowOff>0</xdr:rowOff>
    </xdr:to>
    <xdr:grpSp>
      <xdr:nvGrpSpPr>
        <xdr:cNvPr id="21542" name="Group 22">
          <a:extLst>
            <a:ext uri="{FF2B5EF4-FFF2-40B4-BE49-F238E27FC236}">
              <a16:creationId xmlns:a16="http://schemas.microsoft.com/office/drawing/2014/main" id="{00000000-0008-0000-1000-000026540000}"/>
            </a:ext>
          </a:extLst>
        </xdr:cNvPr>
        <xdr:cNvGrpSpPr>
          <a:grpSpLocks/>
        </xdr:cNvGrpSpPr>
      </xdr:nvGrpSpPr>
      <xdr:grpSpPr bwMode="auto">
        <a:xfrm>
          <a:off x="1737360" y="7934325"/>
          <a:ext cx="1152525" cy="371475"/>
          <a:chOff x="98" y="14"/>
          <a:chExt cx="172" cy="58"/>
        </a:xfrm>
      </xdr:grpSpPr>
      <xdr:sp macro="" textlink="">
        <xdr:nvSpPr>
          <xdr:cNvPr id="21565" name="Freeform 23">
            <a:extLst>
              <a:ext uri="{FF2B5EF4-FFF2-40B4-BE49-F238E27FC236}">
                <a16:creationId xmlns:a16="http://schemas.microsoft.com/office/drawing/2014/main" id="{00000000-0008-0000-1000-00003D540000}"/>
              </a:ext>
            </a:extLst>
          </xdr:cNvPr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66" name="Freeform 24">
            <a:extLst>
              <a:ext uri="{FF2B5EF4-FFF2-40B4-BE49-F238E27FC236}">
                <a16:creationId xmlns:a16="http://schemas.microsoft.com/office/drawing/2014/main" id="{00000000-0008-0000-1000-00003E540000}"/>
              </a:ext>
            </a:extLst>
          </xdr:cNvPr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67" name="Freeform 25">
            <a:extLst>
              <a:ext uri="{FF2B5EF4-FFF2-40B4-BE49-F238E27FC236}">
                <a16:creationId xmlns:a16="http://schemas.microsoft.com/office/drawing/2014/main" id="{00000000-0008-0000-1000-00003F540000}"/>
              </a:ext>
            </a:extLst>
          </xdr:cNvPr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68" name="Freeform 26">
            <a:extLst>
              <a:ext uri="{FF2B5EF4-FFF2-40B4-BE49-F238E27FC236}">
                <a16:creationId xmlns:a16="http://schemas.microsoft.com/office/drawing/2014/main" id="{00000000-0008-0000-1000-000040540000}"/>
              </a:ext>
            </a:extLst>
          </xdr:cNvPr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69" name="Freeform 27">
            <a:extLst>
              <a:ext uri="{FF2B5EF4-FFF2-40B4-BE49-F238E27FC236}">
                <a16:creationId xmlns:a16="http://schemas.microsoft.com/office/drawing/2014/main" id="{00000000-0008-0000-1000-000041540000}"/>
              </a:ext>
            </a:extLst>
          </xdr:cNvPr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70" name="Freeform 28">
            <a:extLst>
              <a:ext uri="{FF2B5EF4-FFF2-40B4-BE49-F238E27FC236}">
                <a16:creationId xmlns:a16="http://schemas.microsoft.com/office/drawing/2014/main" id="{00000000-0008-0000-1000-000042540000}"/>
              </a:ext>
            </a:extLst>
          </xdr:cNvPr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  <a:ext uri="{FF2B5EF4-FFF2-40B4-BE49-F238E27FC236}">
                  <a16:creationId xmlns:a16="http://schemas.microsoft.com/office/drawing/2014/main" id="{00000000-0008-0000-1000-00001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  <a:ext uri="{FF2B5EF4-FFF2-40B4-BE49-F238E27FC236}">
                  <a16:creationId xmlns:a16="http://schemas.microsoft.com/office/drawing/2014/main" id="{00000000-0008-0000-1000-00001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144780</xdr:colOff>
      <xdr:row>47</xdr:row>
      <xdr:rowOff>60960</xdr:rowOff>
    </xdr:from>
    <xdr:to>
      <xdr:col>25</xdr:col>
      <xdr:colOff>7620</xdr:colOff>
      <xdr:row>54</xdr:row>
      <xdr:rowOff>68580</xdr:rowOff>
    </xdr:to>
    <xdr:grpSp>
      <xdr:nvGrpSpPr>
        <xdr:cNvPr id="21543" name="Group 31">
          <a:extLst>
            <a:ext uri="{FF2B5EF4-FFF2-40B4-BE49-F238E27FC236}">
              <a16:creationId xmlns:a16="http://schemas.microsoft.com/office/drawing/2014/main" id="{00000000-0008-0000-1000-000027540000}"/>
            </a:ext>
          </a:extLst>
        </xdr:cNvPr>
        <xdr:cNvGrpSpPr>
          <a:grpSpLocks noChangeAspect="1"/>
        </xdr:cNvGrpSpPr>
      </xdr:nvGrpSpPr>
      <xdr:grpSpPr bwMode="auto">
        <a:xfrm>
          <a:off x="3516630" y="6928485"/>
          <a:ext cx="1110615" cy="1122045"/>
          <a:chOff x="2160" y="1344"/>
          <a:chExt cx="1258" cy="1272"/>
        </a:xfrm>
      </xdr:grpSpPr>
      <xdr:sp macro="" textlink="">
        <xdr:nvSpPr>
          <xdr:cNvPr id="21557" name="Oval 32">
            <a:extLst>
              <a:ext uri="{FF2B5EF4-FFF2-40B4-BE49-F238E27FC236}">
                <a16:creationId xmlns:a16="http://schemas.microsoft.com/office/drawing/2014/main" id="{00000000-0008-0000-1000-0000355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60" y="1344"/>
            <a:ext cx="1258" cy="1272"/>
          </a:xfrm>
          <a:prstGeom prst="ellipse">
            <a:avLst/>
          </a:prstGeom>
          <a:solidFill>
            <a:srgbClr val="B2B2B2">
              <a:alpha val="50195"/>
            </a:srgbClr>
          </a:solidFill>
          <a:ln w="254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" name="WordArt 33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6749884">
            <a:off x="2281" y="1504"/>
            <a:ext cx="991" cy="952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561853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>
                    <a:alpha val="50000"/>
                  </a:srgbClr>
                </a:solidFill>
                <a:effectLst/>
                <a:latin typeface="Arial Black"/>
              </a:rPr>
              <a:t>JIM WILLIAMS MONTGOMERY COUNTY, TENN.</a:t>
            </a:r>
          </a:p>
        </xdr:txBody>
      </xdr:sp>
      <xdr:sp macro="" textlink="">
        <xdr:nvSpPr>
          <xdr:cNvPr id="21559" name="Oval 34">
            <a:extLst>
              <a:ext uri="{FF2B5EF4-FFF2-40B4-BE49-F238E27FC236}">
                <a16:creationId xmlns:a16="http://schemas.microsoft.com/office/drawing/2014/main" id="{00000000-0008-0000-1000-0000375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407" y="1586"/>
            <a:ext cx="764" cy="773"/>
          </a:xfrm>
          <a:prstGeom prst="ellipse">
            <a:avLst/>
          </a:prstGeom>
          <a:solidFill>
            <a:srgbClr val="B2B2B2">
              <a:alpha val="50195"/>
            </a:srgbClr>
          </a:solidFill>
          <a:ln w="222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grpSp>
        <xdr:nvGrpSpPr>
          <xdr:cNvPr id="21560" name="Group 35">
            <a:extLst>
              <a:ext uri="{FF2B5EF4-FFF2-40B4-BE49-F238E27FC236}">
                <a16:creationId xmlns:a16="http://schemas.microsoft.com/office/drawing/2014/main" id="{00000000-0008-0000-1000-00003854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2488" y="1704"/>
            <a:ext cx="624" cy="528"/>
            <a:chOff x="1008" y="1968"/>
            <a:chExt cx="978" cy="870"/>
          </a:xfrm>
        </xdr:grpSpPr>
        <xdr:sp macro="" textlink="">
          <xdr:nvSpPr>
            <xdr:cNvPr id="5" name="WordArt 36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311" y="1967"/>
              <a:ext cx="687" cy="188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NOTARY</a:t>
              </a:r>
            </a:p>
          </xdr:txBody>
        </xdr:sp>
        <xdr:sp macro="" textlink="">
          <xdr:nvSpPr>
            <xdr:cNvPr id="6" name="WordArt 37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207" y="2213"/>
              <a:ext cx="687" cy="173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PUBLIC</a:t>
              </a:r>
            </a:p>
          </xdr:txBody>
        </xdr:sp>
        <xdr:sp macro="" textlink="">
          <xdr:nvSpPr>
            <xdr:cNvPr id="7" name="WordArt 38">
              <a:extLst>
                <a:ext uri="{FF2B5EF4-FFF2-40B4-BE49-F238E27FC236}">
                  <a16:creationId xmlns:a16="http://schemas.microsoft.com/office/drawing/2014/main" id="{00000000-0008-0000-1000-000007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026" y="2618"/>
              <a:ext cx="687" cy="217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LARGE</a:t>
              </a:r>
            </a:p>
          </xdr:txBody>
        </xdr:sp>
        <xdr:sp macro="" textlink="">
          <xdr:nvSpPr>
            <xdr:cNvPr id="8" name="WordArt 39">
              <a:extLst>
                <a:ext uri="{FF2B5EF4-FFF2-40B4-BE49-F238E27FC236}">
                  <a16:creationId xmlns:a16="http://schemas.microsoft.com/office/drawing/2014/main" id="{00000000-0008-0000-1000-000008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117" y="2387"/>
              <a:ext cx="687" cy="173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    AT    </a:t>
              </a:r>
            </a:p>
          </xdr:txBody>
        </xdr:sp>
      </xdr:grpSp>
    </xdr:grpSp>
    <xdr:clientData/>
  </xdr:twoCellAnchor>
  <xdr:twoCellAnchor>
    <xdr:from>
      <xdr:col>24</xdr:col>
      <xdr:colOff>182880</xdr:colOff>
      <xdr:row>57</xdr:row>
      <xdr:rowOff>45720</xdr:rowOff>
    </xdr:from>
    <xdr:to>
      <xdr:col>32</xdr:col>
      <xdr:colOff>0</xdr:colOff>
      <xdr:row>60</xdr:row>
      <xdr:rowOff>30480</xdr:rowOff>
    </xdr:to>
    <xdr:grpSp>
      <xdr:nvGrpSpPr>
        <xdr:cNvPr id="21544" name="Group 40">
          <a:extLst>
            <a:ext uri="{FF2B5EF4-FFF2-40B4-BE49-F238E27FC236}">
              <a16:creationId xmlns:a16="http://schemas.microsoft.com/office/drawing/2014/main" id="{00000000-0008-0000-1000-000028540000}"/>
            </a:ext>
          </a:extLst>
        </xdr:cNvPr>
        <xdr:cNvGrpSpPr>
          <a:grpSpLocks/>
        </xdr:cNvGrpSpPr>
      </xdr:nvGrpSpPr>
      <xdr:grpSpPr bwMode="auto">
        <a:xfrm>
          <a:off x="4583430" y="8513445"/>
          <a:ext cx="1264920" cy="461010"/>
          <a:chOff x="725" y="12"/>
          <a:chExt cx="170" cy="64"/>
        </a:xfrm>
      </xdr:grpSpPr>
      <xdr:sp macro="" textlink="">
        <xdr:nvSpPr>
          <xdr:cNvPr id="21554" name="Freeform 41">
            <a:extLst>
              <a:ext uri="{FF2B5EF4-FFF2-40B4-BE49-F238E27FC236}">
                <a16:creationId xmlns:a16="http://schemas.microsoft.com/office/drawing/2014/main" id="{00000000-0008-0000-1000-000032540000}"/>
              </a:ext>
            </a:extLst>
          </xdr:cNvPr>
          <xdr:cNvSpPr>
            <a:spLocks/>
          </xdr:cNvSpPr>
        </xdr:nvSpPr>
        <xdr:spPr bwMode="auto">
          <a:xfrm>
            <a:off x="725" y="19"/>
            <a:ext cx="68" cy="57"/>
          </a:xfrm>
          <a:custGeom>
            <a:avLst/>
            <a:gdLst>
              <a:gd name="T0" fmla="*/ 23 w 68"/>
              <a:gd name="T1" fmla="*/ 19 h 57"/>
              <a:gd name="T2" fmla="*/ 11 w 68"/>
              <a:gd name="T3" fmla="*/ 24 h 57"/>
              <a:gd name="T4" fmla="*/ 11 w 68"/>
              <a:gd name="T5" fmla="*/ 17 h 57"/>
              <a:gd name="T6" fmla="*/ 17 w 68"/>
              <a:gd name="T7" fmla="*/ 11 h 57"/>
              <a:gd name="T8" fmla="*/ 32 w 68"/>
              <a:gd name="T9" fmla="*/ 2 h 57"/>
              <a:gd name="T10" fmla="*/ 18 w 68"/>
              <a:gd name="T11" fmla="*/ 28 h 57"/>
              <a:gd name="T12" fmla="*/ 13 w 68"/>
              <a:gd name="T13" fmla="*/ 41 h 57"/>
              <a:gd name="T14" fmla="*/ 6 w 68"/>
              <a:gd name="T15" fmla="*/ 57 h 57"/>
              <a:gd name="T16" fmla="*/ 11 w 68"/>
              <a:gd name="T17" fmla="*/ 35 h 57"/>
              <a:gd name="T18" fmla="*/ 22 w 68"/>
              <a:gd name="T19" fmla="*/ 28 h 57"/>
              <a:gd name="T20" fmla="*/ 31 w 68"/>
              <a:gd name="T21" fmla="*/ 23 h 57"/>
              <a:gd name="T22" fmla="*/ 32 w 68"/>
              <a:gd name="T23" fmla="*/ 26 h 57"/>
              <a:gd name="T24" fmla="*/ 35 w 68"/>
              <a:gd name="T25" fmla="*/ 22 h 57"/>
              <a:gd name="T26" fmla="*/ 44 w 68"/>
              <a:gd name="T27" fmla="*/ 16 h 57"/>
              <a:gd name="T28" fmla="*/ 49 w 68"/>
              <a:gd name="T29" fmla="*/ 7 h 57"/>
              <a:gd name="T30" fmla="*/ 47 w 68"/>
              <a:gd name="T31" fmla="*/ 4 h 57"/>
              <a:gd name="T32" fmla="*/ 41 w 68"/>
              <a:gd name="T33" fmla="*/ 25 h 57"/>
              <a:gd name="T34" fmla="*/ 42 w 68"/>
              <a:gd name="T35" fmla="*/ 24 h 57"/>
              <a:gd name="T36" fmla="*/ 46 w 68"/>
              <a:gd name="T37" fmla="*/ 18 h 57"/>
              <a:gd name="T38" fmla="*/ 51 w 68"/>
              <a:gd name="T39" fmla="*/ 24 h 57"/>
              <a:gd name="T40" fmla="*/ 55 w 68"/>
              <a:gd name="T41" fmla="*/ 19 h 57"/>
              <a:gd name="T42" fmla="*/ 56 w 68"/>
              <a:gd name="T43" fmla="*/ 25 h 57"/>
              <a:gd name="T44" fmla="*/ 60 w 68"/>
              <a:gd name="T45" fmla="*/ 21 h 57"/>
              <a:gd name="T46" fmla="*/ 64 w 68"/>
              <a:gd name="T47" fmla="*/ 25 h 57"/>
              <a:gd name="T48" fmla="*/ 68 w 68"/>
              <a:gd name="T49" fmla="*/ 21 h 5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68" h="57">
                <a:moveTo>
                  <a:pt x="23" y="19"/>
                </a:moveTo>
                <a:cubicBezTo>
                  <a:pt x="20" y="22"/>
                  <a:pt x="15" y="22"/>
                  <a:pt x="11" y="24"/>
                </a:cubicBezTo>
                <a:cubicBezTo>
                  <a:pt x="5" y="22"/>
                  <a:pt x="8" y="22"/>
                  <a:pt x="11" y="17"/>
                </a:cubicBezTo>
                <a:cubicBezTo>
                  <a:pt x="12" y="13"/>
                  <a:pt x="14" y="13"/>
                  <a:pt x="17" y="11"/>
                </a:cubicBezTo>
                <a:cubicBezTo>
                  <a:pt x="19" y="6"/>
                  <a:pt x="28" y="4"/>
                  <a:pt x="32" y="2"/>
                </a:cubicBezTo>
                <a:cubicBezTo>
                  <a:pt x="30" y="11"/>
                  <a:pt x="24" y="22"/>
                  <a:pt x="18" y="28"/>
                </a:cubicBezTo>
                <a:cubicBezTo>
                  <a:pt x="17" y="32"/>
                  <a:pt x="16" y="37"/>
                  <a:pt x="13" y="41"/>
                </a:cubicBezTo>
                <a:cubicBezTo>
                  <a:pt x="12" y="46"/>
                  <a:pt x="10" y="53"/>
                  <a:pt x="6" y="57"/>
                </a:cubicBezTo>
                <a:cubicBezTo>
                  <a:pt x="0" y="51"/>
                  <a:pt x="3" y="38"/>
                  <a:pt x="11" y="35"/>
                </a:cubicBezTo>
                <a:cubicBezTo>
                  <a:pt x="14" y="32"/>
                  <a:pt x="18" y="30"/>
                  <a:pt x="22" y="28"/>
                </a:cubicBezTo>
                <a:cubicBezTo>
                  <a:pt x="23" y="25"/>
                  <a:pt x="32" y="22"/>
                  <a:pt x="31" y="23"/>
                </a:cubicBezTo>
                <a:cubicBezTo>
                  <a:pt x="31" y="24"/>
                  <a:pt x="31" y="26"/>
                  <a:pt x="32" y="26"/>
                </a:cubicBezTo>
                <a:cubicBezTo>
                  <a:pt x="33" y="27"/>
                  <a:pt x="34" y="23"/>
                  <a:pt x="35" y="22"/>
                </a:cubicBezTo>
                <a:cubicBezTo>
                  <a:pt x="38" y="20"/>
                  <a:pt x="41" y="18"/>
                  <a:pt x="44" y="16"/>
                </a:cubicBezTo>
                <a:cubicBezTo>
                  <a:pt x="45" y="12"/>
                  <a:pt x="45" y="9"/>
                  <a:pt x="49" y="7"/>
                </a:cubicBezTo>
                <a:cubicBezTo>
                  <a:pt x="50" y="0"/>
                  <a:pt x="51" y="2"/>
                  <a:pt x="47" y="4"/>
                </a:cubicBezTo>
                <a:lnTo>
                  <a:pt x="41" y="25"/>
                </a:lnTo>
                <a:cubicBezTo>
                  <a:pt x="41" y="25"/>
                  <a:pt x="42" y="24"/>
                  <a:pt x="42" y="24"/>
                </a:cubicBezTo>
                <a:cubicBezTo>
                  <a:pt x="43" y="22"/>
                  <a:pt x="44" y="20"/>
                  <a:pt x="46" y="18"/>
                </a:cubicBezTo>
                <a:cubicBezTo>
                  <a:pt x="48" y="20"/>
                  <a:pt x="47" y="27"/>
                  <a:pt x="51" y="24"/>
                </a:cubicBezTo>
                <a:cubicBezTo>
                  <a:pt x="54" y="22"/>
                  <a:pt x="54" y="22"/>
                  <a:pt x="55" y="19"/>
                </a:cubicBezTo>
                <a:cubicBezTo>
                  <a:pt x="55" y="21"/>
                  <a:pt x="54" y="24"/>
                  <a:pt x="56" y="25"/>
                </a:cubicBezTo>
                <a:cubicBezTo>
                  <a:pt x="58" y="26"/>
                  <a:pt x="60" y="21"/>
                  <a:pt x="60" y="21"/>
                </a:cubicBezTo>
                <a:cubicBezTo>
                  <a:pt x="61" y="23"/>
                  <a:pt x="62" y="23"/>
                  <a:pt x="64" y="25"/>
                </a:cubicBezTo>
                <a:cubicBezTo>
                  <a:pt x="65" y="24"/>
                  <a:pt x="68" y="22"/>
                  <a:pt x="68" y="2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" name="Freeform 42">
            <a:extLst>
              <a:ext uri="{FF2B5EF4-FFF2-40B4-BE49-F238E27FC236}">
                <a16:creationId xmlns:a16="http://schemas.microsoft.com/office/drawing/2014/main" id="{00000000-0008-0000-1000-000002000000}"/>
              </a:ext>
            </a:extLst>
          </xdr:cNvPr>
          <xdr:cNvSpPr>
            <a:spLocks/>
          </xdr:cNvSpPr>
        </xdr:nvSpPr>
        <xdr:spPr bwMode="auto">
          <a:xfrm>
            <a:off x="764" y="12"/>
            <a:ext cx="131" cy="53"/>
          </a:xfrm>
          <a:custGeom>
            <a:avLst/>
            <a:gdLst>
              <a:gd name="T0" fmla="*/ 0 w 131"/>
              <a:gd name="T1" fmla="*/ 53 h 53"/>
              <a:gd name="T2" fmla="*/ 13 w 131"/>
              <a:gd name="T3" fmla="*/ 50 h 53"/>
              <a:gd name="T4" fmla="*/ 48 w 131"/>
              <a:gd name="T5" fmla="*/ 25 h 53"/>
              <a:gd name="T6" fmla="*/ 62 w 131"/>
              <a:gd name="T7" fmla="*/ 3 h 53"/>
              <a:gd name="T8" fmla="*/ 55 w 131"/>
              <a:gd name="T9" fmla="*/ 9 h 53"/>
              <a:gd name="T10" fmla="*/ 50 w 131"/>
              <a:gd name="T11" fmla="*/ 32 h 53"/>
              <a:gd name="T12" fmla="*/ 40 w 131"/>
              <a:gd name="T13" fmla="*/ 38 h 53"/>
              <a:gd name="T14" fmla="*/ 42 w 131"/>
              <a:gd name="T15" fmla="*/ 31 h 53"/>
              <a:gd name="T16" fmla="*/ 53 w 131"/>
              <a:gd name="T17" fmla="*/ 28 h 53"/>
              <a:gd name="T18" fmla="*/ 57 w 131"/>
              <a:gd name="T19" fmla="*/ 37 h 53"/>
              <a:gd name="T20" fmla="*/ 61 w 131"/>
              <a:gd name="T21" fmla="*/ 29 h 53"/>
              <a:gd name="T22" fmla="*/ 64 w 131"/>
              <a:gd name="T23" fmla="*/ 32 h 53"/>
              <a:gd name="T24" fmla="*/ 69 w 131"/>
              <a:gd name="T25" fmla="*/ 29 h 53"/>
              <a:gd name="T26" fmla="*/ 74 w 131"/>
              <a:gd name="T27" fmla="*/ 35 h 53"/>
              <a:gd name="T28" fmla="*/ 83 w 131"/>
              <a:gd name="T29" fmla="*/ 35 h 53"/>
              <a:gd name="T30" fmla="*/ 96 w 131"/>
              <a:gd name="T31" fmla="*/ 24 h 53"/>
              <a:gd name="T32" fmla="*/ 97 w 131"/>
              <a:gd name="T33" fmla="*/ 21 h 53"/>
              <a:gd name="T34" fmla="*/ 100 w 131"/>
              <a:gd name="T35" fmla="*/ 35 h 53"/>
              <a:gd name="T36" fmla="*/ 112 w 131"/>
              <a:gd name="T37" fmla="*/ 16 h 53"/>
              <a:gd name="T38" fmla="*/ 107 w 131"/>
              <a:gd name="T39" fmla="*/ 19 h 53"/>
              <a:gd name="T40" fmla="*/ 105 w 131"/>
              <a:gd name="T41" fmla="*/ 32 h 53"/>
              <a:gd name="T42" fmla="*/ 106 w 131"/>
              <a:gd name="T43" fmla="*/ 29 h 53"/>
              <a:gd name="T44" fmla="*/ 110 w 131"/>
              <a:gd name="T45" fmla="*/ 25 h 53"/>
              <a:gd name="T46" fmla="*/ 114 w 131"/>
              <a:gd name="T47" fmla="*/ 32 h 53"/>
              <a:gd name="T48" fmla="*/ 129 w 131"/>
              <a:gd name="T49" fmla="*/ 28 h 53"/>
              <a:gd name="T50" fmla="*/ 130 w 131"/>
              <a:gd name="T51" fmla="*/ 26 h 53"/>
              <a:gd name="T52" fmla="*/ 131 w 131"/>
              <a:gd name="T53" fmla="*/ 28 h 53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131" h="53">
                <a:moveTo>
                  <a:pt x="0" y="53"/>
                </a:moveTo>
                <a:cubicBezTo>
                  <a:pt x="4" y="52"/>
                  <a:pt x="9" y="51"/>
                  <a:pt x="13" y="50"/>
                </a:cubicBezTo>
                <a:cubicBezTo>
                  <a:pt x="25" y="44"/>
                  <a:pt x="40" y="36"/>
                  <a:pt x="48" y="25"/>
                </a:cubicBezTo>
                <a:cubicBezTo>
                  <a:pt x="53" y="18"/>
                  <a:pt x="56" y="9"/>
                  <a:pt x="62" y="3"/>
                </a:cubicBezTo>
                <a:cubicBezTo>
                  <a:pt x="59" y="0"/>
                  <a:pt x="56" y="7"/>
                  <a:pt x="55" y="9"/>
                </a:cubicBezTo>
                <a:cubicBezTo>
                  <a:pt x="55" y="15"/>
                  <a:pt x="58" y="29"/>
                  <a:pt x="50" y="32"/>
                </a:cubicBezTo>
                <a:cubicBezTo>
                  <a:pt x="49" y="36"/>
                  <a:pt x="40" y="38"/>
                  <a:pt x="40" y="38"/>
                </a:cubicBezTo>
                <a:cubicBezTo>
                  <a:pt x="29" y="36"/>
                  <a:pt x="36" y="32"/>
                  <a:pt x="42" y="31"/>
                </a:cubicBezTo>
                <a:cubicBezTo>
                  <a:pt x="45" y="29"/>
                  <a:pt x="49" y="29"/>
                  <a:pt x="53" y="28"/>
                </a:cubicBezTo>
                <a:cubicBezTo>
                  <a:pt x="57" y="32"/>
                  <a:pt x="55" y="29"/>
                  <a:pt x="57" y="37"/>
                </a:cubicBezTo>
                <a:cubicBezTo>
                  <a:pt x="58" y="34"/>
                  <a:pt x="59" y="32"/>
                  <a:pt x="61" y="29"/>
                </a:cubicBezTo>
                <a:cubicBezTo>
                  <a:pt x="62" y="30"/>
                  <a:pt x="64" y="32"/>
                  <a:pt x="64" y="32"/>
                </a:cubicBezTo>
                <a:cubicBezTo>
                  <a:pt x="66" y="31"/>
                  <a:pt x="69" y="29"/>
                  <a:pt x="69" y="29"/>
                </a:cubicBezTo>
                <a:cubicBezTo>
                  <a:pt x="70" y="31"/>
                  <a:pt x="74" y="35"/>
                  <a:pt x="74" y="35"/>
                </a:cubicBezTo>
                <a:cubicBezTo>
                  <a:pt x="78" y="33"/>
                  <a:pt x="81" y="30"/>
                  <a:pt x="83" y="35"/>
                </a:cubicBezTo>
                <a:cubicBezTo>
                  <a:pt x="92" y="32"/>
                  <a:pt x="90" y="30"/>
                  <a:pt x="96" y="24"/>
                </a:cubicBezTo>
                <a:cubicBezTo>
                  <a:pt x="97" y="22"/>
                  <a:pt x="102" y="14"/>
                  <a:pt x="97" y="21"/>
                </a:cubicBezTo>
                <a:cubicBezTo>
                  <a:pt x="96" y="25"/>
                  <a:pt x="92" y="40"/>
                  <a:pt x="100" y="35"/>
                </a:cubicBezTo>
                <a:cubicBezTo>
                  <a:pt x="104" y="29"/>
                  <a:pt x="109" y="24"/>
                  <a:pt x="112" y="16"/>
                </a:cubicBezTo>
                <a:cubicBezTo>
                  <a:pt x="110" y="10"/>
                  <a:pt x="109" y="16"/>
                  <a:pt x="107" y="19"/>
                </a:cubicBezTo>
                <a:cubicBezTo>
                  <a:pt x="106" y="23"/>
                  <a:pt x="105" y="28"/>
                  <a:pt x="105" y="32"/>
                </a:cubicBezTo>
                <a:cubicBezTo>
                  <a:pt x="105" y="33"/>
                  <a:pt x="105" y="30"/>
                  <a:pt x="106" y="29"/>
                </a:cubicBezTo>
                <a:cubicBezTo>
                  <a:pt x="107" y="27"/>
                  <a:pt x="110" y="25"/>
                  <a:pt x="110" y="25"/>
                </a:cubicBezTo>
                <a:cubicBezTo>
                  <a:pt x="112" y="27"/>
                  <a:pt x="112" y="30"/>
                  <a:pt x="114" y="32"/>
                </a:cubicBezTo>
                <a:cubicBezTo>
                  <a:pt x="123" y="31"/>
                  <a:pt x="123" y="30"/>
                  <a:pt x="129" y="28"/>
                </a:cubicBezTo>
                <a:cubicBezTo>
                  <a:pt x="129" y="27"/>
                  <a:pt x="129" y="26"/>
                  <a:pt x="130" y="26"/>
                </a:cubicBezTo>
                <a:cubicBezTo>
                  <a:pt x="131" y="26"/>
                  <a:pt x="131" y="28"/>
                  <a:pt x="131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" name="Line 43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5" y="30"/>
            <a:ext cx="33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144780</xdr:colOff>
      <xdr:row>58</xdr:row>
      <xdr:rowOff>182880</xdr:rowOff>
    </xdr:from>
    <xdr:to>
      <xdr:col>15</xdr:col>
      <xdr:colOff>83820</xdr:colOff>
      <xdr:row>61</xdr:row>
      <xdr:rowOff>83820</xdr:rowOff>
    </xdr:to>
    <xdr:grpSp>
      <xdr:nvGrpSpPr>
        <xdr:cNvPr id="21545" name="Group 44">
          <a:extLst>
            <a:ext uri="{FF2B5EF4-FFF2-40B4-BE49-F238E27FC236}">
              <a16:creationId xmlns:a16="http://schemas.microsoft.com/office/drawing/2014/main" id="{00000000-0008-0000-1000-000029540000}"/>
            </a:ext>
          </a:extLst>
        </xdr:cNvPr>
        <xdr:cNvGrpSpPr>
          <a:grpSpLocks/>
        </xdr:cNvGrpSpPr>
      </xdr:nvGrpSpPr>
      <xdr:grpSpPr bwMode="auto">
        <a:xfrm>
          <a:off x="1525905" y="8812530"/>
          <a:ext cx="1205865" cy="377190"/>
          <a:chOff x="544" y="222"/>
          <a:chExt cx="300" cy="96"/>
        </a:xfrm>
      </xdr:grpSpPr>
      <xdr:sp macro="" textlink="">
        <xdr:nvSpPr>
          <xdr:cNvPr id="21548" name="Freeform 45">
            <a:extLst>
              <a:ext uri="{FF2B5EF4-FFF2-40B4-BE49-F238E27FC236}">
                <a16:creationId xmlns:a16="http://schemas.microsoft.com/office/drawing/2014/main" id="{00000000-0008-0000-1000-00002C540000}"/>
              </a:ext>
            </a:extLst>
          </xdr:cNvPr>
          <xdr:cNvSpPr>
            <a:spLocks/>
          </xdr:cNvSpPr>
        </xdr:nvSpPr>
        <xdr:spPr bwMode="auto">
          <a:xfrm>
            <a:off x="544" y="225"/>
            <a:ext cx="106" cy="86"/>
          </a:xfrm>
          <a:custGeom>
            <a:avLst/>
            <a:gdLst>
              <a:gd name="T0" fmla="*/ 25 w 106"/>
              <a:gd name="T1" fmla="*/ 38 h 86"/>
              <a:gd name="T2" fmla="*/ 31 w 106"/>
              <a:gd name="T3" fmla="*/ 54 h 86"/>
              <a:gd name="T4" fmla="*/ 16 w 106"/>
              <a:gd name="T5" fmla="*/ 79 h 86"/>
              <a:gd name="T6" fmla="*/ 1 w 106"/>
              <a:gd name="T7" fmla="*/ 40 h 86"/>
              <a:gd name="T8" fmla="*/ 99 w 106"/>
              <a:gd name="T9" fmla="*/ 0 h 86"/>
              <a:gd name="T10" fmla="*/ 106 w 106"/>
              <a:gd name="T11" fmla="*/ 15 h 86"/>
              <a:gd name="T12" fmla="*/ 42 w 106"/>
              <a:gd name="T13" fmla="*/ 40 h 86"/>
              <a:gd name="T14" fmla="*/ 44 w 106"/>
              <a:gd name="T15" fmla="*/ 60 h 86"/>
              <a:gd name="T16" fmla="*/ 47 w 106"/>
              <a:gd name="T17" fmla="*/ 77 h 86"/>
              <a:gd name="T18" fmla="*/ 49 w 106"/>
              <a:gd name="T19" fmla="*/ 81 h 8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06" h="86">
                <a:moveTo>
                  <a:pt x="25" y="38"/>
                </a:moveTo>
                <a:cubicBezTo>
                  <a:pt x="26" y="44"/>
                  <a:pt x="29" y="49"/>
                  <a:pt x="31" y="54"/>
                </a:cubicBezTo>
                <a:cubicBezTo>
                  <a:pt x="34" y="72"/>
                  <a:pt x="40" y="77"/>
                  <a:pt x="16" y="79"/>
                </a:cubicBezTo>
                <a:cubicBezTo>
                  <a:pt x="0" y="74"/>
                  <a:pt x="3" y="56"/>
                  <a:pt x="1" y="40"/>
                </a:cubicBezTo>
                <a:cubicBezTo>
                  <a:pt x="9" y="1"/>
                  <a:pt x="66" y="7"/>
                  <a:pt x="99" y="0"/>
                </a:cubicBezTo>
                <a:cubicBezTo>
                  <a:pt x="105" y="4"/>
                  <a:pt x="104" y="9"/>
                  <a:pt x="106" y="15"/>
                </a:cubicBezTo>
                <a:cubicBezTo>
                  <a:pt x="99" y="43"/>
                  <a:pt x="66" y="37"/>
                  <a:pt x="42" y="40"/>
                </a:cubicBezTo>
                <a:cubicBezTo>
                  <a:pt x="32" y="43"/>
                  <a:pt x="40" y="52"/>
                  <a:pt x="44" y="60"/>
                </a:cubicBezTo>
                <a:cubicBezTo>
                  <a:pt x="45" y="66"/>
                  <a:pt x="46" y="71"/>
                  <a:pt x="47" y="77"/>
                </a:cubicBezTo>
                <a:cubicBezTo>
                  <a:pt x="49" y="86"/>
                  <a:pt x="49" y="83"/>
                  <a:pt x="49" y="8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49" name="Freeform 46">
            <a:extLst>
              <a:ext uri="{FF2B5EF4-FFF2-40B4-BE49-F238E27FC236}">
                <a16:creationId xmlns:a16="http://schemas.microsoft.com/office/drawing/2014/main" id="{00000000-0008-0000-1000-00002D540000}"/>
              </a:ext>
            </a:extLst>
          </xdr:cNvPr>
          <xdr:cNvSpPr>
            <a:spLocks/>
          </xdr:cNvSpPr>
        </xdr:nvSpPr>
        <xdr:spPr bwMode="auto">
          <a:xfrm>
            <a:off x="592" y="240"/>
            <a:ext cx="148" cy="78"/>
          </a:xfrm>
          <a:custGeom>
            <a:avLst/>
            <a:gdLst>
              <a:gd name="T0" fmla="*/ 8 w 148"/>
              <a:gd name="T1" fmla="*/ 36 h 78"/>
              <a:gd name="T2" fmla="*/ 12 w 148"/>
              <a:gd name="T3" fmla="*/ 54 h 78"/>
              <a:gd name="T4" fmla="*/ 13 w 148"/>
              <a:gd name="T5" fmla="*/ 44 h 78"/>
              <a:gd name="T6" fmla="*/ 25 w 148"/>
              <a:gd name="T7" fmla="*/ 34 h 78"/>
              <a:gd name="T8" fmla="*/ 29 w 148"/>
              <a:gd name="T9" fmla="*/ 25 h 78"/>
              <a:gd name="T10" fmla="*/ 30 w 148"/>
              <a:gd name="T11" fmla="*/ 11 h 78"/>
              <a:gd name="T12" fmla="*/ 30 w 148"/>
              <a:gd name="T13" fmla="*/ 16 h 78"/>
              <a:gd name="T14" fmla="*/ 27 w 148"/>
              <a:gd name="T15" fmla="*/ 28 h 78"/>
              <a:gd name="T16" fmla="*/ 29 w 148"/>
              <a:gd name="T17" fmla="*/ 45 h 78"/>
              <a:gd name="T18" fmla="*/ 36 w 148"/>
              <a:gd name="T19" fmla="*/ 35 h 78"/>
              <a:gd name="T20" fmla="*/ 39 w 148"/>
              <a:gd name="T21" fmla="*/ 47 h 78"/>
              <a:gd name="T22" fmla="*/ 30 w 148"/>
              <a:gd name="T23" fmla="*/ 50 h 78"/>
              <a:gd name="T24" fmla="*/ 35 w 148"/>
              <a:gd name="T25" fmla="*/ 54 h 78"/>
              <a:gd name="T26" fmla="*/ 48 w 148"/>
              <a:gd name="T27" fmla="*/ 49 h 78"/>
              <a:gd name="T28" fmla="*/ 53 w 148"/>
              <a:gd name="T29" fmla="*/ 42 h 78"/>
              <a:gd name="T30" fmla="*/ 51 w 148"/>
              <a:gd name="T31" fmla="*/ 39 h 78"/>
              <a:gd name="T32" fmla="*/ 49 w 148"/>
              <a:gd name="T33" fmla="*/ 45 h 78"/>
              <a:gd name="T34" fmla="*/ 51 w 148"/>
              <a:gd name="T35" fmla="*/ 49 h 78"/>
              <a:gd name="T36" fmla="*/ 56 w 148"/>
              <a:gd name="T37" fmla="*/ 40 h 78"/>
              <a:gd name="T38" fmla="*/ 63 w 148"/>
              <a:gd name="T39" fmla="*/ 51 h 78"/>
              <a:gd name="T40" fmla="*/ 79 w 148"/>
              <a:gd name="T41" fmla="*/ 35 h 78"/>
              <a:gd name="T42" fmla="*/ 78 w 148"/>
              <a:gd name="T43" fmla="*/ 17 h 78"/>
              <a:gd name="T44" fmla="*/ 115 w 148"/>
              <a:gd name="T45" fmla="*/ 75 h 78"/>
              <a:gd name="T46" fmla="*/ 148 w 148"/>
              <a:gd name="T47" fmla="*/ 64 h 78"/>
              <a:gd name="T48" fmla="*/ 144 w 148"/>
              <a:gd name="T49" fmla="*/ 62 h 78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148" h="78">
                <a:moveTo>
                  <a:pt x="8" y="36"/>
                </a:moveTo>
                <a:cubicBezTo>
                  <a:pt x="3" y="44"/>
                  <a:pt x="0" y="52"/>
                  <a:pt x="12" y="54"/>
                </a:cubicBezTo>
                <a:cubicBezTo>
                  <a:pt x="18" y="52"/>
                  <a:pt x="16" y="49"/>
                  <a:pt x="13" y="44"/>
                </a:cubicBezTo>
                <a:cubicBezTo>
                  <a:pt x="11" y="36"/>
                  <a:pt x="19" y="38"/>
                  <a:pt x="25" y="34"/>
                </a:cubicBezTo>
                <a:cubicBezTo>
                  <a:pt x="26" y="31"/>
                  <a:pt x="28" y="28"/>
                  <a:pt x="29" y="25"/>
                </a:cubicBezTo>
                <a:cubicBezTo>
                  <a:pt x="29" y="20"/>
                  <a:pt x="29" y="16"/>
                  <a:pt x="30" y="11"/>
                </a:cubicBezTo>
                <a:cubicBezTo>
                  <a:pt x="30" y="9"/>
                  <a:pt x="30" y="14"/>
                  <a:pt x="30" y="16"/>
                </a:cubicBezTo>
                <a:cubicBezTo>
                  <a:pt x="29" y="26"/>
                  <a:pt x="30" y="21"/>
                  <a:pt x="27" y="28"/>
                </a:cubicBezTo>
                <a:cubicBezTo>
                  <a:pt x="25" y="60"/>
                  <a:pt x="22" y="52"/>
                  <a:pt x="29" y="45"/>
                </a:cubicBezTo>
                <a:cubicBezTo>
                  <a:pt x="30" y="40"/>
                  <a:pt x="31" y="37"/>
                  <a:pt x="36" y="35"/>
                </a:cubicBezTo>
                <a:cubicBezTo>
                  <a:pt x="40" y="36"/>
                  <a:pt x="45" y="44"/>
                  <a:pt x="39" y="47"/>
                </a:cubicBezTo>
                <a:cubicBezTo>
                  <a:pt x="35" y="49"/>
                  <a:pt x="34" y="49"/>
                  <a:pt x="30" y="50"/>
                </a:cubicBezTo>
                <a:cubicBezTo>
                  <a:pt x="23" y="48"/>
                  <a:pt x="33" y="52"/>
                  <a:pt x="35" y="54"/>
                </a:cubicBezTo>
                <a:cubicBezTo>
                  <a:pt x="44" y="53"/>
                  <a:pt x="42" y="53"/>
                  <a:pt x="48" y="49"/>
                </a:cubicBezTo>
                <a:cubicBezTo>
                  <a:pt x="50" y="46"/>
                  <a:pt x="51" y="44"/>
                  <a:pt x="53" y="42"/>
                </a:cubicBezTo>
                <a:cubicBezTo>
                  <a:pt x="52" y="41"/>
                  <a:pt x="52" y="38"/>
                  <a:pt x="51" y="39"/>
                </a:cubicBezTo>
                <a:cubicBezTo>
                  <a:pt x="49" y="40"/>
                  <a:pt x="49" y="45"/>
                  <a:pt x="49" y="45"/>
                </a:cubicBezTo>
                <a:cubicBezTo>
                  <a:pt x="50" y="46"/>
                  <a:pt x="50" y="50"/>
                  <a:pt x="51" y="49"/>
                </a:cubicBezTo>
                <a:cubicBezTo>
                  <a:pt x="54" y="46"/>
                  <a:pt x="53" y="43"/>
                  <a:pt x="56" y="40"/>
                </a:cubicBezTo>
                <a:cubicBezTo>
                  <a:pt x="62" y="42"/>
                  <a:pt x="62" y="45"/>
                  <a:pt x="63" y="51"/>
                </a:cubicBezTo>
                <a:cubicBezTo>
                  <a:pt x="73" y="49"/>
                  <a:pt x="74" y="43"/>
                  <a:pt x="79" y="35"/>
                </a:cubicBezTo>
                <a:cubicBezTo>
                  <a:pt x="80" y="30"/>
                  <a:pt x="81" y="0"/>
                  <a:pt x="78" y="17"/>
                </a:cubicBezTo>
                <a:cubicBezTo>
                  <a:pt x="82" y="56"/>
                  <a:pt x="77" y="68"/>
                  <a:pt x="115" y="75"/>
                </a:cubicBezTo>
                <a:cubicBezTo>
                  <a:pt x="135" y="74"/>
                  <a:pt x="138" y="78"/>
                  <a:pt x="148" y="64"/>
                </a:cubicBezTo>
                <a:cubicBezTo>
                  <a:pt x="147" y="63"/>
                  <a:pt x="144" y="62"/>
                  <a:pt x="144" y="6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50" name="Freeform 47">
            <a:extLst>
              <a:ext uri="{FF2B5EF4-FFF2-40B4-BE49-F238E27FC236}">
                <a16:creationId xmlns:a16="http://schemas.microsoft.com/office/drawing/2014/main" id="{00000000-0008-0000-1000-00002E540000}"/>
              </a:ext>
            </a:extLst>
          </xdr:cNvPr>
          <xdr:cNvSpPr>
            <a:spLocks/>
          </xdr:cNvSpPr>
        </xdr:nvSpPr>
        <xdr:spPr bwMode="auto">
          <a:xfrm>
            <a:off x="610" y="262"/>
            <a:ext cx="125" cy="13"/>
          </a:xfrm>
          <a:custGeom>
            <a:avLst/>
            <a:gdLst>
              <a:gd name="T0" fmla="*/ 25 w 125"/>
              <a:gd name="T1" fmla="*/ 11 h 13"/>
              <a:gd name="T2" fmla="*/ 95 w 125"/>
              <a:gd name="T3" fmla="*/ 5 h 13"/>
              <a:gd name="T4" fmla="*/ 118 w 125"/>
              <a:gd name="T5" fmla="*/ 2 h 13"/>
              <a:gd name="T6" fmla="*/ 122 w 125"/>
              <a:gd name="T7" fmla="*/ 1 h 1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5" h="13">
                <a:moveTo>
                  <a:pt x="25" y="11"/>
                </a:moveTo>
                <a:cubicBezTo>
                  <a:pt x="120" y="0"/>
                  <a:pt x="0" y="13"/>
                  <a:pt x="95" y="5"/>
                </a:cubicBezTo>
                <a:cubicBezTo>
                  <a:pt x="103" y="4"/>
                  <a:pt x="110" y="3"/>
                  <a:pt x="118" y="2"/>
                </a:cubicBezTo>
                <a:cubicBezTo>
                  <a:pt x="125" y="1"/>
                  <a:pt x="124" y="1"/>
                  <a:pt x="12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51" name="Freeform 48">
            <a:extLst>
              <a:ext uri="{FF2B5EF4-FFF2-40B4-BE49-F238E27FC236}">
                <a16:creationId xmlns:a16="http://schemas.microsoft.com/office/drawing/2014/main" id="{00000000-0008-0000-1000-00002F540000}"/>
              </a:ext>
            </a:extLst>
          </xdr:cNvPr>
          <xdr:cNvSpPr>
            <a:spLocks/>
          </xdr:cNvSpPr>
        </xdr:nvSpPr>
        <xdr:spPr bwMode="auto">
          <a:xfrm>
            <a:off x="712" y="238"/>
            <a:ext cx="6" cy="59"/>
          </a:xfrm>
          <a:custGeom>
            <a:avLst/>
            <a:gdLst>
              <a:gd name="T0" fmla="*/ 0 w 6"/>
              <a:gd name="T1" fmla="*/ 0 h 59"/>
              <a:gd name="T2" fmla="*/ 6 w 6"/>
              <a:gd name="T3" fmla="*/ 59 h 59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59">
                <a:moveTo>
                  <a:pt x="0" y="0"/>
                </a:moveTo>
                <a:cubicBezTo>
                  <a:pt x="1" y="21"/>
                  <a:pt x="6" y="38"/>
                  <a:pt x="6" y="5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52" name="Freeform 49">
            <a:extLst>
              <a:ext uri="{FF2B5EF4-FFF2-40B4-BE49-F238E27FC236}">
                <a16:creationId xmlns:a16="http://schemas.microsoft.com/office/drawing/2014/main" id="{00000000-0008-0000-1000-000030540000}"/>
              </a:ext>
            </a:extLst>
          </xdr:cNvPr>
          <xdr:cNvSpPr>
            <a:spLocks/>
          </xdr:cNvSpPr>
        </xdr:nvSpPr>
        <xdr:spPr bwMode="auto">
          <a:xfrm>
            <a:off x="709" y="230"/>
            <a:ext cx="77" cy="62"/>
          </a:xfrm>
          <a:custGeom>
            <a:avLst/>
            <a:gdLst>
              <a:gd name="T0" fmla="*/ 42 w 77"/>
              <a:gd name="T1" fmla="*/ 0 h 62"/>
              <a:gd name="T2" fmla="*/ 51 w 77"/>
              <a:gd name="T3" fmla="*/ 56 h 62"/>
              <a:gd name="T4" fmla="*/ 49 w 77"/>
              <a:gd name="T5" fmla="*/ 56 h 62"/>
              <a:gd name="T6" fmla="*/ 10 w 77"/>
              <a:gd name="T7" fmla="*/ 40 h 62"/>
              <a:gd name="T8" fmla="*/ 77 w 77"/>
              <a:gd name="T9" fmla="*/ 39 h 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7" h="62">
                <a:moveTo>
                  <a:pt x="42" y="0"/>
                </a:moveTo>
                <a:cubicBezTo>
                  <a:pt x="43" y="19"/>
                  <a:pt x="39" y="41"/>
                  <a:pt x="51" y="56"/>
                </a:cubicBezTo>
                <a:cubicBezTo>
                  <a:pt x="53" y="62"/>
                  <a:pt x="52" y="57"/>
                  <a:pt x="49" y="56"/>
                </a:cubicBezTo>
                <a:cubicBezTo>
                  <a:pt x="42" y="42"/>
                  <a:pt x="24" y="43"/>
                  <a:pt x="10" y="40"/>
                </a:cubicBezTo>
                <a:cubicBezTo>
                  <a:pt x="0" y="60"/>
                  <a:pt x="77" y="39"/>
                  <a:pt x="77" y="3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53" name="Freeform 50">
            <a:extLst>
              <a:ext uri="{FF2B5EF4-FFF2-40B4-BE49-F238E27FC236}">
                <a16:creationId xmlns:a16="http://schemas.microsoft.com/office/drawing/2014/main" id="{00000000-0008-0000-1000-000031540000}"/>
              </a:ext>
            </a:extLst>
          </xdr:cNvPr>
          <xdr:cNvSpPr>
            <a:spLocks/>
          </xdr:cNvSpPr>
        </xdr:nvSpPr>
        <xdr:spPr bwMode="auto">
          <a:xfrm>
            <a:off x="767" y="222"/>
            <a:ext cx="77" cy="96"/>
          </a:xfrm>
          <a:custGeom>
            <a:avLst/>
            <a:gdLst>
              <a:gd name="T0" fmla="*/ 0 w 77"/>
              <a:gd name="T1" fmla="*/ 65 h 96"/>
              <a:gd name="T2" fmla="*/ 13 w 77"/>
              <a:gd name="T3" fmla="*/ 58 h 96"/>
              <a:gd name="T4" fmla="*/ 14 w 77"/>
              <a:gd name="T5" fmla="*/ 52 h 96"/>
              <a:gd name="T6" fmla="*/ 5 w 77"/>
              <a:gd name="T7" fmla="*/ 59 h 96"/>
              <a:gd name="T8" fmla="*/ 4 w 77"/>
              <a:gd name="T9" fmla="*/ 68 h 96"/>
              <a:gd name="T10" fmla="*/ 31 w 77"/>
              <a:gd name="T11" fmla="*/ 55 h 96"/>
              <a:gd name="T12" fmla="*/ 29 w 77"/>
              <a:gd name="T13" fmla="*/ 53 h 96"/>
              <a:gd name="T14" fmla="*/ 27 w 77"/>
              <a:gd name="T15" fmla="*/ 57 h 96"/>
              <a:gd name="T16" fmla="*/ 26 w 77"/>
              <a:gd name="T17" fmla="*/ 65 h 96"/>
              <a:gd name="T18" fmla="*/ 32 w 77"/>
              <a:gd name="T19" fmla="*/ 59 h 96"/>
              <a:gd name="T20" fmla="*/ 49 w 77"/>
              <a:gd name="T21" fmla="*/ 59 h 96"/>
              <a:gd name="T22" fmla="*/ 52 w 77"/>
              <a:gd name="T23" fmla="*/ 59 h 96"/>
              <a:gd name="T24" fmla="*/ 63 w 77"/>
              <a:gd name="T25" fmla="*/ 53 h 96"/>
              <a:gd name="T26" fmla="*/ 54 w 77"/>
              <a:gd name="T27" fmla="*/ 13 h 96"/>
              <a:gd name="T28" fmla="*/ 77 w 77"/>
              <a:gd name="T29" fmla="*/ 96 h 9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77" h="96">
                <a:moveTo>
                  <a:pt x="0" y="65"/>
                </a:moveTo>
                <a:cubicBezTo>
                  <a:pt x="5" y="63"/>
                  <a:pt x="8" y="60"/>
                  <a:pt x="13" y="58"/>
                </a:cubicBezTo>
                <a:cubicBezTo>
                  <a:pt x="13" y="56"/>
                  <a:pt x="14" y="54"/>
                  <a:pt x="14" y="52"/>
                </a:cubicBezTo>
                <a:cubicBezTo>
                  <a:pt x="14" y="43"/>
                  <a:pt x="8" y="57"/>
                  <a:pt x="5" y="59"/>
                </a:cubicBezTo>
                <a:cubicBezTo>
                  <a:pt x="4" y="63"/>
                  <a:pt x="3" y="63"/>
                  <a:pt x="4" y="68"/>
                </a:cubicBezTo>
                <a:cubicBezTo>
                  <a:pt x="15" y="67"/>
                  <a:pt x="22" y="61"/>
                  <a:pt x="31" y="55"/>
                </a:cubicBezTo>
                <a:cubicBezTo>
                  <a:pt x="30" y="54"/>
                  <a:pt x="30" y="53"/>
                  <a:pt x="29" y="53"/>
                </a:cubicBezTo>
                <a:cubicBezTo>
                  <a:pt x="28" y="54"/>
                  <a:pt x="27" y="57"/>
                  <a:pt x="27" y="57"/>
                </a:cubicBezTo>
                <a:cubicBezTo>
                  <a:pt x="27" y="60"/>
                  <a:pt x="26" y="62"/>
                  <a:pt x="26" y="65"/>
                </a:cubicBezTo>
                <a:cubicBezTo>
                  <a:pt x="26" y="73"/>
                  <a:pt x="32" y="59"/>
                  <a:pt x="32" y="59"/>
                </a:cubicBezTo>
                <a:cubicBezTo>
                  <a:pt x="34" y="68"/>
                  <a:pt x="43" y="61"/>
                  <a:pt x="49" y="59"/>
                </a:cubicBezTo>
                <a:cubicBezTo>
                  <a:pt x="51" y="57"/>
                  <a:pt x="56" y="51"/>
                  <a:pt x="52" y="59"/>
                </a:cubicBezTo>
                <a:cubicBezTo>
                  <a:pt x="56" y="70"/>
                  <a:pt x="61" y="59"/>
                  <a:pt x="63" y="53"/>
                </a:cubicBezTo>
                <a:cubicBezTo>
                  <a:pt x="62" y="35"/>
                  <a:pt x="70" y="0"/>
                  <a:pt x="54" y="13"/>
                </a:cubicBezTo>
                <a:cubicBezTo>
                  <a:pt x="46" y="28"/>
                  <a:pt x="51" y="96"/>
                  <a:pt x="77" y="9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</xdr:colOff>
      <xdr:row>9</xdr:row>
      <xdr:rowOff>9525</xdr:rowOff>
    </xdr:from>
    <xdr:to>
      <xdr:col>13</xdr:col>
      <xdr:colOff>95250</xdr:colOff>
      <xdr:row>11</xdr:row>
      <xdr:rowOff>47625</xdr:rowOff>
    </xdr:to>
    <xdr:sp macro="" textlink="">
      <xdr:nvSpPr>
        <xdr:cNvPr id="21555" name="WordArt 51">
          <a:extLst>
            <a:ext uri="{FF2B5EF4-FFF2-40B4-BE49-F238E27FC236}">
              <a16:creationId xmlns:a16="http://schemas.microsoft.com/office/drawing/2014/main" id="{00000000-0008-0000-1000-00003354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14325" y="1181100"/>
          <a:ext cx="206692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57150</xdr:colOff>
      <xdr:row>69</xdr:row>
      <xdr:rowOff>28575</xdr:rowOff>
    </xdr:from>
    <xdr:to>
      <xdr:col>7</xdr:col>
      <xdr:colOff>95250</xdr:colOff>
      <xdr:row>70</xdr:row>
      <xdr:rowOff>28575</xdr:rowOff>
    </xdr:to>
    <xdr:sp macro="" textlink="">
      <xdr:nvSpPr>
        <xdr:cNvPr id="21556" name="Text Box 52">
          <a:extLst>
            <a:ext uri="{FF2B5EF4-FFF2-40B4-BE49-F238E27FC236}">
              <a16:creationId xmlns:a16="http://schemas.microsoft.com/office/drawing/2014/main" id="{00000000-0008-0000-1000-000034540000}"/>
            </a:ext>
          </a:extLst>
        </xdr:cNvPr>
        <xdr:cNvSpPr txBox="1">
          <a:spLocks noChangeArrowheads="1"/>
        </xdr:cNvSpPr>
      </xdr:nvSpPr>
      <xdr:spPr bwMode="auto">
        <a:xfrm>
          <a:off x="238125" y="9963150"/>
          <a:ext cx="1057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10-02)</a:t>
          </a:r>
          <a:endParaRPr 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22559" name="Picture 1">
          <a:extLst>
            <a:ext uri="{FF2B5EF4-FFF2-40B4-BE49-F238E27FC236}">
              <a16:creationId xmlns:a16="http://schemas.microsoft.com/office/drawing/2014/main" id="{00000000-0008-0000-1100-00001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65</xdr:row>
          <xdr:rowOff>57150</xdr:rowOff>
        </xdr:from>
        <xdr:to>
          <xdr:col>11</xdr:col>
          <xdr:colOff>104775</xdr:colOff>
          <xdr:row>67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1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64</xdr:row>
      <xdr:rowOff>7620</xdr:rowOff>
    </xdr:from>
    <xdr:to>
      <xdr:col>11</xdr:col>
      <xdr:colOff>7620</xdr:colOff>
      <xdr:row>67</xdr:row>
      <xdr:rowOff>22860</xdr:rowOff>
    </xdr:to>
    <xdr:sp macro="" textlink="">
      <xdr:nvSpPr>
        <xdr:cNvPr id="22560" name="AutoShape 3">
          <a:extLst>
            <a:ext uri="{FF2B5EF4-FFF2-40B4-BE49-F238E27FC236}">
              <a16:creationId xmlns:a16="http://schemas.microsoft.com/office/drawing/2014/main" id="{00000000-0008-0000-1100-000020580000}"/>
            </a:ext>
          </a:extLst>
        </xdr:cNvPr>
        <xdr:cNvSpPr>
          <a:spLocks noChangeArrowheads="1"/>
        </xdr:cNvSpPr>
      </xdr:nvSpPr>
      <xdr:spPr bwMode="auto">
        <a:xfrm>
          <a:off x="960120" y="923544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63</xdr:row>
          <xdr:rowOff>9525</xdr:rowOff>
        </xdr:from>
        <xdr:to>
          <xdr:col>10</xdr:col>
          <xdr:colOff>133350</xdr:colOff>
          <xdr:row>65</xdr:row>
          <xdr:rowOff>142875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11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55</xdr:row>
      <xdr:rowOff>144780</xdr:rowOff>
    </xdr:from>
    <xdr:to>
      <xdr:col>37</xdr:col>
      <xdr:colOff>30480</xdr:colOff>
      <xdr:row>68</xdr:row>
      <xdr:rowOff>152400</xdr:rowOff>
    </xdr:to>
    <xdr:sp macro="" textlink="">
      <xdr:nvSpPr>
        <xdr:cNvPr id="22561" name="Rectangle 5">
          <a:extLst>
            <a:ext uri="{FF2B5EF4-FFF2-40B4-BE49-F238E27FC236}">
              <a16:creationId xmlns:a16="http://schemas.microsoft.com/office/drawing/2014/main" id="{00000000-0008-0000-1100-000021580000}"/>
            </a:ext>
          </a:extLst>
        </xdr:cNvPr>
        <xdr:cNvSpPr>
          <a:spLocks noChangeArrowheads="1"/>
        </xdr:cNvSpPr>
      </xdr:nvSpPr>
      <xdr:spPr bwMode="auto">
        <a:xfrm>
          <a:off x="259080" y="8244840"/>
          <a:ext cx="662940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37</xdr:col>
      <xdr:colOff>66675</xdr:colOff>
      <xdr:row>51</xdr:row>
      <xdr:rowOff>104775</xdr:rowOff>
    </xdr:to>
    <xdr:sp macro="" textlink="">
      <xdr:nvSpPr>
        <xdr:cNvPr id="22534" name="Text Box 6">
          <a:extLst>
            <a:ext uri="{FF2B5EF4-FFF2-40B4-BE49-F238E27FC236}">
              <a16:creationId xmlns:a16="http://schemas.microsoft.com/office/drawing/2014/main" id="{00000000-0008-0000-1100-000006580000}"/>
            </a:ext>
          </a:extLst>
        </xdr:cNvPr>
        <xdr:cNvSpPr txBox="1">
          <a:spLocks noChangeArrowheads="1"/>
        </xdr:cNvSpPr>
      </xdr:nvSpPr>
      <xdr:spPr bwMode="auto">
        <a:xfrm>
          <a:off x="295275" y="722947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11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11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49</xdr:row>
      <xdr:rowOff>0</xdr:rowOff>
    </xdr:from>
    <xdr:to>
      <xdr:col>37</xdr:col>
      <xdr:colOff>66675</xdr:colOff>
      <xdr:row>51</xdr:row>
      <xdr:rowOff>104775</xdr:rowOff>
    </xdr:to>
    <xdr:sp macro="" textlink="">
      <xdr:nvSpPr>
        <xdr:cNvPr id="22537" name="Text Box 9">
          <a:extLst>
            <a:ext uri="{FF2B5EF4-FFF2-40B4-BE49-F238E27FC236}">
              <a16:creationId xmlns:a16="http://schemas.microsoft.com/office/drawing/2014/main" id="{00000000-0008-0000-1100-000009580000}"/>
            </a:ext>
          </a:extLst>
        </xdr:cNvPr>
        <xdr:cNvSpPr txBox="1">
          <a:spLocks noChangeArrowheads="1"/>
        </xdr:cNvSpPr>
      </xdr:nvSpPr>
      <xdr:spPr bwMode="auto">
        <a:xfrm>
          <a:off x="295275" y="722947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xdr:twoCellAnchor>
    <xdr:from>
      <xdr:col>12</xdr:col>
      <xdr:colOff>160020</xdr:colOff>
      <xdr:row>51</xdr:row>
      <xdr:rowOff>45720</xdr:rowOff>
    </xdr:from>
    <xdr:to>
      <xdr:col>17</xdr:col>
      <xdr:colOff>45720</xdr:colOff>
      <xdr:row>53</xdr:row>
      <xdr:rowOff>121920</xdr:rowOff>
    </xdr:to>
    <xdr:grpSp>
      <xdr:nvGrpSpPr>
        <xdr:cNvPr id="22564" name="Group 10">
          <a:extLst>
            <a:ext uri="{FF2B5EF4-FFF2-40B4-BE49-F238E27FC236}">
              <a16:creationId xmlns:a16="http://schemas.microsoft.com/office/drawing/2014/main" id="{00000000-0008-0000-1100-000024580000}"/>
            </a:ext>
          </a:extLst>
        </xdr:cNvPr>
        <xdr:cNvGrpSpPr>
          <a:grpSpLocks/>
        </xdr:cNvGrpSpPr>
      </xdr:nvGrpSpPr>
      <xdr:grpSpPr bwMode="auto">
        <a:xfrm>
          <a:off x="2265045" y="7599045"/>
          <a:ext cx="790575" cy="342900"/>
          <a:chOff x="566" y="15"/>
          <a:chExt cx="124" cy="49"/>
        </a:xfrm>
      </xdr:grpSpPr>
      <xdr:sp macro="" textlink="">
        <xdr:nvSpPr>
          <xdr:cNvPr id="22598" name="Freeform 11">
            <a:extLst>
              <a:ext uri="{FF2B5EF4-FFF2-40B4-BE49-F238E27FC236}">
                <a16:creationId xmlns:a16="http://schemas.microsoft.com/office/drawing/2014/main" id="{00000000-0008-0000-1100-000046580000}"/>
              </a:ext>
            </a:extLst>
          </xdr:cNvPr>
          <xdr:cNvSpPr>
            <a:spLocks/>
          </xdr:cNvSpPr>
        </xdr:nvSpPr>
        <xdr:spPr bwMode="auto">
          <a:xfrm>
            <a:off x="574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99" name="Freeform 12">
            <a:extLst>
              <a:ext uri="{FF2B5EF4-FFF2-40B4-BE49-F238E27FC236}">
                <a16:creationId xmlns:a16="http://schemas.microsoft.com/office/drawing/2014/main" id="{00000000-0008-0000-1100-000047580000}"/>
              </a:ext>
            </a:extLst>
          </xdr:cNvPr>
          <xdr:cNvSpPr>
            <a:spLocks/>
          </xdr:cNvSpPr>
        </xdr:nvSpPr>
        <xdr:spPr bwMode="auto">
          <a:xfrm>
            <a:off x="566" y="17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600" name="Freeform 13">
            <a:extLst>
              <a:ext uri="{FF2B5EF4-FFF2-40B4-BE49-F238E27FC236}">
                <a16:creationId xmlns:a16="http://schemas.microsoft.com/office/drawing/2014/main" id="{00000000-0008-0000-1100-000048580000}"/>
              </a:ext>
            </a:extLst>
          </xdr:cNvPr>
          <xdr:cNvSpPr>
            <a:spLocks/>
          </xdr:cNvSpPr>
        </xdr:nvSpPr>
        <xdr:spPr bwMode="auto">
          <a:xfrm>
            <a:off x="597" y="22"/>
            <a:ext cx="32" cy="42"/>
          </a:xfrm>
          <a:custGeom>
            <a:avLst/>
            <a:gdLst>
              <a:gd name="T0" fmla="*/ 0 w 32"/>
              <a:gd name="T1" fmla="*/ 14 h 42"/>
              <a:gd name="T2" fmla="*/ 7 w 32"/>
              <a:gd name="T3" fmla="*/ 8 h 42"/>
              <a:gd name="T4" fmla="*/ 11 w 32"/>
              <a:gd name="T5" fmla="*/ 18 h 42"/>
              <a:gd name="T6" fmla="*/ 16 w 32"/>
              <a:gd name="T7" fmla="*/ 9 h 42"/>
              <a:gd name="T8" fmla="*/ 19 w 32"/>
              <a:gd name="T9" fmla="*/ 24 h 42"/>
              <a:gd name="T10" fmla="*/ 23 w 32"/>
              <a:gd name="T11" fmla="*/ 14 h 42"/>
              <a:gd name="T12" fmla="*/ 26 w 32"/>
              <a:gd name="T13" fmla="*/ 20 h 42"/>
              <a:gd name="T14" fmla="*/ 28 w 32"/>
              <a:gd name="T15" fmla="*/ 14 h 42"/>
              <a:gd name="T16" fmla="*/ 31 w 32"/>
              <a:gd name="T17" fmla="*/ 25 h 42"/>
              <a:gd name="T18" fmla="*/ 28 w 32"/>
              <a:gd name="T19" fmla="*/ 42 h 42"/>
              <a:gd name="T20" fmla="*/ 25 w 32"/>
              <a:gd name="T21" fmla="*/ 20 h 42"/>
              <a:gd name="T22" fmla="*/ 32 w 32"/>
              <a:gd name="T23" fmla="*/ 15 h 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32" h="42">
                <a:moveTo>
                  <a:pt x="0" y="14"/>
                </a:moveTo>
                <a:cubicBezTo>
                  <a:pt x="3" y="22"/>
                  <a:pt x="5" y="11"/>
                  <a:pt x="7" y="8"/>
                </a:cubicBezTo>
                <a:cubicBezTo>
                  <a:pt x="9" y="11"/>
                  <a:pt x="11" y="18"/>
                  <a:pt x="11" y="18"/>
                </a:cubicBezTo>
                <a:cubicBezTo>
                  <a:pt x="13" y="16"/>
                  <a:pt x="22" y="0"/>
                  <a:pt x="16" y="9"/>
                </a:cubicBezTo>
                <a:cubicBezTo>
                  <a:pt x="17" y="14"/>
                  <a:pt x="17" y="19"/>
                  <a:pt x="19" y="24"/>
                </a:cubicBezTo>
                <a:cubicBezTo>
                  <a:pt x="20" y="21"/>
                  <a:pt x="22" y="17"/>
                  <a:pt x="23" y="14"/>
                </a:cubicBezTo>
                <a:cubicBezTo>
                  <a:pt x="24" y="16"/>
                  <a:pt x="24" y="22"/>
                  <a:pt x="26" y="20"/>
                </a:cubicBezTo>
                <a:cubicBezTo>
                  <a:pt x="27" y="19"/>
                  <a:pt x="28" y="14"/>
                  <a:pt x="28" y="14"/>
                </a:cubicBezTo>
                <a:cubicBezTo>
                  <a:pt x="29" y="18"/>
                  <a:pt x="31" y="25"/>
                  <a:pt x="31" y="25"/>
                </a:cubicBezTo>
                <a:cubicBezTo>
                  <a:pt x="30" y="31"/>
                  <a:pt x="28" y="42"/>
                  <a:pt x="28" y="42"/>
                </a:cubicBezTo>
                <a:cubicBezTo>
                  <a:pt x="22" y="36"/>
                  <a:pt x="23" y="29"/>
                  <a:pt x="25" y="20"/>
                </a:cubicBezTo>
                <a:cubicBezTo>
                  <a:pt x="26" y="17"/>
                  <a:pt x="32" y="15"/>
                  <a:pt x="32" y="1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601" name="Freeform 14">
            <a:extLst>
              <a:ext uri="{FF2B5EF4-FFF2-40B4-BE49-F238E27FC236}">
                <a16:creationId xmlns:a16="http://schemas.microsoft.com/office/drawing/2014/main" id="{00000000-0008-0000-1100-000049580000}"/>
              </a:ext>
            </a:extLst>
          </xdr:cNvPr>
          <xdr:cNvSpPr>
            <a:spLocks/>
          </xdr:cNvSpPr>
        </xdr:nvSpPr>
        <xdr:spPr bwMode="auto">
          <a:xfrm>
            <a:off x="662" y="26"/>
            <a:ext cx="28" cy="21"/>
          </a:xfrm>
          <a:custGeom>
            <a:avLst/>
            <a:gdLst>
              <a:gd name="T0" fmla="*/ 8 w 28"/>
              <a:gd name="T1" fmla="*/ 8 h 21"/>
              <a:gd name="T2" fmla="*/ 6 w 28"/>
              <a:gd name="T3" fmla="*/ 14 h 21"/>
              <a:gd name="T4" fmla="*/ 12 w 28"/>
              <a:gd name="T5" fmla="*/ 6 h 21"/>
              <a:gd name="T6" fmla="*/ 14 w 28"/>
              <a:gd name="T7" fmla="*/ 0 h 21"/>
              <a:gd name="T8" fmla="*/ 15 w 28"/>
              <a:gd name="T9" fmla="*/ 11 h 21"/>
              <a:gd name="T10" fmla="*/ 17 w 28"/>
              <a:gd name="T11" fmla="*/ 9 h 21"/>
              <a:gd name="T12" fmla="*/ 21 w 28"/>
              <a:gd name="T13" fmla="*/ 14 h 21"/>
              <a:gd name="T14" fmla="*/ 17 w 28"/>
              <a:gd name="T15" fmla="*/ 14 h 2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8" h="21">
                <a:moveTo>
                  <a:pt x="8" y="8"/>
                </a:moveTo>
                <a:cubicBezTo>
                  <a:pt x="5" y="10"/>
                  <a:pt x="0" y="12"/>
                  <a:pt x="6" y="14"/>
                </a:cubicBezTo>
                <a:cubicBezTo>
                  <a:pt x="9" y="12"/>
                  <a:pt x="10" y="9"/>
                  <a:pt x="12" y="6"/>
                </a:cubicBezTo>
                <a:cubicBezTo>
                  <a:pt x="13" y="4"/>
                  <a:pt x="14" y="0"/>
                  <a:pt x="14" y="0"/>
                </a:cubicBezTo>
                <a:cubicBezTo>
                  <a:pt x="14" y="4"/>
                  <a:pt x="15" y="7"/>
                  <a:pt x="15" y="11"/>
                </a:cubicBezTo>
                <a:cubicBezTo>
                  <a:pt x="16" y="21"/>
                  <a:pt x="16" y="17"/>
                  <a:pt x="17" y="9"/>
                </a:cubicBezTo>
                <a:cubicBezTo>
                  <a:pt x="20" y="10"/>
                  <a:pt x="28" y="11"/>
                  <a:pt x="21" y="14"/>
                </a:cubicBezTo>
                <a:cubicBezTo>
                  <a:pt x="18" y="16"/>
                  <a:pt x="19" y="16"/>
                  <a:pt x="17" y="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602" name="Freeform 15">
            <a:extLst>
              <a:ext uri="{FF2B5EF4-FFF2-40B4-BE49-F238E27FC236}">
                <a16:creationId xmlns:a16="http://schemas.microsoft.com/office/drawing/2014/main" id="{00000000-0008-0000-1100-00004A580000}"/>
              </a:ext>
            </a:extLst>
          </xdr:cNvPr>
          <xdr:cNvSpPr>
            <a:spLocks/>
          </xdr:cNvSpPr>
        </xdr:nvSpPr>
        <xdr:spPr bwMode="auto">
          <a:xfrm>
            <a:off x="641" y="15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603" name="Freeform 16">
            <a:extLst>
              <a:ext uri="{FF2B5EF4-FFF2-40B4-BE49-F238E27FC236}">
                <a16:creationId xmlns:a16="http://schemas.microsoft.com/office/drawing/2014/main" id="{00000000-0008-0000-1100-00004B580000}"/>
              </a:ext>
            </a:extLst>
          </xdr:cNvPr>
          <xdr:cNvSpPr>
            <a:spLocks/>
          </xdr:cNvSpPr>
        </xdr:nvSpPr>
        <xdr:spPr bwMode="auto">
          <a:xfrm>
            <a:off x="650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604" name="Freeform 17">
            <a:extLst>
              <a:ext uri="{FF2B5EF4-FFF2-40B4-BE49-F238E27FC236}">
                <a16:creationId xmlns:a16="http://schemas.microsoft.com/office/drawing/2014/main" id="{00000000-0008-0000-1100-00004C580000}"/>
              </a:ext>
            </a:extLst>
          </xdr:cNvPr>
          <xdr:cNvSpPr>
            <a:spLocks/>
          </xdr:cNvSpPr>
        </xdr:nvSpPr>
        <xdr:spPr bwMode="auto">
          <a:xfrm>
            <a:off x="597" y="26"/>
            <a:ext cx="3" cy="2"/>
          </a:xfrm>
          <a:custGeom>
            <a:avLst/>
            <a:gdLst>
              <a:gd name="T0" fmla="*/ 3 w 3"/>
              <a:gd name="T1" fmla="*/ 0 h 2"/>
              <a:gd name="T2" fmla="*/ 0 w 3"/>
              <a:gd name="T3" fmla="*/ 2 h 2"/>
              <a:gd name="T4" fmla="*/ 3 w 3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2">
                <a:moveTo>
                  <a:pt x="3" y="0"/>
                </a:moveTo>
                <a:cubicBezTo>
                  <a:pt x="2" y="1"/>
                  <a:pt x="0" y="2"/>
                  <a:pt x="0" y="2"/>
                </a:cubicBezTo>
                <a:cubicBezTo>
                  <a:pt x="0" y="2"/>
                  <a:pt x="2" y="1"/>
                  <a:pt x="3" y="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144780</xdr:colOff>
      <xdr:row>46</xdr:row>
      <xdr:rowOff>38100</xdr:rowOff>
    </xdr:from>
    <xdr:to>
      <xdr:col>33</xdr:col>
      <xdr:colOff>68580</xdr:colOff>
      <xdr:row>48</xdr:row>
      <xdr:rowOff>121920</xdr:rowOff>
    </xdr:to>
    <xdr:grpSp>
      <xdr:nvGrpSpPr>
        <xdr:cNvPr id="22565" name="Group 18">
          <a:extLst>
            <a:ext uri="{FF2B5EF4-FFF2-40B4-BE49-F238E27FC236}">
              <a16:creationId xmlns:a16="http://schemas.microsoft.com/office/drawing/2014/main" id="{00000000-0008-0000-1100-000025580000}"/>
            </a:ext>
          </a:extLst>
        </xdr:cNvPr>
        <xdr:cNvGrpSpPr>
          <a:grpSpLocks/>
        </xdr:cNvGrpSpPr>
      </xdr:nvGrpSpPr>
      <xdr:grpSpPr bwMode="auto">
        <a:xfrm>
          <a:off x="5126355" y="6810375"/>
          <a:ext cx="971550" cy="379095"/>
          <a:chOff x="498" y="708"/>
          <a:chExt cx="119" cy="40"/>
        </a:xfrm>
      </xdr:grpSpPr>
      <xdr:sp macro="" textlink="">
        <xdr:nvSpPr>
          <xdr:cNvPr id="22595" name="Freeform 19">
            <a:extLst>
              <a:ext uri="{FF2B5EF4-FFF2-40B4-BE49-F238E27FC236}">
                <a16:creationId xmlns:a16="http://schemas.microsoft.com/office/drawing/2014/main" id="{00000000-0008-0000-1100-00004358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96" name="Freeform 20">
            <a:extLst>
              <a:ext uri="{FF2B5EF4-FFF2-40B4-BE49-F238E27FC236}">
                <a16:creationId xmlns:a16="http://schemas.microsoft.com/office/drawing/2014/main" id="{00000000-0008-0000-1100-00004458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97" name="Freeform 21">
            <a:extLst>
              <a:ext uri="{FF2B5EF4-FFF2-40B4-BE49-F238E27FC236}">
                <a16:creationId xmlns:a16="http://schemas.microsoft.com/office/drawing/2014/main" id="{00000000-0008-0000-1100-00004558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175260</xdr:colOff>
      <xdr:row>53</xdr:row>
      <xdr:rowOff>114300</xdr:rowOff>
    </xdr:from>
    <xdr:to>
      <xdr:col>16</xdr:col>
      <xdr:colOff>60960</xdr:colOff>
      <xdr:row>56</xdr:row>
      <xdr:rowOff>0</xdr:rowOff>
    </xdr:to>
    <xdr:grpSp>
      <xdr:nvGrpSpPr>
        <xdr:cNvPr id="22566" name="Group 22">
          <a:extLst>
            <a:ext uri="{FF2B5EF4-FFF2-40B4-BE49-F238E27FC236}">
              <a16:creationId xmlns:a16="http://schemas.microsoft.com/office/drawing/2014/main" id="{00000000-0008-0000-1100-000026580000}"/>
            </a:ext>
          </a:extLst>
        </xdr:cNvPr>
        <xdr:cNvGrpSpPr>
          <a:grpSpLocks/>
        </xdr:cNvGrpSpPr>
      </xdr:nvGrpSpPr>
      <xdr:grpSpPr bwMode="auto">
        <a:xfrm>
          <a:off x="1737360" y="7934325"/>
          <a:ext cx="1152525" cy="371475"/>
          <a:chOff x="98" y="14"/>
          <a:chExt cx="172" cy="58"/>
        </a:xfrm>
      </xdr:grpSpPr>
      <xdr:sp macro="" textlink="">
        <xdr:nvSpPr>
          <xdr:cNvPr id="22589" name="Freeform 23">
            <a:extLst>
              <a:ext uri="{FF2B5EF4-FFF2-40B4-BE49-F238E27FC236}">
                <a16:creationId xmlns:a16="http://schemas.microsoft.com/office/drawing/2014/main" id="{00000000-0008-0000-1100-00003D580000}"/>
              </a:ext>
            </a:extLst>
          </xdr:cNvPr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90" name="Freeform 24">
            <a:extLst>
              <a:ext uri="{FF2B5EF4-FFF2-40B4-BE49-F238E27FC236}">
                <a16:creationId xmlns:a16="http://schemas.microsoft.com/office/drawing/2014/main" id="{00000000-0008-0000-1100-00003E580000}"/>
              </a:ext>
            </a:extLst>
          </xdr:cNvPr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91" name="Freeform 25">
            <a:extLst>
              <a:ext uri="{FF2B5EF4-FFF2-40B4-BE49-F238E27FC236}">
                <a16:creationId xmlns:a16="http://schemas.microsoft.com/office/drawing/2014/main" id="{00000000-0008-0000-1100-00003F580000}"/>
              </a:ext>
            </a:extLst>
          </xdr:cNvPr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92" name="Freeform 26">
            <a:extLst>
              <a:ext uri="{FF2B5EF4-FFF2-40B4-BE49-F238E27FC236}">
                <a16:creationId xmlns:a16="http://schemas.microsoft.com/office/drawing/2014/main" id="{00000000-0008-0000-1100-000040580000}"/>
              </a:ext>
            </a:extLst>
          </xdr:cNvPr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93" name="Freeform 27">
            <a:extLst>
              <a:ext uri="{FF2B5EF4-FFF2-40B4-BE49-F238E27FC236}">
                <a16:creationId xmlns:a16="http://schemas.microsoft.com/office/drawing/2014/main" id="{00000000-0008-0000-1100-000041580000}"/>
              </a:ext>
            </a:extLst>
          </xdr:cNvPr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94" name="Freeform 28">
            <a:extLst>
              <a:ext uri="{FF2B5EF4-FFF2-40B4-BE49-F238E27FC236}">
                <a16:creationId xmlns:a16="http://schemas.microsoft.com/office/drawing/2014/main" id="{00000000-0008-0000-1100-000042580000}"/>
              </a:ext>
            </a:extLst>
          </xdr:cNvPr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11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11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144780</xdr:colOff>
      <xdr:row>47</xdr:row>
      <xdr:rowOff>60960</xdr:rowOff>
    </xdr:from>
    <xdr:to>
      <xdr:col>25</xdr:col>
      <xdr:colOff>7620</xdr:colOff>
      <xdr:row>54</xdr:row>
      <xdr:rowOff>68580</xdr:rowOff>
    </xdr:to>
    <xdr:grpSp>
      <xdr:nvGrpSpPr>
        <xdr:cNvPr id="22567" name="Group 31">
          <a:extLst>
            <a:ext uri="{FF2B5EF4-FFF2-40B4-BE49-F238E27FC236}">
              <a16:creationId xmlns:a16="http://schemas.microsoft.com/office/drawing/2014/main" id="{00000000-0008-0000-1100-000027580000}"/>
            </a:ext>
          </a:extLst>
        </xdr:cNvPr>
        <xdr:cNvGrpSpPr>
          <a:grpSpLocks noChangeAspect="1"/>
        </xdr:cNvGrpSpPr>
      </xdr:nvGrpSpPr>
      <xdr:grpSpPr bwMode="auto">
        <a:xfrm>
          <a:off x="3516630" y="6928485"/>
          <a:ext cx="1110615" cy="1122045"/>
          <a:chOff x="2160" y="1344"/>
          <a:chExt cx="1258" cy="1272"/>
        </a:xfrm>
      </xdr:grpSpPr>
      <xdr:sp macro="" textlink="">
        <xdr:nvSpPr>
          <xdr:cNvPr id="22581" name="Oval 32">
            <a:extLst>
              <a:ext uri="{FF2B5EF4-FFF2-40B4-BE49-F238E27FC236}">
                <a16:creationId xmlns:a16="http://schemas.microsoft.com/office/drawing/2014/main" id="{00000000-0008-0000-1100-0000355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60" y="1344"/>
            <a:ext cx="1258" cy="1272"/>
          </a:xfrm>
          <a:prstGeom prst="ellipse">
            <a:avLst/>
          </a:prstGeom>
          <a:solidFill>
            <a:srgbClr val="B2B2B2">
              <a:alpha val="50195"/>
            </a:srgbClr>
          </a:solidFill>
          <a:ln w="254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" name="WordArt 33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6749884">
            <a:off x="2281" y="1504"/>
            <a:ext cx="991" cy="952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561853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>
                    <a:alpha val="50000"/>
                  </a:srgbClr>
                </a:solidFill>
                <a:effectLst/>
                <a:latin typeface="Arial Black"/>
              </a:rPr>
              <a:t>JIM WILLIAMS MONTGOMERY COUNTY, TENN.</a:t>
            </a:r>
          </a:p>
        </xdr:txBody>
      </xdr:sp>
      <xdr:sp macro="" textlink="">
        <xdr:nvSpPr>
          <xdr:cNvPr id="22583" name="Oval 34">
            <a:extLst>
              <a:ext uri="{FF2B5EF4-FFF2-40B4-BE49-F238E27FC236}">
                <a16:creationId xmlns:a16="http://schemas.microsoft.com/office/drawing/2014/main" id="{00000000-0008-0000-1100-0000375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407" y="1586"/>
            <a:ext cx="764" cy="773"/>
          </a:xfrm>
          <a:prstGeom prst="ellipse">
            <a:avLst/>
          </a:prstGeom>
          <a:solidFill>
            <a:srgbClr val="B2B2B2">
              <a:alpha val="50195"/>
            </a:srgbClr>
          </a:solidFill>
          <a:ln w="222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grpSp>
        <xdr:nvGrpSpPr>
          <xdr:cNvPr id="22584" name="Group 35">
            <a:extLst>
              <a:ext uri="{FF2B5EF4-FFF2-40B4-BE49-F238E27FC236}">
                <a16:creationId xmlns:a16="http://schemas.microsoft.com/office/drawing/2014/main" id="{00000000-0008-0000-1100-00003858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2488" y="1704"/>
            <a:ext cx="624" cy="528"/>
            <a:chOff x="1008" y="1968"/>
            <a:chExt cx="978" cy="870"/>
          </a:xfrm>
        </xdr:grpSpPr>
        <xdr:sp macro="" textlink="">
          <xdr:nvSpPr>
            <xdr:cNvPr id="5" name="WordArt 36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311" y="1967"/>
              <a:ext cx="687" cy="188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NOTARY</a:t>
              </a:r>
            </a:p>
          </xdr:txBody>
        </xdr:sp>
        <xdr:sp macro="" textlink="">
          <xdr:nvSpPr>
            <xdr:cNvPr id="6" name="WordArt 37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207" y="2213"/>
              <a:ext cx="687" cy="173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PUBLIC</a:t>
              </a:r>
            </a:p>
          </xdr:txBody>
        </xdr:sp>
        <xdr:sp macro="" textlink="">
          <xdr:nvSpPr>
            <xdr:cNvPr id="7" name="WordArt 38">
              <a:extLst>
                <a:ext uri="{FF2B5EF4-FFF2-40B4-BE49-F238E27FC236}">
                  <a16:creationId xmlns:a16="http://schemas.microsoft.com/office/drawing/2014/main" id="{00000000-0008-0000-1100-000007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026" y="2618"/>
              <a:ext cx="687" cy="217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LARGE</a:t>
              </a:r>
            </a:p>
          </xdr:txBody>
        </xdr:sp>
        <xdr:sp macro="" textlink="">
          <xdr:nvSpPr>
            <xdr:cNvPr id="8" name="WordArt 39">
              <a:extLst>
                <a:ext uri="{FF2B5EF4-FFF2-40B4-BE49-F238E27FC236}">
                  <a16:creationId xmlns:a16="http://schemas.microsoft.com/office/drawing/2014/main" id="{00000000-0008-0000-1100-000008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117" y="2387"/>
              <a:ext cx="687" cy="173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    AT    </a:t>
              </a:r>
            </a:p>
          </xdr:txBody>
        </xdr:sp>
      </xdr:grpSp>
    </xdr:grpSp>
    <xdr:clientData/>
  </xdr:twoCellAnchor>
  <xdr:twoCellAnchor>
    <xdr:from>
      <xdr:col>24</xdr:col>
      <xdr:colOff>182880</xdr:colOff>
      <xdr:row>57</xdr:row>
      <xdr:rowOff>45720</xdr:rowOff>
    </xdr:from>
    <xdr:to>
      <xdr:col>32</xdr:col>
      <xdr:colOff>0</xdr:colOff>
      <xdr:row>60</xdr:row>
      <xdr:rowOff>30480</xdr:rowOff>
    </xdr:to>
    <xdr:grpSp>
      <xdr:nvGrpSpPr>
        <xdr:cNvPr id="22568" name="Group 40">
          <a:extLst>
            <a:ext uri="{FF2B5EF4-FFF2-40B4-BE49-F238E27FC236}">
              <a16:creationId xmlns:a16="http://schemas.microsoft.com/office/drawing/2014/main" id="{00000000-0008-0000-1100-000028580000}"/>
            </a:ext>
          </a:extLst>
        </xdr:cNvPr>
        <xdr:cNvGrpSpPr>
          <a:grpSpLocks/>
        </xdr:cNvGrpSpPr>
      </xdr:nvGrpSpPr>
      <xdr:grpSpPr bwMode="auto">
        <a:xfrm>
          <a:off x="4583430" y="8513445"/>
          <a:ext cx="1264920" cy="461010"/>
          <a:chOff x="725" y="12"/>
          <a:chExt cx="170" cy="64"/>
        </a:xfrm>
      </xdr:grpSpPr>
      <xdr:sp macro="" textlink="">
        <xdr:nvSpPr>
          <xdr:cNvPr id="22578" name="Freeform 41">
            <a:extLst>
              <a:ext uri="{FF2B5EF4-FFF2-40B4-BE49-F238E27FC236}">
                <a16:creationId xmlns:a16="http://schemas.microsoft.com/office/drawing/2014/main" id="{00000000-0008-0000-1100-000032580000}"/>
              </a:ext>
            </a:extLst>
          </xdr:cNvPr>
          <xdr:cNvSpPr>
            <a:spLocks/>
          </xdr:cNvSpPr>
        </xdr:nvSpPr>
        <xdr:spPr bwMode="auto">
          <a:xfrm>
            <a:off x="725" y="19"/>
            <a:ext cx="68" cy="57"/>
          </a:xfrm>
          <a:custGeom>
            <a:avLst/>
            <a:gdLst>
              <a:gd name="T0" fmla="*/ 23 w 68"/>
              <a:gd name="T1" fmla="*/ 19 h 57"/>
              <a:gd name="T2" fmla="*/ 11 w 68"/>
              <a:gd name="T3" fmla="*/ 24 h 57"/>
              <a:gd name="T4" fmla="*/ 11 w 68"/>
              <a:gd name="T5" fmla="*/ 17 h 57"/>
              <a:gd name="T6" fmla="*/ 17 w 68"/>
              <a:gd name="T7" fmla="*/ 11 h 57"/>
              <a:gd name="T8" fmla="*/ 32 w 68"/>
              <a:gd name="T9" fmla="*/ 2 h 57"/>
              <a:gd name="T10" fmla="*/ 18 w 68"/>
              <a:gd name="T11" fmla="*/ 28 h 57"/>
              <a:gd name="T12" fmla="*/ 13 w 68"/>
              <a:gd name="T13" fmla="*/ 41 h 57"/>
              <a:gd name="T14" fmla="*/ 6 w 68"/>
              <a:gd name="T15" fmla="*/ 57 h 57"/>
              <a:gd name="T16" fmla="*/ 11 w 68"/>
              <a:gd name="T17" fmla="*/ 35 h 57"/>
              <a:gd name="T18" fmla="*/ 22 w 68"/>
              <a:gd name="T19" fmla="*/ 28 h 57"/>
              <a:gd name="T20" fmla="*/ 31 w 68"/>
              <a:gd name="T21" fmla="*/ 23 h 57"/>
              <a:gd name="T22" fmla="*/ 32 w 68"/>
              <a:gd name="T23" fmla="*/ 26 h 57"/>
              <a:gd name="T24" fmla="*/ 35 w 68"/>
              <a:gd name="T25" fmla="*/ 22 h 57"/>
              <a:gd name="T26" fmla="*/ 44 w 68"/>
              <a:gd name="T27" fmla="*/ 16 h 57"/>
              <a:gd name="T28" fmla="*/ 49 w 68"/>
              <a:gd name="T29" fmla="*/ 7 h 57"/>
              <a:gd name="T30" fmla="*/ 47 w 68"/>
              <a:gd name="T31" fmla="*/ 4 h 57"/>
              <a:gd name="T32" fmla="*/ 41 w 68"/>
              <a:gd name="T33" fmla="*/ 25 h 57"/>
              <a:gd name="T34" fmla="*/ 42 w 68"/>
              <a:gd name="T35" fmla="*/ 24 h 57"/>
              <a:gd name="T36" fmla="*/ 46 w 68"/>
              <a:gd name="T37" fmla="*/ 18 h 57"/>
              <a:gd name="T38" fmla="*/ 51 w 68"/>
              <a:gd name="T39" fmla="*/ 24 h 57"/>
              <a:gd name="T40" fmla="*/ 55 w 68"/>
              <a:gd name="T41" fmla="*/ 19 h 57"/>
              <a:gd name="T42" fmla="*/ 56 w 68"/>
              <a:gd name="T43" fmla="*/ 25 h 57"/>
              <a:gd name="T44" fmla="*/ 60 w 68"/>
              <a:gd name="T45" fmla="*/ 21 h 57"/>
              <a:gd name="T46" fmla="*/ 64 w 68"/>
              <a:gd name="T47" fmla="*/ 25 h 57"/>
              <a:gd name="T48" fmla="*/ 68 w 68"/>
              <a:gd name="T49" fmla="*/ 21 h 5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68" h="57">
                <a:moveTo>
                  <a:pt x="23" y="19"/>
                </a:moveTo>
                <a:cubicBezTo>
                  <a:pt x="20" y="22"/>
                  <a:pt x="15" y="22"/>
                  <a:pt x="11" y="24"/>
                </a:cubicBezTo>
                <a:cubicBezTo>
                  <a:pt x="5" y="22"/>
                  <a:pt x="8" y="22"/>
                  <a:pt x="11" y="17"/>
                </a:cubicBezTo>
                <a:cubicBezTo>
                  <a:pt x="12" y="13"/>
                  <a:pt x="14" y="13"/>
                  <a:pt x="17" y="11"/>
                </a:cubicBezTo>
                <a:cubicBezTo>
                  <a:pt x="19" y="6"/>
                  <a:pt x="28" y="4"/>
                  <a:pt x="32" y="2"/>
                </a:cubicBezTo>
                <a:cubicBezTo>
                  <a:pt x="30" y="11"/>
                  <a:pt x="24" y="22"/>
                  <a:pt x="18" y="28"/>
                </a:cubicBezTo>
                <a:cubicBezTo>
                  <a:pt x="17" y="32"/>
                  <a:pt x="16" y="37"/>
                  <a:pt x="13" y="41"/>
                </a:cubicBezTo>
                <a:cubicBezTo>
                  <a:pt x="12" y="46"/>
                  <a:pt x="10" y="53"/>
                  <a:pt x="6" y="57"/>
                </a:cubicBezTo>
                <a:cubicBezTo>
                  <a:pt x="0" y="51"/>
                  <a:pt x="3" y="38"/>
                  <a:pt x="11" y="35"/>
                </a:cubicBezTo>
                <a:cubicBezTo>
                  <a:pt x="14" y="32"/>
                  <a:pt x="18" y="30"/>
                  <a:pt x="22" y="28"/>
                </a:cubicBezTo>
                <a:cubicBezTo>
                  <a:pt x="23" y="25"/>
                  <a:pt x="32" y="22"/>
                  <a:pt x="31" y="23"/>
                </a:cubicBezTo>
                <a:cubicBezTo>
                  <a:pt x="31" y="24"/>
                  <a:pt x="31" y="26"/>
                  <a:pt x="32" y="26"/>
                </a:cubicBezTo>
                <a:cubicBezTo>
                  <a:pt x="33" y="27"/>
                  <a:pt x="34" y="23"/>
                  <a:pt x="35" y="22"/>
                </a:cubicBezTo>
                <a:cubicBezTo>
                  <a:pt x="38" y="20"/>
                  <a:pt x="41" y="18"/>
                  <a:pt x="44" y="16"/>
                </a:cubicBezTo>
                <a:cubicBezTo>
                  <a:pt x="45" y="12"/>
                  <a:pt x="45" y="9"/>
                  <a:pt x="49" y="7"/>
                </a:cubicBezTo>
                <a:cubicBezTo>
                  <a:pt x="50" y="0"/>
                  <a:pt x="51" y="2"/>
                  <a:pt x="47" y="4"/>
                </a:cubicBezTo>
                <a:lnTo>
                  <a:pt x="41" y="25"/>
                </a:lnTo>
                <a:cubicBezTo>
                  <a:pt x="41" y="25"/>
                  <a:pt x="42" y="24"/>
                  <a:pt x="42" y="24"/>
                </a:cubicBezTo>
                <a:cubicBezTo>
                  <a:pt x="43" y="22"/>
                  <a:pt x="44" y="20"/>
                  <a:pt x="46" y="18"/>
                </a:cubicBezTo>
                <a:cubicBezTo>
                  <a:pt x="48" y="20"/>
                  <a:pt x="47" y="27"/>
                  <a:pt x="51" y="24"/>
                </a:cubicBezTo>
                <a:cubicBezTo>
                  <a:pt x="54" y="22"/>
                  <a:pt x="54" y="22"/>
                  <a:pt x="55" y="19"/>
                </a:cubicBezTo>
                <a:cubicBezTo>
                  <a:pt x="55" y="21"/>
                  <a:pt x="54" y="24"/>
                  <a:pt x="56" y="25"/>
                </a:cubicBezTo>
                <a:cubicBezTo>
                  <a:pt x="58" y="26"/>
                  <a:pt x="60" y="21"/>
                  <a:pt x="60" y="21"/>
                </a:cubicBezTo>
                <a:cubicBezTo>
                  <a:pt x="61" y="23"/>
                  <a:pt x="62" y="23"/>
                  <a:pt x="64" y="25"/>
                </a:cubicBezTo>
                <a:cubicBezTo>
                  <a:pt x="65" y="24"/>
                  <a:pt x="68" y="22"/>
                  <a:pt x="68" y="2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" name="Freeform 42">
            <a:extLst>
              <a:ext uri="{FF2B5EF4-FFF2-40B4-BE49-F238E27FC236}">
                <a16:creationId xmlns:a16="http://schemas.microsoft.com/office/drawing/2014/main" id="{00000000-0008-0000-1100-000002000000}"/>
              </a:ext>
            </a:extLst>
          </xdr:cNvPr>
          <xdr:cNvSpPr>
            <a:spLocks/>
          </xdr:cNvSpPr>
        </xdr:nvSpPr>
        <xdr:spPr bwMode="auto">
          <a:xfrm>
            <a:off x="764" y="12"/>
            <a:ext cx="131" cy="53"/>
          </a:xfrm>
          <a:custGeom>
            <a:avLst/>
            <a:gdLst>
              <a:gd name="T0" fmla="*/ 0 w 131"/>
              <a:gd name="T1" fmla="*/ 53 h 53"/>
              <a:gd name="T2" fmla="*/ 13 w 131"/>
              <a:gd name="T3" fmla="*/ 50 h 53"/>
              <a:gd name="T4" fmla="*/ 48 w 131"/>
              <a:gd name="T5" fmla="*/ 25 h 53"/>
              <a:gd name="T6" fmla="*/ 62 w 131"/>
              <a:gd name="T7" fmla="*/ 3 h 53"/>
              <a:gd name="T8" fmla="*/ 55 w 131"/>
              <a:gd name="T9" fmla="*/ 9 h 53"/>
              <a:gd name="T10" fmla="*/ 50 w 131"/>
              <a:gd name="T11" fmla="*/ 32 h 53"/>
              <a:gd name="T12" fmla="*/ 40 w 131"/>
              <a:gd name="T13" fmla="*/ 38 h 53"/>
              <a:gd name="T14" fmla="*/ 42 w 131"/>
              <a:gd name="T15" fmla="*/ 31 h 53"/>
              <a:gd name="T16" fmla="*/ 53 w 131"/>
              <a:gd name="T17" fmla="*/ 28 h 53"/>
              <a:gd name="T18" fmla="*/ 57 w 131"/>
              <a:gd name="T19" fmla="*/ 37 h 53"/>
              <a:gd name="T20" fmla="*/ 61 w 131"/>
              <a:gd name="T21" fmla="*/ 29 h 53"/>
              <a:gd name="T22" fmla="*/ 64 w 131"/>
              <a:gd name="T23" fmla="*/ 32 h 53"/>
              <a:gd name="T24" fmla="*/ 69 w 131"/>
              <a:gd name="T25" fmla="*/ 29 h 53"/>
              <a:gd name="T26" fmla="*/ 74 w 131"/>
              <a:gd name="T27" fmla="*/ 35 h 53"/>
              <a:gd name="T28" fmla="*/ 83 w 131"/>
              <a:gd name="T29" fmla="*/ 35 h 53"/>
              <a:gd name="T30" fmla="*/ 96 w 131"/>
              <a:gd name="T31" fmla="*/ 24 h 53"/>
              <a:gd name="T32" fmla="*/ 97 w 131"/>
              <a:gd name="T33" fmla="*/ 21 h 53"/>
              <a:gd name="T34" fmla="*/ 100 w 131"/>
              <a:gd name="T35" fmla="*/ 35 h 53"/>
              <a:gd name="T36" fmla="*/ 112 w 131"/>
              <a:gd name="T37" fmla="*/ 16 h 53"/>
              <a:gd name="T38" fmla="*/ 107 w 131"/>
              <a:gd name="T39" fmla="*/ 19 h 53"/>
              <a:gd name="T40" fmla="*/ 105 w 131"/>
              <a:gd name="T41" fmla="*/ 32 h 53"/>
              <a:gd name="T42" fmla="*/ 106 w 131"/>
              <a:gd name="T43" fmla="*/ 29 h 53"/>
              <a:gd name="T44" fmla="*/ 110 w 131"/>
              <a:gd name="T45" fmla="*/ 25 h 53"/>
              <a:gd name="T46" fmla="*/ 114 w 131"/>
              <a:gd name="T47" fmla="*/ 32 h 53"/>
              <a:gd name="T48" fmla="*/ 129 w 131"/>
              <a:gd name="T49" fmla="*/ 28 h 53"/>
              <a:gd name="T50" fmla="*/ 130 w 131"/>
              <a:gd name="T51" fmla="*/ 26 h 53"/>
              <a:gd name="T52" fmla="*/ 131 w 131"/>
              <a:gd name="T53" fmla="*/ 28 h 53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131" h="53">
                <a:moveTo>
                  <a:pt x="0" y="53"/>
                </a:moveTo>
                <a:cubicBezTo>
                  <a:pt x="4" y="52"/>
                  <a:pt x="9" y="51"/>
                  <a:pt x="13" y="50"/>
                </a:cubicBezTo>
                <a:cubicBezTo>
                  <a:pt x="25" y="44"/>
                  <a:pt x="40" y="36"/>
                  <a:pt x="48" y="25"/>
                </a:cubicBezTo>
                <a:cubicBezTo>
                  <a:pt x="53" y="18"/>
                  <a:pt x="56" y="9"/>
                  <a:pt x="62" y="3"/>
                </a:cubicBezTo>
                <a:cubicBezTo>
                  <a:pt x="59" y="0"/>
                  <a:pt x="56" y="7"/>
                  <a:pt x="55" y="9"/>
                </a:cubicBezTo>
                <a:cubicBezTo>
                  <a:pt x="55" y="15"/>
                  <a:pt x="58" y="29"/>
                  <a:pt x="50" y="32"/>
                </a:cubicBezTo>
                <a:cubicBezTo>
                  <a:pt x="49" y="36"/>
                  <a:pt x="40" y="38"/>
                  <a:pt x="40" y="38"/>
                </a:cubicBezTo>
                <a:cubicBezTo>
                  <a:pt x="29" y="36"/>
                  <a:pt x="36" y="32"/>
                  <a:pt x="42" y="31"/>
                </a:cubicBezTo>
                <a:cubicBezTo>
                  <a:pt x="45" y="29"/>
                  <a:pt x="49" y="29"/>
                  <a:pt x="53" y="28"/>
                </a:cubicBezTo>
                <a:cubicBezTo>
                  <a:pt x="57" y="32"/>
                  <a:pt x="55" y="29"/>
                  <a:pt x="57" y="37"/>
                </a:cubicBezTo>
                <a:cubicBezTo>
                  <a:pt x="58" y="34"/>
                  <a:pt x="59" y="32"/>
                  <a:pt x="61" y="29"/>
                </a:cubicBezTo>
                <a:cubicBezTo>
                  <a:pt x="62" y="30"/>
                  <a:pt x="64" y="32"/>
                  <a:pt x="64" y="32"/>
                </a:cubicBezTo>
                <a:cubicBezTo>
                  <a:pt x="66" y="31"/>
                  <a:pt x="69" y="29"/>
                  <a:pt x="69" y="29"/>
                </a:cubicBezTo>
                <a:cubicBezTo>
                  <a:pt x="70" y="31"/>
                  <a:pt x="74" y="35"/>
                  <a:pt x="74" y="35"/>
                </a:cubicBezTo>
                <a:cubicBezTo>
                  <a:pt x="78" y="33"/>
                  <a:pt x="81" y="30"/>
                  <a:pt x="83" y="35"/>
                </a:cubicBezTo>
                <a:cubicBezTo>
                  <a:pt x="92" y="32"/>
                  <a:pt x="90" y="30"/>
                  <a:pt x="96" y="24"/>
                </a:cubicBezTo>
                <a:cubicBezTo>
                  <a:pt x="97" y="22"/>
                  <a:pt x="102" y="14"/>
                  <a:pt x="97" y="21"/>
                </a:cubicBezTo>
                <a:cubicBezTo>
                  <a:pt x="96" y="25"/>
                  <a:pt x="92" y="40"/>
                  <a:pt x="100" y="35"/>
                </a:cubicBezTo>
                <a:cubicBezTo>
                  <a:pt x="104" y="29"/>
                  <a:pt x="109" y="24"/>
                  <a:pt x="112" y="16"/>
                </a:cubicBezTo>
                <a:cubicBezTo>
                  <a:pt x="110" y="10"/>
                  <a:pt x="109" y="16"/>
                  <a:pt x="107" y="19"/>
                </a:cubicBezTo>
                <a:cubicBezTo>
                  <a:pt x="106" y="23"/>
                  <a:pt x="105" y="28"/>
                  <a:pt x="105" y="32"/>
                </a:cubicBezTo>
                <a:cubicBezTo>
                  <a:pt x="105" y="33"/>
                  <a:pt x="105" y="30"/>
                  <a:pt x="106" y="29"/>
                </a:cubicBezTo>
                <a:cubicBezTo>
                  <a:pt x="107" y="27"/>
                  <a:pt x="110" y="25"/>
                  <a:pt x="110" y="25"/>
                </a:cubicBezTo>
                <a:cubicBezTo>
                  <a:pt x="112" y="27"/>
                  <a:pt x="112" y="30"/>
                  <a:pt x="114" y="32"/>
                </a:cubicBezTo>
                <a:cubicBezTo>
                  <a:pt x="123" y="31"/>
                  <a:pt x="123" y="30"/>
                  <a:pt x="129" y="28"/>
                </a:cubicBezTo>
                <a:cubicBezTo>
                  <a:pt x="129" y="27"/>
                  <a:pt x="129" y="26"/>
                  <a:pt x="130" y="26"/>
                </a:cubicBezTo>
                <a:cubicBezTo>
                  <a:pt x="131" y="26"/>
                  <a:pt x="131" y="28"/>
                  <a:pt x="131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" name="Line 43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5" y="30"/>
            <a:ext cx="33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144780</xdr:colOff>
      <xdr:row>58</xdr:row>
      <xdr:rowOff>182880</xdr:rowOff>
    </xdr:from>
    <xdr:to>
      <xdr:col>15</xdr:col>
      <xdr:colOff>83820</xdr:colOff>
      <xdr:row>61</xdr:row>
      <xdr:rowOff>83820</xdr:rowOff>
    </xdr:to>
    <xdr:grpSp>
      <xdr:nvGrpSpPr>
        <xdr:cNvPr id="22569" name="Group 44">
          <a:extLst>
            <a:ext uri="{FF2B5EF4-FFF2-40B4-BE49-F238E27FC236}">
              <a16:creationId xmlns:a16="http://schemas.microsoft.com/office/drawing/2014/main" id="{00000000-0008-0000-1100-000029580000}"/>
            </a:ext>
          </a:extLst>
        </xdr:cNvPr>
        <xdr:cNvGrpSpPr>
          <a:grpSpLocks/>
        </xdr:cNvGrpSpPr>
      </xdr:nvGrpSpPr>
      <xdr:grpSpPr bwMode="auto">
        <a:xfrm>
          <a:off x="1525905" y="8812530"/>
          <a:ext cx="1205865" cy="377190"/>
          <a:chOff x="544" y="222"/>
          <a:chExt cx="300" cy="96"/>
        </a:xfrm>
      </xdr:grpSpPr>
      <xdr:sp macro="" textlink="">
        <xdr:nvSpPr>
          <xdr:cNvPr id="22572" name="Freeform 45">
            <a:extLst>
              <a:ext uri="{FF2B5EF4-FFF2-40B4-BE49-F238E27FC236}">
                <a16:creationId xmlns:a16="http://schemas.microsoft.com/office/drawing/2014/main" id="{00000000-0008-0000-1100-00002C580000}"/>
              </a:ext>
            </a:extLst>
          </xdr:cNvPr>
          <xdr:cNvSpPr>
            <a:spLocks/>
          </xdr:cNvSpPr>
        </xdr:nvSpPr>
        <xdr:spPr bwMode="auto">
          <a:xfrm>
            <a:off x="544" y="225"/>
            <a:ext cx="106" cy="86"/>
          </a:xfrm>
          <a:custGeom>
            <a:avLst/>
            <a:gdLst>
              <a:gd name="T0" fmla="*/ 25 w 106"/>
              <a:gd name="T1" fmla="*/ 38 h 86"/>
              <a:gd name="T2" fmla="*/ 31 w 106"/>
              <a:gd name="T3" fmla="*/ 54 h 86"/>
              <a:gd name="T4" fmla="*/ 16 w 106"/>
              <a:gd name="T5" fmla="*/ 79 h 86"/>
              <a:gd name="T6" fmla="*/ 1 w 106"/>
              <a:gd name="T7" fmla="*/ 40 h 86"/>
              <a:gd name="T8" fmla="*/ 99 w 106"/>
              <a:gd name="T9" fmla="*/ 0 h 86"/>
              <a:gd name="T10" fmla="*/ 106 w 106"/>
              <a:gd name="T11" fmla="*/ 15 h 86"/>
              <a:gd name="T12" fmla="*/ 42 w 106"/>
              <a:gd name="T13" fmla="*/ 40 h 86"/>
              <a:gd name="T14" fmla="*/ 44 w 106"/>
              <a:gd name="T15" fmla="*/ 60 h 86"/>
              <a:gd name="T16" fmla="*/ 47 w 106"/>
              <a:gd name="T17" fmla="*/ 77 h 86"/>
              <a:gd name="T18" fmla="*/ 49 w 106"/>
              <a:gd name="T19" fmla="*/ 81 h 8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06" h="86">
                <a:moveTo>
                  <a:pt x="25" y="38"/>
                </a:moveTo>
                <a:cubicBezTo>
                  <a:pt x="26" y="44"/>
                  <a:pt x="29" y="49"/>
                  <a:pt x="31" y="54"/>
                </a:cubicBezTo>
                <a:cubicBezTo>
                  <a:pt x="34" y="72"/>
                  <a:pt x="40" y="77"/>
                  <a:pt x="16" y="79"/>
                </a:cubicBezTo>
                <a:cubicBezTo>
                  <a:pt x="0" y="74"/>
                  <a:pt x="3" y="56"/>
                  <a:pt x="1" y="40"/>
                </a:cubicBezTo>
                <a:cubicBezTo>
                  <a:pt x="9" y="1"/>
                  <a:pt x="66" y="7"/>
                  <a:pt x="99" y="0"/>
                </a:cubicBezTo>
                <a:cubicBezTo>
                  <a:pt x="105" y="4"/>
                  <a:pt x="104" y="9"/>
                  <a:pt x="106" y="15"/>
                </a:cubicBezTo>
                <a:cubicBezTo>
                  <a:pt x="99" y="43"/>
                  <a:pt x="66" y="37"/>
                  <a:pt x="42" y="40"/>
                </a:cubicBezTo>
                <a:cubicBezTo>
                  <a:pt x="32" y="43"/>
                  <a:pt x="40" y="52"/>
                  <a:pt x="44" y="60"/>
                </a:cubicBezTo>
                <a:cubicBezTo>
                  <a:pt x="45" y="66"/>
                  <a:pt x="46" y="71"/>
                  <a:pt x="47" y="77"/>
                </a:cubicBezTo>
                <a:cubicBezTo>
                  <a:pt x="49" y="86"/>
                  <a:pt x="49" y="83"/>
                  <a:pt x="49" y="8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73" name="Freeform 46">
            <a:extLst>
              <a:ext uri="{FF2B5EF4-FFF2-40B4-BE49-F238E27FC236}">
                <a16:creationId xmlns:a16="http://schemas.microsoft.com/office/drawing/2014/main" id="{00000000-0008-0000-1100-00002D580000}"/>
              </a:ext>
            </a:extLst>
          </xdr:cNvPr>
          <xdr:cNvSpPr>
            <a:spLocks/>
          </xdr:cNvSpPr>
        </xdr:nvSpPr>
        <xdr:spPr bwMode="auto">
          <a:xfrm>
            <a:off x="592" y="240"/>
            <a:ext cx="148" cy="78"/>
          </a:xfrm>
          <a:custGeom>
            <a:avLst/>
            <a:gdLst>
              <a:gd name="T0" fmla="*/ 8 w 148"/>
              <a:gd name="T1" fmla="*/ 36 h 78"/>
              <a:gd name="T2" fmla="*/ 12 w 148"/>
              <a:gd name="T3" fmla="*/ 54 h 78"/>
              <a:gd name="T4" fmla="*/ 13 w 148"/>
              <a:gd name="T5" fmla="*/ 44 h 78"/>
              <a:gd name="T6" fmla="*/ 25 w 148"/>
              <a:gd name="T7" fmla="*/ 34 h 78"/>
              <a:gd name="T8" fmla="*/ 29 w 148"/>
              <a:gd name="T9" fmla="*/ 25 h 78"/>
              <a:gd name="T10" fmla="*/ 30 w 148"/>
              <a:gd name="T11" fmla="*/ 11 h 78"/>
              <a:gd name="T12" fmla="*/ 30 w 148"/>
              <a:gd name="T13" fmla="*/ 16 h 78"/>
              <a:gd name="T14" fmla="*/ 27 w 148"/>
              <a:gd name="T15" fmla="*/ 28 h 78"/>
              <a:gd name="T16" fmla="*/ 29 w 148"/>
              <a:gd name="T17" fmla="*/ 45 h 78"/>
              <a:gd name="T18" fmla="*/ 36 w 148"/>
              <a:gd name="T19" fmla="*/ 35 h 78"/>
              <a:gd name="T20" fmla="*/ 39 w 148"/>
              <a:gd name="T21" fmla="*/ 47 h 78"/>
              <a:gd name="T22" fmla="*/ 30 w 148"/>
              <a:gd name="T23" fmla="*/ 50 h 78"/>
              <a:gd name="T24" fmla="*/ 35 w 148"/>
              <a:gd name="T25" fmla="*/ 54 h 78"/>
              <a:gd name="T26" fmla="*/ 48 w 148"/>
              <a:gd name="T27" fmla="*/ 49 h 78"/>
              <a:gd name="T28" fmla="*/ 53 w 148"/>
              <a:gd name="T29" fmla="*/ 42 h 78"/>
              <a:gd name="T30" fmla="*/ 51 w 148"/>
              <a:gd name="T31" fmla="*/ 39 h 78"/>
              <a:gd name="T32" fmla="*/ 49 w 148"/>
              <a:gd name="T33" fmla="*/ 45 h 78"/>
              <a:gd name="T34" fmla="*/ 51 w 148"/>
              <a:gd name="T35" fmla="*/ 49 h 78"/>
              <a:gd name="T36" fmla="*/ 56 w 148"/>
              <a:gd name="T37" fmla="*/ 40 h 78"/>
              <a:gd name="T38" fmla="*/ 63 w 148"/>
              <a:gd name="T39" fmla="*/ 51 h 78"/>
              <a:gd name="T40" fmla="*/ 79 w 148"/>
              <a:gd name="T41" fmla="*/ 35 h 78"/>
              <a:gd name="T42" fmla="*/ 78 w 148"/>
              <a:gd name="T43" fmla="*/ 17 h 78"/>
              <a:gd name="T44" fmla="*/ 115 w 148"/>
              <a:gd name="T45" fmla="*/ 75 h 78"/>
              <a:gd name="T46" fmla="*/ 148 w 148"/>
              <a:gd name="T47" fmla="*/ 64 h 78"/>
              <a:gd name="T48" fmla="*/ 144 w 148"/>
              <a:gd name="T49" fmla="*/ 62 h 78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148" h="78">
                <a:moveTo>
                  <a:pt x="8" y="36"/>
                </a:moveTo>
                <a:cubicBezTo>
                  <a:pt x="3" y="44"/>
                  <a:pt x="0" y="52"/>
                  <a:pt x="12" y="54"/>
                </a:cubicBezTo>
                <a:cubicBezTo>
                  <a:pt x="18" y="52"/>
                  <a:pt x="16" y="49"/>
                  <a:pt x="13" y="44"/>
                </a:cubicBezTo>
                <a:cubicBezTo>
                  <a:pt x="11" y="36"/>
                  <a:pt x="19" y="38"/>
                  <a:pt x="25" y="34"/>
                </a:cubicBezTo>
                <a:cubicBezTo>
                  <a:pt x="26" y="31"/>
                  <a:pt x="28" y="28"/>
                  <a:pt x="29" y="25"/>
                </a:cubicBezTo>
                <a:cubicBezTo>
                  <a:pt x="29" y="20"/>
                  <a:pt x="29" y="16"/>
                  <a:pt x="30" y="11"/>
                </a:cubicBezTo>
                <a:cubicBezTo>
                  <a:pt x="30" y="9"/>
                  <a:pt x="30" y="14"/>
                  <a:pt x="30" y="16"/>
                </a:cubicBezTo>
                <a:cubicBezTo>
                  <a:pt x="29" y="26"/>
                  <a:pt x="30" y="21"/>
                  <a:pt x="27" y="28"/>
                </a:cubicBezTo>
                <a:cubicBezTo>
                  <a:pt x="25" y="60"/>
                  <a:pt x="22" y="52"/>
                  <a:pt x="29" y="45"/>
                </a:cubicBezTo>
                <a:cubicBezTo>
                  <a:pt x="30" y="40"/>
                  <a:pt x="31" y="37"/>
                  <a:pt x="36" y="35"/>
                </a:cubicBezTo>
                <a:cubicBezTo>
                  <a:pt x="40" y="36"/>
                  <a:pt x="45" y="44"/>
                  <a:pt x="39" y="47"/>
                </a:cubicBezTo>
                <a:cubicBezTo>
                  <a:pt x="35" y="49"/>
                  <a:pt x="34" y="49"/>
                  <a:pt x="30" y="50"/>
                </a:cubicBezTo>
                <a:cubicBezTo>
                  <a:pt x="23" y="48"/>
                  <a:pt x="33" y="52"/>
                  <a:pt x="35" y="54"/>
                </a:cubicBezTo>
                <a:cubicBezTo>
                  <a:pt x="44" y="53"/>
                  <a:pt x="42" y="53"/>
                  <a:pt x="48" y="49"/>
                </a:cubicBezTo>
                <a:cubicBezTo>
                  <a:pt x="50" y="46"/>
                  <a:pt x="51" y="44"/>
                  <a:pt x="53" y="42"/>
                </a:cubicBezTo>
                <a:cubicBezTo>
                  <a:pt x="52" y="41"/>
                  <a:pt x="52" y="38"/>
                  <a:pt x="51" y="39"/>
                </a:cubicBezTo>
                <a:cubicBezTo>
                  <a:pt x="49" y="40"/>
                  <a:pt x="49" y="45"/>
                  <a:pt x="49" y="45"/>
                </a:cubicBezTo>
                <a:cubicBezTo>
                  <a:pt x="50" y="46"/>
                  <a:pt x="50" y="50"/>
                  <a:pt x="51" y="49"/>
                </a:cubicBezTo>
                <a:cubicBezTo>
                  <a:pt x="54" y="46"/>
                  <a:pt x="53" y="43"/>
                  <a:pt x="56" y="40"/>
                </a:cubicBezTo>
                <a:cubicBezTo>
                  <a:pt x="62" y="42"/>
                  <a:pt x="62" y="45"/>
                  <a:pt x="63" y="51"/>
                </a:cubicBezTo>
                <a:cubicBezTo>
                  <a:pt x="73" y="49"/>
                  <a:pt x="74" y="43"/>
                  <a:pt x="79" y="35"/>
                </a:cubicBezTo>
                <a:cubicBezTo>
                  <a:pt x="80" y="30"/>
                  <a:pt x="81" y="0"/>
                  <a:pt x="78" y="17"/>
                </a:cubicBezTo>
                <a:cubicBezTo>
                  <a:pt x="82" y="56"/>
                  <a:pt x="77" y="68"/>
                  <a:pt x="115" y="75"/>
                </a:cubicBezTo>
                <a:cubicBezTo>
                  <a:pt x="135" y="74"/>
                  <a:pt x="138" y="78"/>
                  <a:pt x="148" y="64"/>
                </a:cubicBezTo>
                <a:cubicBezTo>
                  <a:pt x="147" y="63"/>
                  <a:pt x="144" y="62"/>
                  <a:pt x="144" y="6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74" name="Freeform 47">
            <a:extLst>
              <a:ext uri="{FF2B5EF4-FFF2-40B4-BE49-F238E27FC236}">
                <a16:creationId xmlns:a16="http://schemas.microsoft.com/office/drawing/2014/main" id="{00000000-0008-0000-1100-00002E580000}"/>
              </a:ext>
            </a:extLst>
          </xdr:cNvPr>
          <xdr:cNvSpPr>
            <a:spLocks/>
          </xdr:cNvSpPr>
        </xdr:nvSpPr>
        <xdr:spPr bwMode="auto">
          <a:xfrm>
            <a:off x="610" y="262"/>
            <a:ext cx="125" cy="13"/>
          </a:xfrm>
          <a:custGeom>
            <a:avLst/>
            <a:gdLst>
              <a:gd name="T0" fmla="*/ 25 w 125"/>
              <a:gd name="T1" fmla="*/ 11 h 13"/>
              <a:gd name="T2" fmla="*/ 95 w 125"/>
              <a:gd name="T3" fmla="*/ 5 h 13"/>
              <a:gd name="T4" fmla="*/ 118 w 125"/>
              <a:gd name="T5" fmla="*/ 2 h 13"/>
              <a:gd name="T6" fmla="*/ 122 w 125"/>
              <a:gd name="T7" fmla="*/ 1 h 1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5" h="13">
                <a:moveTo>
                  <a:pt x="25" y="11"/>
                </a:moveTo>
                <a:cubicBezTo>
                  <a:pt x="120" y="0"/>
                  <a:pt x="0" y="13"/>
                  <a:pt x="95" y="5"/>
                </a:cubicBezTo>
                <a:cubicBezTo>
                  <a:pt x="103" y="4"/>
                  <a:pt x="110" y="3"/>
                  <a:pt x="118" y="2"/>
                </a:cubicBezTo>
                <a:cubicBezTo>
                  <a:pt x="125" y="1"/>
                  <a:pt x="124" y="1"/>
                  <a:pt x="12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75" name="Freeform 48">
            <a:extLst>
              <a:ext uri="{FF2B5EF4-FFF2-40B4-BE49-F238E27FC236}">
                <a16:creationId xmlns:a16="http://schemas.microsoft.com/office/drawing/2014/main" id="{00000000-0008-0000-1100-00002F580000}"/>
              </a:ext>
            </a:extLst>
          </xdr:cNvPr>
          <xdr:cNvSpPr>
            <a:spLocks/>
          </xdr:cNvSpPr>
        </xdr:nvSpPr>
        <xdr:spPr bwMode="auto">
          <a:xfrm>
            <a:off x="712" y="238"/>
            <a:ext cx="6" cy="59"/>
          </a:xfrm>
          <a:custGeom>
            <a:avLst/>
            <a:gdLst>
              <a:gd name="T0" fmla="*/ 0 w 6"/>
              <a:gd name="T1" fmla="*/ 0 h 59"/>
              <a:gd name="T2" fmla="*/ 6 w 6"/>
              <a:gd name="T3" fmla="*/ 59 h 59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59">
                <a:moveTo>
                  <a:pt x="0" y="0"/>
                </a:moveTo>
                <a:cubicBezTo>
                  <a:pt x="1" y="21"/>
                  <a:pt x="6" y="38"/>
                  <a:pt x="6" y="5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76" name="Freeform 49">
            <a:extLst>
              <a:ext uri="{FF2B5EF4-FFF2-40B4-BE49-F238E27FC236}">
                <a16:creationId xmlns:a16="http://schemas.microsoft.com/office/drawing/2014/main" id="{00000000-0008-0000-1100-000030580000}"/>
              </a:ext>
            </a:extLst>
          </xdr:cNvPr>
          <xdr:cNvSpPr>
            <a:spLocks/>
          </xdr:cNvSpPr>
        </xdr:nvSpPr>
        <xdr:spPr bwMode="auto">
          <a:xfrm>
            <a:off x="709" y="230"/>
            <a:ext cx="77" cy="62"/>
          </a:xfrm>
          <a:custGeom>
            <a:avLst/>
            <a:gdLst>
              <a:gd name="T0" fmla="*/ 42 w 77"/>
              <a:gd name="T1" fmla="*/ 0 h 62"/>
              <a:gd name="T2" fmla="*/ 51 w 77"/>
              <a:gd name="T3" fmla="*/ 56 h 62"/>
              <a:gd name="T4" fmla="*/ 49 w 77"/>
              <a:gd name="T5" fmla="*/ 56 h 62"/>
              <a:gd name="T6" fmla="*/ 10 w 77"/>
              <a:gd name="T7" fmla="*/ 40 h 62"/>
              <a:gd name="T8" fmla="*/ 77 w 77"/>
              <a:gd name="T9" fmla="*/ 39 h 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7" h="62">
                <a:moveTo>
                  <a:pt x="42" y="0"/>
                </a:moveTo>
                <a:cubicBezTo>
                  <a:pt x="43" y="19"/>
                  <a:pt x="39" y="41"/>
                  <a:pt x="51" y="56"/>
                </a:cubicBezTo>
                <a:cubicBezTo>
                  <a:pt x="53" y="62"/>
                  <a:pt x="52" y="57"/>
                  <a:pt x="49" y="56"/>
                </a:cubicBezTo>
                <a:cubicBezTo>
                  <a:pt x="42" y="42"/>
                  <a:pt x="24" y="43"/>
                  <a:pt x="10" y="40"/>
                </a:cubicBezTo>
                <a:cubicBezTo>
                  <a:pt x="0" y="60"/>
                  <a:pt x="77" y="39"/>
                  <a:pt x="77" y="3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77" name="Freeform 50">
            <a:extLst>
              <a:ext uri="{FF2B5EF4-FFF2-40B4-BE49-F238E27FC236}">
                <a16:creationId xmlns:a16="http://schemas.microsoft.com/office/drawing/2014/main" id="{00000000-0008-0000-1100-000031580000}"/>
              </a:ext>
            </a:extLst>
          </xdr:cNvPr>
          <xdr:cNvSpPr>
            <a:spLocks/>
          </xdr:cNvSpPr>
        </xdr:nvSpPr>
        <xdr:spPr bwMode="auto">
          <a:xfrm>
            <a:off x="767" y="222"/>
            <a:ext cx="77" cy="96"/>
          </a:xfrm>
          <a:custGeom>
            <a:avLst/>
            <a:gdLst>
              <a:gd name="T0" fmla="*/ 0 w 77"/>
              <a:gd name="T1" fmla="*/ 65 h 96"/>
              <a:gd name="T2" fmla="*/ 13 w 77"/>
              <a:gd name="T3" fmla="*/ 58 h 96"/>
              <a:gd name="T4" fmla="*/ 14 w 77"/>
              <a:gd name="T5" fmla="*/ 52 h 96"/>
              <a:gd name="T6" fmla="*/ 5 w 77"/>
              <a:gd name="T7" fmla="*/ 59 h 96"/>
              <a:gd name="T8" fmla="*/ 4 w 77"/>
              <a:gd name="T9" fmla="*/ 68 h 96"/>
              <a:gd name="T10" fmla="*/ 31 w 77"/>
              <a:gd name="T11" fmla="*/ 55 h 96"/>
              <a:gd name="T12" fmla="*/ 29 w 77"/>
              <a:gd name="T13" fmla="*/ 53 h 96"/>
              <a:gd name="T14" fmla="*/ 27 w 77"/>
              <a:gd name="T15" fmla="*/ 57 h 96"/>
              <a:gd name="T16" fmla="*/ 26 w 77"/>
              <a:gd name="T17" fmla="*/ 65 h 96"/>
              <a:gd name="T18" fmla="*/ 32 w 77"/>
              <a:gd name="T19" fmla="*/ 59 h 96"/>
              <a:gd name="T20" fmla="*/ 49 w 77"/>
              <a:gd name="T21" fmla="*/ 59 h 96"/>
              <a:gd name="T22" fmla="*/ 52 w 77"/>
              <a:gd name="T23" fmla="*/ 59 h 96"/>
              <a:gd name="T24" fmla="*/ 63 w 77"/>
              <a:gd name="T25" fmla="*/ 53 h 96"/>
              <a:gd name="T26" fmla="*/ 54 w 77"/>
              <a:gd name="T27" fmla="*/ 13 h 96"/>
              <a:gd name="T28" fmla="*/ 77 w 77"/>
              <a:gd name="T29" fmla="*/ 96 h 9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77" h="96">
                <a:moveTo>
                  <a:pt x="0" y="65"/>
                </a:moveTo>
                <a:cubicBezTo>
                  <a:pt x="5" y="63"/>
                  <a:pt x="8" y="60"/>
                  <a:pt x="13" y="58"/>
                </a:cubicBezTo>
                <a:cubicBezTo>
                  <a:pt x="13" y="56"/>
                  <a:pt x="14" y="54"/>
                  <a:pt x="14" y="52"/>
                </a:cubicBezTo>
                <a:cubicBezTo>
                  <a:pt x="14" y="43"/>
                  <a:pt x="8" y="57"/>
                  <a:pt x="5" y="59"/>
                </a:cubicBezTo>
                <a:cubicBezTo>
                  <a:pt x="4" y="63"/>
                  <a:pt x="3" y="63"/>
                  <a:pt x="4" y="68"/>
                </a:cubicBezTo>
                <a:cubicBezTo>
                  <a:pt x="15" y="67"/>
                  <a:pt x="22" y="61"/>
                  <a:pt x="31" y="55"/>
                </a:cubicBezTo>
                <a:cubicBezTo>
                  <a:pt x="30" y="54"/>
                  <a:pt x="30" y="53"/>
                  <a:pt x="29" y="53"/>
                </a:cubicBezTo>
                <a:cubicBezTo>
                  <a:pt x="28" y="54"/>
                  <a:pt x="27" y="57"/>
                  <a:pt x="27" y="57"/>
                </a:cubicBezTo>
                <a:cubicBezTo>
                  <a:pt x="27" y="60"/>
                  <a:pt x="26" y="62"/>
                  <a:pt x="26" y="65"/>
                </a:cubicBezTo>
                <a:cubicBezTo>
                  <a:pt x="26" y="73"/>
                  <a:pt x="32" y="59"/>
                  <a:pt x="32" y="59"/>
                </a:cubicBezTo>
                <a:cubicBezTo>
                  <a:pt x="34" y="68"/>
                  <a:pt x="43" y="61"/>
                  <a:pt x="49" y="59"/>
                </a:cubicBezTo>
                <a:cubicBezTo>
                  <a:pt x="51" y="57"/>
                  <a:pt x="56" y="51"/>
                  <a:pt x="52" y="59"/>
                </a:cubicBezTo>
                <a:cubicBezTo>
                  <a:pt x="56" y="70"/>
                  <a:pt x="61" y="59"/>
                  <a:pt x="63" y="53"/>
                </a:cubicBezTo>
                <a:cubicBezTo>
                  <a:pt x="62" y="35"/>
                  <a:pt x="70" y="0"/>
                  <a:pt x="54" y="13"/>
                </a:cubicBezTo>
                <a:cubicBezTo>
                  <a:pt x="46" y="28"/>
                  <a:pt x="51" y="96"/>
                  <a:pt x="77" y="9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</xdr:colOff>
      <xdr:row>9</xdr:row>
      <xdr:rowOff>9525</xdr:rowOff>
    </xdr:from>
    <xdr:to>
      <xdr:col>13</xdr:col>
      <xdr:colOff>95250</xdr:colOff>
      <xdr:row>11</xdr:row>
      <xdr:rowOff>47625</xdr:rowOff>
    </xdr:to>
    <xdr:sp macro="" textlink="">
      <xdr:nvSpPr>
        <xdr:cNvPr id="22579" name="WordArt 51">
          <a:extLst>
            <a:ext uri="{FF2B5EF4-FFF2-40B4-BE49-F238E27FC236}">
              <a16:creationId xmlns:a16="http://schemas.microsoft.com/office/drawing/2014/main" id="{00000000-0008-0000-1100-00003358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14325" y="1181100"/>
          <a:ext cx="206692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57150</xdr:colOff>
      <xdr:row>69</xdr:row>
      <xdr:rowOff>28575</xdr:rowOff>
    </xdr:from>
    <xdr:to>
      <xdr:col>7</xdr:col>
      <xdr:colOff>95250</xdr:colOff>
      <xdr:row>70</xdr:row>
      <xdr:rowOff>28575</xdr:rowOff>
    </xdr:to>
    <xdr:sp macro="" textlink="">
      <xdr:nvSpPr>
        <xdr:cNvPr id="22580" name="Text Box 52">
          <a:extLst>
            <a:ext uri="{FF2B5EF4-FFF2-40B4-BE49-F238E27FC236}">
              <a16:creationId xmlns:a16="http://schemas.microsoft.com/office/drawing/2014/main" id="{00000000-0008-0000-1100-000034580000}"/>
            </a:ext>
          </a:extLst>
        </xdr:cNvPr>
        <xdr:cNvSpPr txBox="1">
          <a:spLocks noChangeArrowheads="1"/>
        </xdr:cNvSpPr>
      </xdr:nvSpPr>
      <xdr:spPr bwMode="auto">
        <a:xfrm>
          <a:off x="238125" y="9963150"/>
          <a:ext cx="10572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10-02)</a:t>
          </a:r>
          <a:endParaRPr 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39942" name="Picture 1">
          <a:extLst>
            <a:ext uri="{FF2B5EF4-FFF2-40B4-BE49-F238E27FC236}">
              <a16:creationId xmlns:a16="http://schemas.microsoft.com/office/drawing/2014/main" id="{00000000-0008-0000-1200-000006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114300</xdr:rowOff>
        </xdr:from>
        <xdr:to>
          <xdr:col>29</xdr:col>
          <xdr:colOff>142875</xdr:colOff>
          <xdr:row>14</xdr:row>
          <xdr:rowOff>0</xdr:rowOff>
        </xdr:to>
        <xdr:sp macro="" textlink="">
          <xdr:nvSpPr>
            <xdr:cNvPr id="39937" name="Drop Down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12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75</xdr:row>
          <xdr:rowOff>57150</xdr:rowOff>
        </xdr:from>
        <xdr:to>
          <xdr:col>11</xdr:col>
          <xdr:colOff>104775</xdr:colOff>
          <xdr:row>77</xdr:row>
          <xdr:rowOff>57150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12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74</xdr:row>
      <xdr:rowOff>7620</xdr:rowOff>
    </xdr:from>
    <xdr:to>
      <xdr:col>11</xdr:col>
      <xdr:colOff>7620</xdr:colOff>
      <xdr:row>77</xdr:row>
      <xdr:rowOff>22860</xdr:rowOff>
    </xdr:to>
    <xdr:sp macro="" textlink="">
      <xdr:nvSpPr>
        <xdr:cNvPr id="39943" name="AutoShape 5">
          <a:extLst>
            <a:ext uri="{FF2B5EF4-FFF2-40B4-BE49-F238E27FC236}">
              <a16:creationId xmlns:a16="http://schemas.microsoft.com/office/drawing/2014/main" id="{00000000-0008-0000-1200-0000079C0000}"/>
            </a:ext>
          </a:extLst>
        </xdr:cNvPr>
        <xdr:cNvSpPr>
          <a:spLocks noChangeArrowheads="1"/>
        </xdr:cNvSpPr>
      </xdr:nvSpPr>
      <xdr:spPr bwMode="auto">
        <a:xfrm>
          <a:off x="960120" y="1135380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73</xdr:row>
          <xdr:rowOff>9525</xdr:rowOff>
        </xdr:from>
        <xdr:to>
          <xdr:col>10</xdr:col>
          <xdr:colOff>133350</xdr:colOff>
          <xdr:row>75</xdr:row>
          <xdr:rowOff>142875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12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65</xdr:row>
      <xdr:rowOff>144780</xdr:rowOff>
    </xdr:from>
    <xdr:to>
      <xdr:col>37</xdr:col>
      <xdr:colOff>30480</xdr:colOff>
      <xdr:row>78</xdr:row>
      <xdr:rowOff>152400</xdr:rowOff>
    </xdr:to>
    <xdr:sp macro="" textlink="">
      <xdr:nvSpPr>
        <xdr:cNvPr id="39944" name="Rectangle 7">
          <a:extLst>
            <a:ext uri="{FF2B5EF4-FFF2-40B4-BE49-F238E27FC236}">
              <a16:creationId xmlns:a16="http://schemas.microsoft.com/office/drawing/2014/main" id="{00000000-0008-0000-1200-0000089C0000}"/>
            </a:ext>
          </a:extLst>
        </xdr:cNvPr>
        <xdr:cNvSpPr>
          <a:spLocks noChangeArrowheads="1"/>
        </xdr:cNvSpPr>
      </xdr:nvSpPr>
      <xdr:spPr bwMode="auto">
        <a:xfrm>
          <a:off x="259080" y="10363200"/>
          <a:ext cx="717042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37</xdr:col>
      <xdr:colOff>66675</xdr:colOff>
      <xdr:row>61</xdr:row>
      <xdr:rowOff>104775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295275" y="9458325"/>
          <a:ext cx="7019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12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142875</xdr:colOff>
          <xdr:row>13</xdr:row>
          <xdr:rowOff>28575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12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104775</xdr:colOff>
      <xdr:row>57</xdr:row>
      <xdr:rowOff>28575</xdr:rowOff>
    </xdr:from>
    <xdr:to>
      <xdr:col>15</xdr:col>
      <xdr:colOff>38100</xdr:colOff>
      <xdr:row>58</xdr:row>
      <xdr:rowOff>133350</xdr:rowOff>
    </xdr:to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>
          <a:spLocks noChangeArrowheads="1"/>
        </xdr:cNvSpPr>
      </xdr:nvSpPr>
      <xdr:spPr bwMode="auto">
        <a:xfrm>
          <a:off x="285750" y="9086850"/>
          <a:ext cx="2505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Tests; Others upon request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</xdr:col>
      <xdr:colOff>47625</xdr:colOff>
      <xdr:row>79</xdr:row>
      <xdr:rowOff>28575</xdr:rowOff>
    </xdr:from>
    <xdr:to>
      <xdr:col>7</xdr:col>
      <xdr:colOff>85725</xdr:colOff>
      <xdr:row>81</xdr:row>
      <xdr:rowOff>0</xdr:rowOff>
    </xdr:to>
    <xdr:sp macro="" textlink="">
      <xdr:nvSpPr>
        <xdr:cNvPr id="13" name="Text Box 35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28600" y="12192000"/>
          <a:ext cx="1057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02-05)</a:t>
          </a:r>
          <a:endParaRPr lang="en-US"/>
        </a:p>
      </xdr:txBody>
    </xdr:sp>
    <xdr:clientData/>
  </xdr:twoCellAnchor>
  <xdr:twoCellAnchor>
    <xdr:from>
      <xdr:col>28</xdr:col>
      <xdr:colOff>7620</xdr:colOff>
      <xdr:row>56</xdr:row>
      <xdr:rowOff>30480</xdr:rowOff>
    </xdr:from>
    <xdr:to>
      <xdr:col>33</xdr:col>
      <xdr:colOff>114300</xdr:colOff>
      <xdr:row>58</xdr:row>
      <xdr:rowOff>114300</xdr:rowOff>
    </xdr:to>
    <xdr:grpSp>
      <xdr:nvGrpSpPr>
        <xdr:cNvPr id="39948" name="Group 45">
          <a:extLst>
            <a:ext uri="{FF2B5EF4-FFF2-40B4-BE49-F238E27FC236}">
              <a16:creationId xmlns:a16="http://schemas.microsoft.com/office/drawing/2014/main" id="{00000000-0008-0000-1200-00000C9C0000}"/>
            </a:ext>
          </a:extLst>
        </xdr:cNvPr>
        <xdr:cNvGrpSpPr>
          <a:grpSpLocks/>
        </xdr:cNvGrpSpPr>
      </xdr:nvGrpSpPr>
      <xdr:grpSpPr bwMode="auto">
        <a:xfrm>
          <a:off x="5503545" y="8993505"/>
          <a:ext cx="1135380" cy="379095"/>
          <a:chOff x="498" y="708"/>
          <a:chExt cx="119" cy="40"/>
        </a:xfrm>
      </xdr:grpSpPr>
      <xdr:sp macro="" textlink="">
        <xdr:nvSpPr>
          <xdr:cNvPr id="39984" name="Freeform 46">
            <a:extLst>
              <a:ext uri="{FF2B5EF4-FFF2-40B4-BE49-F238E27FC236}">
                <a16:creationId xmlns:a16="http://schemas.microsoft.com/office/drawing/2014/main" id="{00000000-0008-0000-1200-0000309C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85" name="Freeform 47">
            <a:extLst>
              <a:ext uri="{FF2B5EF4-FFF2-40B4-BE49-F238E27FC236}">
                <a16:creationId xmlns:a16="http://schemas.microsoft.com/office/drawing/2014/main" id="{00000000-0008-0000-1200-0000319C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86" name="Freeform 48">
            <a:extLst>
              <a:ext uri="{FF2B5EF4-FFF2-40B4-BE49-F238E27FC236}">
                <a16:creationId xmlns:a16="http://schemas.microsoft.com/office/drawing/2014/main" id="{00000000-0008-0000-1200-0000329C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198120</xdr:colOff>
      <xdr:row>61</xdr:row>
      <xdr:rowOff>7620</xdr:rowOff>
    </xdr:from>
    <xdr:to>
      <xdr:col>18</xdr:col>
      <xdr:colOff>83820</xdr:colOff>
      <xdr:row>63</xdr:row>
      <xdr:rowOff>83820</xdr:rowOff>
    </xdr:to>
    <xdr:grpSp>
      <xdr:nvGrpSpPr>
        <xdr:cNvPr id="39949" name="Group 37">
          <a:extLst>
            <a:ext uri="{FF2B5EF4-FFF2-40B4-BE49-F238E27FC236}">
              <a16:creationId xmlns:a16="http://schemas.microsoft.com/office/drawing/2014/main" id="{00000000-0008-0000-1200-00000D9C0000}"/>
            </a:ext>
          </a:extLst>
        </xdr:cNvPr>
        <xdr:cNvGrpSpPr>
          <a:grpSpLocks/>
        </xdr:cNvGrpSpPr>
      </xdr:nvGrpSpPr>
      <xdr:grpSpPr bwMode="auto">
        <a:xfrm>
          <a:off x="2503170" y="9789795"/>
          <a:ext cx="1038225" cy="342900"/>
          <a:chOff x="566" y="15"/>
          <a:chExt cx="124" cy="49"/>
        </a:xfrm>
      </xdr:grpSpPr>
      <xdr:sp macro="" textlink="">
        <xdr:nvSpPr>
          <xdr:cNvPr id="39977" name="Freeform 38">
            <a:extLst>
              <a:ext uri="{FF2B5EF4-FFF2-40B4-BE49-F238E27FC236}">
                <a16:creationId xmlns:a16="http://schemas.microsoft.com/office/drawing/2014/main" id="{00000000-0008-0000-1200-0000299C0000}"/>
              </a:ext>
            </a:extLst>
          </xdr:cNvPr>
          <xdr:cNvSpPr>
            <a:spLocks/>
          </xdr:cNvSpPr>
        </xdr:nvSpPr>
        <xdr:spPr bwMode="auto">
          <a:xfrm>
            <a:off x="574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78" name="Freeform 39">
            <a:extLst>
              <a:ext uri="{FF2B5EF4-FFF2-40B4-BE49-F238E27FC236}">
                <a16:creationId xmlns:a16="http://schemas.microsoft.com/office/drawing/2014/main" id="{00000000-0008-0000-1200-00002A9C0000}"/>
              </a:ext>
            </a:extLst>
          </xdr:cNvPr>
          <xdr:cNvSpPr>
            <a:spLocks/>
          </xdr:cNvSpPr>
        </xdr:nvSpPr>
        <xdr:spPr bwMode="auto">
          <a:xfrm>
            <a:off x="566" y="17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79" name="Freeform 40">
            <a:extLst>
              <a:ext uri="{FF2B5EF4-FFF2-40B4-BE49-F238E27FC236}">
                <a16:creationId xmlns:a16="http://schemas.microsoft.com/office/drawing/2014/main" id="{00000000-0008-0000-1200-00002B9C0000}"/>
              </a:ext>
            </a:extLst>
          </xdr:cNvPr>
          <xdr:cNvSpPr>
            <a:spLocks/>
          </xdr:cNvSpPr>
        </xdr:nvSpPr>
        <xdr:spPr bwMode="auto">
          <a:xfrm>
            <a:off x="597" y="22"/>
            <a:ext cx="32" cy="42"/>
          </a:xfrm>
          <a:custGeom>
            <a:avLst/>
            <a:gdLst>
              <a:gd name="T0" fmla="*/ 0 w 32"/>
              <a:gd name="T1" fmla="*/ 14 h 42"/>
              <a:gd name="T2" fmla="*/ 7 w 32"/>
              <a:gd name="T3" fmla="*/ 8 h 42"/>
              <a:gd name="T4" fmla="*/ 11 w 32"/>
              <a:gd name="T5" fmla="*/ 18 h 42"/>
              <a:gd name="T6" fmla="*/ 16 w 32"/>
              <a:gd name="T7" fmla="*/ 9 h 42"/>
              <a:gd name="T8" fmla="*/ 19 w 32"/>
              <a:gd name="T9" fmla="*/ 24 h 42"/>
              <a:gd name="T10" fmla="*/ 23 w 32"/>
              <a:gd name="T11" fmla="*/ 14 h 42"/>
              <a:gd name="T12" fmla="*/ 26 w 32"/>
              <a:gd name="T13" fmla="*/ 20 h 42"/>
              <a:gd name="T14" fmla="*/ 28 w 32"/>
              <a:gd name="T15" fmla="*/ 14 h 42"/>
              <a:gd name="T16" fmla="*/ 31 w 32"/>
              <a:gd name="T17" fmla="*/ 25 h 42"/>
              <a:gd name="T18" fmla="*/ 28 w 32"/>
              <a:gd name="T19" fmla="*/ 42 h 42"/>
              <a:gd name="T20" fmla="*/ 25 w 32"/>
              <a:gd name="T21" fmla="*/ 20 h 42"/>
              <a:gd name="T22" fmla="*/ 32 w 32"/>
              <a:gd name="T23" fmla="*/ 15 h 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32" h="42">
                <a:moveTo>
                  <a:pt x="0" y="14"/>
                </a:moveTo>
                <a:cubicBezTo>
                  <a:pt x="3" y="22"/>
                  <a:pt x="5" y="11"/>
                  <a:pt x="7" y="8"/>
                </a:cubicBezTo>
                <a:cubicBezTo>
                  <a:pt x="9" y="11"/>
                  <a:pt x="11" y="18"/>
                  <a:pt x="11" y="18"/>
                </a:cubicBezTo>
                <a:cubicBezTo>
                  <a:pt x="13" y="16"/>
                  <a:pt x="22" y="0"/>
                  <a:pt x="16" y="9"/>
                </a:cubicBezTo>
                <a:cubicBezTo>
                  <a:pt x="17" y="14"/>
                  <a:pt x="17" y="19"/>
                  <a:pt x="19" y="24"/>
                </a:cubicBezTo>
                <a:cubicBezTo>
                  <a:pt x="20" y="21"/>
                  <a:pt x="22" y="17"/>
                  <a:pt x="23" y="14"/>
                </a:cubicBezTo>
                <a:cubicBezTo>
                  <a:pt x="24" y="16"/>
                  <a:pt x="24" y="22"/>
                  <a:pt x="26" y="20"/>
                </a:cubicBezTo>
                <a:cubicBezTo>
                  <a:pt x="27" y="19"/>
                  <a:pt x="28" y="14"/>
                  <a:pt x="28" y="14"/>
                </a:cubicBezTo>
                <a:cubicBezTo>
                  <a:pt x="29" y="18"/>
                  <a:pt x="31" y="25"/>
                  <a:pt x="31" y="25"/>
                </a:cubicBezTo>
                <a:cubicBezTo>
                  <a:pt x="30" y="31"/>
                  <a:pt x="28" y="42"/>
                  <a:pt x="28" y="42"/>
                </a:cubicBezTo>
                <a:cubicBezTo>
                  <a:pt x="22" y="36"/>
                  <a:pt x="23" y="29"/>
                  <a:pt x="25" y="20"/>
                </a:cubicBezTo>
                <a:cubicBezTo>
                  <a:pt x="26" y="17"/>
                  <a:pt x="32" y="15"/>
                  <a:pt x="32" y="1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80" name="Freeform 41">
            <a:extLst>
              <a:ext uri="{FF2B5EF4-FFF2-40B4-BE49-F238E27FC236}">
                <a16:creationId xmlns:a16="http://schemas.microsoft.com/office/drawing/2014/main" id="{00000000-0008-0000-1200-00002C9C0000}"/>
              </a:ext>
            </a:extLst>
          </xdr:cNvPr>
          <xdr:cNvSpPr>
            <a:spLocks/>
          </xdr:cNvSpPr>
        </xdr:nvSpPr>
        <xdr:spPr bwMode="auto">
          <a:xfrm>
            <a:off x="662" y="26"/>
            <a:ext cx="28" cy="21"/>
          </a:xfrm>
          <a:custGeom>
            <a:avLst/>
            <a:gdLst>
              <a:gd name="T0" fmla="*/ 8 w 28"/>
              <a:gd name="T1" fmla="*/ 8 h 21"/>
              <a:gd name="T2" fmla="*/ 6 w 28"/>
              <a:gd name="T3" fmla="*/ 14 h 21"/>
              <a:gd name="T4" fmla="*/ 12 w 28"/>
              <a:gd name="T5" fmla="*/ 6 h 21"/>
              <a:gd name="T6" fmla="*/ 14 w 28"/>
              <a:gd name="T7" fmla="*/ 0 h 21"/>
              <a:gd name="T8" fmla="*/ 15 w 28"/>
              <a:gd name="T9" fmla="*/ 11 h 21"/>
              <a:gd name="T10" fmla="*/ 17 w 28"/>
              <a:gd name="T11" fmla="*/ 9 h 21"/>
              <a:gd name="T12" fmla="*/ 21 w 28"/>
              <a:gd name="T13" fmla="*/ 14 h 21"/>
              <a:gd name="T14" fmla="*/ 17 w 28"/>
              <a:gd name="T15" fmla="*/ 14 h 2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8" h="21">
                <a:moveTo>
                  <a:pt x="8" y="8"/>
                </a:moveTo>
                <a:cubicBezTo>
                  <a:pt x="5" y="10"/>
                  <a:pt x="0" y="12"/>
                  <a:pt x="6" y="14"/>
                </a:cubicBezTo>
                <a:cubicBezTo>
                  <a:pt x="9" y="12"/>
                  <a:pt x="10" y="9"/>
                  <a:pt x="12" y="6"/>
                </a:cubicBezTo>
                <a:cubicBezTo>
                  <a:pt x="13" y="4"/>
                  <a:pt x="14" y="0"/>
                  <a:pt x="14" y="0"/>
                </a:cubicBezTo>
                <a:cubicBezTo>
                  <a:pt x="14" y="4"/>
                  <a:pt x="15" y="7"/>
                  <a:pt x="15" y="11"/>
                </a:cubicBezTo>
                <a:cubicBezTo>
                  <a:pt x="16" y="21"/>
                  <a:pt x="16" y="17"/>
                  <a:pt x="17" y="9"/>
                </a:cubicBezTo>
                <a:cubicBezTo>
                  <a:pt x="20" y="10"/>
                  <a:pt x="28" y="11"/>
                  <a:pt x="21" y="14"/>
                </a:cubicBezTo>
                <a:cubicBezTo>
                  <a:pt x="18" y="16"/>
                  <a:pt x="19" y="16"/>
                  <a:pt x="17" y="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81" name="Freeform 42">
            <a:extLst>
              <a:ext uri="{FF2B5EF4-FFF2-40B4-BE49-F238E27FC236}">
                <a16:creationId xmlns:a16="http://schemas.microsoft.com/office/drawing/2014/main" id="{00000000-0008-0000-1200-00002D9C0000}"/>
              </a:ext>
            </a:extLst>
          </xdr:cNvPr>
          <xdr:cNvSpPr>
            <a:spLocks/>
          </xdr:cNvSpPr>
        </xdr:nvSpPr>
        <xdr:spPr bwMode="auto">
          <a:xfrm>
            <a:off x="641" y="15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82" name="Freeform 43">
            <a:extLst>
              <a:ext uri="{FF2B5EF4-FFF2-40B4-BE49-F238E27FC236}">
                <a16:creationId xmlns:a16="http://schemas.microsoft.com/office/drawing/2014/main" id="{00000000-0008-0000-1200-00002E9C0000}"/>
              </a:ext>
            </a:extLst>
          </xdr:cNvPr>
          <xdr:cNvSpPr>
            <a:spLocks/>
          </xdr:cNvSpPr>
        </xdr:nvSpPr>
        <xdr:spPr bwMode="auto">
          <a:xfrm>
            <a:off x="650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83" name="Freeform 44">
            <a:extLst>
              <a:ext uri="{FF2B5EF4-FFF2-40B4-BE49-F238E27FC236}">
                <a16:creationId xmlns:a16="http://schemas.microsoft.com/office/drawing/2014/main" id="{00000000-0008-0000-1200-00002F9C0000}"/>
              </a:ext>
            </a:extLst>
          </xdr:cNvPr>
          <xdr:cNvSpPr>
            <a:spLocks/>
          </xdr:cNvSpPr>
        </xdr:nvSpPr>
        <xdr:spPr bwMode="auto">
          <a:xfrm>
            <a:off x="597" y="26"/>
            <a:ext cx="3" cy="2"/>
          </a:xfrm>
          <a:custGeom>
            <a:avLst/>
            <a:gdLst>
              <a:gd name="T0" fmla="*/ 3 w 3"/>
              <a:gd name="T1" fmla="*/ 0 h 2"/>
              <a:gd name="T2" fmla="*/ 0 w 3"/>
              <a:gd name="T3" fmla="*/ 2 h 2"/>
              <a:gd name="T4" fmla="*/ 3 w 3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2">
                <a:moveTo>
                  <a:pt x="3" y="0"/>
                </a:moveTo>
                <a:cubicBezTo>
                  <a:pt x="2" y="1"/>
                  <a:pt x="0" y="2"/>
                  <a:pt x="0" y="2"/>
                </a:cubicBezTo>
                <a:cubicBezTo>
                  <a:pt x="0" y="2"/>
                  <a:pt x="2" y="1"/>
                  <a:pt x="3" y="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114300</xdr:colOff>
      <xdr:row>63</xdr:row>
      <xdr:rowOff>114300</xdr:rowOff>
    </xdr:from>
    <xdr:to>
      <xdr:col>16</xdr:col>
      <xdr:colOff>0</xdr:colOff>
      <xdr:row>66</xdr:row>
      <xdr:rowOff>0</xdr:rowOff>
    </xdr:to>
    <xdr:grpSp>
      <xdr:nvGrpSpPr>
        <xdr:cNvPr id="39950" name="Group 96">
          <a:extLst>
            <a:ext uri="{FF2B5EF4-FFF2-40B4-BE49-F238E27FC236}">
              <a16:creationId xmlns:a16="http://schemas.microsoft.com/office/drawing/2014/main" id="{00000000-0008-0000-1200-00000E9C0000}"/>
            </a:ext>
          </a:extLst>
        </xdr:cNvPr>
        <xdr:cNvGrpSpPr>
          <a:grpSpLocks/>
        </xdr:cNvGrpSpPr>
      </xdr:nvGrpSpPr>
      <xdr:grpSpPr bwMode="auto">
        <a:xfrm>
          <a:off x="1676400" y="10163175"/>
          <a:ext cx="1304925" cy="371475"/>
          <a:chOff x="98" y="14"/>
          <a:chExt cx="172" cy="58"/>
        </a:xfrm>
      </xdr:grpSpPr>
      <xdr:sp macro="" textlink="">
        <xdr:nvSpPr>
          <xdr:cNvPr id="39971" name="Freeform 97">
            <a:extLst>
              <a:ext uri="{FF2B5EF4-FFF2-40B4-BE49-F238E27FC236}">
                <a16:creationId xmlns:a16="http://schemas.microsoft.com/office/drawing/2014/main" id="{00000000-0008-0000-1200-0000239C0000}"/>
              </a:ext>
            </a:extLst>
          </xdr:cNvPr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72" name="Freeform 98">
            <a:extLst>
              <a:ext uri="{FF2B5EF4-FFF2-40B4-BE49-F238E27FC236}">
                <a16:creationId xmlns:a16="http://schemas.microsoft.com/office/drawing/2014/main" id="{00000000-0008-0000-1200-0000249C0000}"/>
              </a:ext>
            </a:extLst>
          </xdr:cNvPr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73" name="Freeform 99">
            <a:extLst>
              <a:ext uri="{FF2B5EF4-FFF2-40B4-BE49-F238E27FC236}">
                <a16:creationId xmlns:a16="http://schemas.microsoft.com/office/drawing/2014/main" id="{00000000-0008-0000-1200-0000259C0000}"/>
              </a:ext>
            </a:extLst>
          </xdr:cNvPr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74" name="Freeform 100">
            <a:extLst>
              <a:ext uri="{FF2B5EF4-FFF2-40B4-BE49-F238E27FC236}">
                <a16:creationId xmlns:a16="http://schemas.microsoft.com/office/drawing/2014/main" id="{00000000-0008-0000-1200-0000269C0000}"/>
              </a:ext>
            </a:extLst>
          </xdr:cNvPr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75" name="Freeform 101">
            <a:extLst>
              <a:ext uri="{FF2B5EF4-FFF2-40B4-BE49-F238E27FC236}">
                <a16:creationId xmlns:a16="http://schemas.microsoft.com/office/drawing/2014/main" id="{00000000-0008-0000-1200-0000279C0000}"/>
              </a:ext>
            </a:extLst>
          </xdr:cNvPr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76" name="Freeform 102">
            <a:extLst>
              <a:ext uri="{FF2B5EF4-FFF2-40B4-BE49-F238E27FC236}">
                <a16:creationId xmlns:a16="http://schemas.microsoft.com/office/drawing/2014/main" id="{00000000-0008-0000-1200-0000289C0000}"/>
              </a:ext>
            </a:extLst>
          </xdr:cNvPr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0</xdr:colOff>
      <xdr:row>57</xdr:row>
      <xdr:rowOff>0</xdr:rowOff>
    </xdr:from>
    <xdr:to>
      <xdr:col>23</xdr:col>
      <xdr:colOff>45720</xdr:colOff>
      <xdr:row>64</xdr:row>
      <xdr:rowOff>7620</xdr:rowOff>
    </xdr:to>
    <xdr:grpSp>
      <xdr:nvGrpSpPr>
        <xdr:cNvPr id="39951" name="Group 103">
          <a:extLst>
            <a:ext uri="{FF2B5EF4-FFF2-40B4-BE49-F238E27FC236}">
              <a16:creationId xmlns:a16="http://schemas.microsoft.com/office/drawing/2014/main" id="{00000000-0008-0000-1200-00000F9C0000}"/>
            </a:ext>
          </a:extLst>
        </xdr:cNvPr>
        <xdr:cNvGrpSpPr>
          <a:grpSpLocks noChangeAspect="1"/>
        </xdr:cNvGrpSpPr>
      </xdr:nvGrpSpPr>
      <xdr:grpSpPr bwMode="auto">
        <a:xfrm>
          <a:off x="3457575" y="9058275"/>
          <a:ext cx="1102995" cy="1160145"/>
          <a:chOff x="2160" y="1344"/>
          <a:chExt cx="1258" cy="1272"/>
        </a:xfrm>
      </xdr:grpSpPr>
      <xdr:sp macro="" textlink="">
        <xdr:nvSpPr>
          <xdr:cNvPr id="39963" name="Oval 104">
            <a:extLst>
              <a:ext uri="{FF2B5EF4-FFF2-40B4-BE49-F238E27FC236}">
                <a16:creationId xmlns:a16="http://schemas.microsoft.com/office/drawing/2014/main" id="{00000000-0008-0000-1200-00001B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60" y="1344"/>
            <a:ext cx="1258" cy="1272"/>
          </a:xfrm>
          <a:prstGeom prst="ellipse">
            <a:avLst/>
          </a:prstGeom>
          <a:solidFill>
            <a:srgbClr val="B2B2B2">
              <a:alpha val="50195"/>
            </a:srgbClr>
          </a:solidFill>
          <a:ln w="254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7" name="WordArt 105">
            <a:extLst>
              <a:ext uri="{FF2B5EF4-FFF2-40B4-BE49-F238E27FC236}">
                <a16:creationId xmlns:a16="http://schemas.microsoft.com/office/drawing/2014/main" id="{00000000-0008-0000-1200-000025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6749884">
            <a:off x="2284" y="1499"/>
            <a:ext cx="992" cy="95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561853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>
                    <a:alpha val="50000"/>
                  </a:srgbClr>
                </a:solidFill>
                <a:effectLst/>
                <a:latin typeface="Arial Black"/>
              </a:rPr>
              <a:t>JIM WILLIAMS MONTGOMERY COUNTY, TENN.</a:t>
            </a:r>
          </a:p>
        </xdr:txBody>
      </xdr:sp>
      <xdr:sp macro="" textlink="">
        <xdr:nvSpPr>
          <xdr:cNvPr id="39965" name="Oval 106">
            <a:extLst>
              <a:ext uri="{FF2B5EF4-FFF2-40B4-BE49-F238E27FC236}">
                <a16:creationId xmlns:a16="http://schemas.microsoft.com/office/drawing/2014/main" id="{00000000-0008-0000-1200-00001D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407" y="1586"/>
            <a:ext cx="764" cy="773"/>
          </a:xfrm>
          <a:prstGeom prst="ellipse">
            <a:avLst/>
          </a:prstGeom>
          <a:solidFill>
            <a:srgbClr val="B2B2B2">
              <a:alpha val="50195"/>
            </a:srgbClr>
          </a:solidFill>
          <a:ln w="222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grpSp>
        <xdr:nvGrpSpPr>
          <xdr:cNvPr id="39966" name="Group 107">
            <a:extLst>
              <a:ext uri="{FF2B5EF4-FFF2-40B4-BE49-F238E27FC236}">
                <a16:creationId xmlns:a16="http://schemas.microsoft.com/office/drawing/2014/main" id="{00000000-0008-0000-1200-00001E9C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2488" y="1704"/>
            <a:ext cx="624" cy="528"/>
            <a:chOff x="1008" y="1968"/>
            <a:chExt cx="978" cy="870"/>
          </a:xfrm>
        </xdr:grpSpPr>
        <xdr:sp macro="" textlink="">
          <xdr:nvSpPr>
            <xdr:cNvPr id="40" name="WordArt 108">
              <a:extLst>
                <a:ext uri="{FF2B5EF4-FFF2-40B4-BE49-F238E27FC236}">
                  <a16:creationId xmlns:a16="http://schemas.microsoft.com/office/drawing/2014/main" id="{00000000-0008-0000-1200-000028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301" y="1976"/>
              <a:ext cx="688" cy="182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NOTARY</a:t>
              </a:r>
            </a:p>
          </xdr:txBody>
        </xdr:sp>
        <xdr:sp macro="" textlink="">
          <xdr:nvSpPr>
            <xdr:cNvPr id="41" name="WordArt 109">
              <a:extLst>
                <a:ext uri="{FF2B5EF4-FFF2-40B4-BE49-F238E27FC236}">
                  <a16:creationId xmlns:a16="http://schemas.microsoft.com/office/drawing/2014/main" id="{00000000-0008-0000-1200-000029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195" y="2213"/>
              <a:ext cx="715" cy="19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PUBLIC</a:t>
              </a:r>
            </a:p>
          </xdr:txBody>
        </xdr:sp>
        <xdr:sp macro="" textlink="">
          <xdr:nvSpPr>
            <xdr:cNvPr id="42" name="WordArt 110">
              <a:extLst>
                <a:ext uri="{FF2B5EF4-FFF2-40B4-BE49-F238E27FC236}">
                  <a16:creationId xmlns:a16="http://schemas.microsoft.com/office/drawing/2014/main" id="{00000000-0008-0000-1200-00002A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010" y="2646"/>
              <a:ext cx="688" cy="19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LARGE</a:t>
              </a:r>
            </a:p>
          </xdr:txBody>
        </xdr:sp>
        <xdr:sp macro="" textlink="">
          <xdr:nvSpPr>
            <xdr:cNvPr id="43" name="WordArt 111">
              <a:extLst>
                <a:ext uri="{FF2B5EF4-FFF2-40B4-BE49-F238E27FC236}">
                  <a16:creationId xmlns:a16="http://schemas.microsoft.com/office/drawing/2014/main" id="{00000000-0008-0000-1200-00002B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103" y="2409"/>
              <a:ext cx="701" cy="182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    AT    </a:t>
              </a:r>
            </a:p>
          </xdr:txBody>
        </xdr:sp>
      </xdr:grpSp>
    </xdr:grpSp>
    <xdr:clientData/>
  </xdr:twoCellAnchor>
  <xdr:twoCellAnchor>
    <xdr:from>
      <xdr:col>24</xdr:col>
      <xdr:colOff>106680</xdr:colOff>
      <xdr:row>67</xdr:row>
      <xdr:rowOff>76200</xdr:rowOff>
    </xdr:from>
    <xdr:to>
      <xdr:col>31</xdr:col>
      <xdr:colOff>152400</xdr:colOff>
      <xdr:row>70</xdr:row>
      <xdr:rowOff>60960</xdr:rowOff>
    </xdr:to>
    <xdr:grpSp>
      <xdr:nvGrpSpPr>
        <xdr:cNvPr id="39952" name="Group 112">
          <a:extLst>
            <a:ext uri="{FF2B5EF4-FFF2-40B4-BE49-F238E27FC236}">
              <a16:creationId xmlns:a16="http://schemas.microsoft.com/office/drawing/2014/main" id="{00000000-0008-0000-1200-0000109C0000}"/>
            </a:ext>
          </a:extLst>
        </xdr:cNvPr>
        <xdr:cNvGrpSpPr>
          <a:grpSpLocks/>
        </xdr:cNvGrpSpPr>
      </xdr:nvGrpSpPr>
      <xdr:grpSpPr bwMode="auto">
        <a:xfrm>
          <a:off x="4840605" y="10772775"/>
          <a:ext cx="1398270" cy="461010"/>
          <a:chOff x="725" y="12"/>
          <a:chExt cx="170" cy="64"/>
        </a:xfrm>
      </xdr:grpSpPr>
      <xdr:sp macro="" textlink="">
        <xdr:nvSpPr>
          <xdr:cNvPr id="39960" name="Freeform 113">
            <a:extLst>
              <a:ext uri="{FF2B5EF4-FFF2-40B4-BE49-F238E27FC236}">
                <a16:creationId xmlns:a16="http://schemas.microsoft.com/office/drawing/2014/main" id="{00000000-0008-0000-1200-0000189C0000}"/>
              </a:ext>
            </a:extLst>
          </xdr:cNvPr>
          <xdr:cNvSpPr>
            <a:spLocks/>
          </xdr:cNvSpPr>
        </xdr:nvSpPr>
        <xdr:spPr bwMode="auto">
          <a:xfrm>
            <a:off x="725" y="19"/>
            <a:ext cx="68" cy="57"/>
          </a:xfrm>
          <a:custGeom>
            <a:avLst/>
            <a:gdLst>
              <a:gd name="T0" fmla="*/ 23 w 68"/>
              <a:gd name="T1" fmla="*/ 19 h 57"/>
              <a:gd name="T2" fmla="*/ 11 w 68"/>
              <a:gd name="T3" fmla="*/ 24 h 57"/>
              <a:gd name="T4" fmla="*/ 11 w 68"/>
              <a:gd name="T5" fmla="*/ 17 h 57"/>
              <a:gd name="T6" fmla="*/ 17 w 68"/>
              <a:gd name="T7" fmla="*/ 11 h 57"/>
              <a:gd name="T8" fmla="*/ 32 w 68"/>
              <a:gd name="T9" fmla="*/ 2 h 57"/>
              <a:gd name="T10" fmla="*/ 18 w 68"/>
              <a:gd name="T11" fmla="*/ 28 h 57"/>
              <a:gd name="T12" fmla="*/ 13 w 68"/>
              <a:gd name="T13" fmla="*/ 41 h 57"/>
              <a:gd name="T14" fmla="*/ 6 w 68"/>
              <a:gd name="T15" fmla="*/ 57 h 57"/>
              <a:gd name="T16" fmla="*/ 11 w 68"/>
              <a:gd name="T17" fmla="*/ 35 h 57"/>
              <a:gd name="T18" fmla="*/ 22 w 68"/>
              <a:gd name="T19" fmla="*/ 28 h 57"/>
              <a:gd name="T20" fmla="*/ 31 w 68"/>
              <a:gd name="T21" fmla="*/ 23 h 57"/>
              <a:gd name="T22" fmla="*/ 32 w 68"/>
              <a:gd name="T23" fmla="*/ 26 h 57"/>
              <a:gd name="T24" fmla="*/ 35 w 68"/>
              <a:gd name="T25" fmla="*/ 22 h 57"/>
              <a:gd name="T26" fmla="*/ 44 w 68"/>
              <a:gd name="T27" fmla="*/ 16 h 57"/>
              <a:gd name="T28" fmla="*/ 49 w 68"/>
              <a:gd name="T29" fmla="*/ 7 h 57"/>
              <a:gd name="T30" fmla="*/ 47 w 68"/>
              <a:gd name="T31" fmla="*/ 4 h 57"/>
              <a:gd name="T32" fmla="*/ 41 w 68"/>
              <a:gd name="T33" fmla="*/ 25 h 57"/>
              <a:gd name="T34" fmla="*/ 42 w 68"/>
              <a:gd name="T35" fmla="*/ 24 h 57"/>
              <a:gd name="T36" fmla="*/ 46 w 68"/>
              <a:gd name="T37" fmla="*/ 18 h 57"/>
              <a:gd name="T38" fmla="*/ 51 w 68"/>
              <a:gd name="T39" fmla="*/ 24 h 57"/>
              <a:gd name="T40" fmla="*/ 55 w 68"/>
              <a:gd name="T41" fmla="*/ 19 h 57"/>
              <a:gd name="T42" fmla="*/ 56 w 68"/>
              <a:gd name="T43" fmla="*/ 25 h 57"/>
              <a:gd name="T44" fmla="*/ 60 w 68"/>
              <a:gd name="T45" fmla="*/ 21 h 57"/>
              <a:gd name="T46" fmla="*/ 64 w 68"/>
              <a:gd name="T47" fmla="*/ 25 h 57"/>
              <a:gd name="T48" fmla="*/ 68 w 68"/>
              <a:gd name="T49" fmla="*/ 21 h 5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68" h="57">
                <a:moveTo>
                  <a:pt x="23" y="19"/>
                </a:moveTo>
                <a:cubicBezTo>
                  <a:pt x="20" y="22"/>
                  <a:pt x="15" y="22"/>
                  <a:pt x="11" y="24"/>
                </a:cubicBezTo>
                <a:cubicBezTo>
                  <a:pt x="5" y="22"/>
                  <a:pt x="8" y="22"/>
                  <a:pt x="11" y="17"/>
                </a:cubicBezTo>
                <a:cubicBezTo>
                  <a:pt x="12" y="13"/>
                  <a:pt x="14" y="13"/>
                  <a:pt x="17" y="11"/>
                </a:cubicBezTo>
                <a:cubicBezTo>
                  <a:pt x="19" y="6"/>
                  <a:pt x="28" y="4"/>
                  <a:pt x="32" y="2"/>
                </a:cubicBezTo>
                <a:cubicBezTo>
                  <a:pt x="30" y="11"/>
                  <a:pt x="24" y="22"/>
                  <a:pt x="18" y="28"/>
                </a:cubicBezTo>
                <a:cubicBezTo>
                  <a:pt x="17" y="32"/>
                  <a:pt x="16" y="37"/>
                  <a:pt x="13" y="41"/>
                </a:cubicBezTo>
                <a:cubicBezTo>
                  <a:pt x="12" y="46"/>
                  <a:pt x="10" y="53"/>
                  <a:pt x="6" y="57"/>
                </a:cubicBezTo>
                <a:cubicBezTo>
                  <a:pt x="0" y="51"/>
                  <a:pt x="3" y="38"/>
                  <a:pt x="11" y="35"/>
                </a:cubicBezTo>
                <a:cubicBezTo>
                  <a:pt x="14" y="32"/>
                  <a:pt x="18" y="30"/>
                  <a:pt x="22" y="28"/>
                </a:cubicBezTo>
                <a:cubicBezTo>
                  <a:pt x="23" y="25"/>
                  <a:pt x="32" y="22"/>
                  <a:pt x="31" y="23"/>
                </a:cubicBezTo>
                <a:cubicBezTo>
                  <a:pt x="31" y="24"/>
                  <a:pt x="31" y="26"/>
                  <a:pt x="32" y="26"/>
                </a:cubicBezTo>
                <a:cubicBezTo>
                  <a:pt x="33" y="27"/>
                  <a:pt x="34" y="23"/>
                  <a:pt x="35" y="22"/>
                </a:cubicBezTo>
                <a:cubicBezTo>
                  <a:pt x="38" y="20"/>
                  <a:pt x="41" y="18"/>
                  <a:pt x="44" y="16"/>
                </a:cubicBezTo>
                <a:cubicBezTo>
                  <a:pt x="45" y="12"/>
                  <a:pt x="45" y="9"/>
                  <a:pt x="49" y="7"/>
                </a:cubicBezTo>
                <a:cubicBezTo>
                  <a:pt x="50" y="0"/>
                  <a:pt x="51" y="2"/>
                  <a:pt x="47" y="4"/>
                </a:cubicBezTo>
                <a:lnTo>
                  <a:pt x="41" y="25"/>
                </a:lnTo>
                <a:cubicBezTo>
                  <a:pt x="41" y="25"/>
                  <a:pt x="42" y="24"/>
                  <a:pt x="42" y="24"/>
                </a:cubicBezTo>
                <a:cubicBezTo>
                  <a:pt x="43" y="22"/>
                  <a:pt x="44" y="20"/>
                  <a:pt x="46" y="18"/>
                </a:cubicBezTo>
                <a:cubicBezTo>
                  <a:pt x="48" y="20"/>
                  <a:pt x="47" y="27"/>
                  <a:pt x="51" y="24"/>
                </a:cubicBezTo>
                <a:cubicBezTo>
                  <a:pt x="54" y="22"/>
                  <a:pt x="54" y="22"/>
                  <a:pt x="55" y="19"/>
                </a:cubicBezTo>
                <a:cubicBezTo>
                  <a:pt x="55" y="21"/>
                  <a:pt x="54" y="24"/>
                  <a:pt x="56" y="25"/>
                </a:cubicBezTo>
                <a:cubicBezTo>
                  <a:pt x="58" y="26"/>
                  <a:pt x="60" y="21"/>
                  <a:pt x="60" y="21"/>
                </a:cubicBezTo>
                <a:cubicBezTo>
                  <a:pt x="61" y="23"/>
                  <a:pt x="62" y="23"/>
                  <a:pt x="64" y="25"/>
                </a:cubicBezTo>
                <a:cubicBezTo>
                  <a:pt x="65" y="24"/>
                  <a:pt x="68" y="22"/>
                  <a:pt x="68" y="2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61" name="Freeform 114">
            <a:extLst>
              <a:ext uri="{FF2B5EF4-FFF2-40B4-BE49-F238E27FC236}">
                <a16:creationId xmlns:a16="http://schemas.microsoft.com/office/drawing/2014/main" id="{00000000-0008-0000-1200-0000199C0000}"/>
              </a:ext>
            </a:extLst>
          </xdr:cNvPr>
          <xdr:cNvSpPr>
            <a:spLocks/>
          </xdr:cNvSpPr>
        </xdr:nvSpPr>
        <xdr:spPr bwMode="auto">
          <a:xfrm>
            <a:off x="764" y="12"/>
            <a:ext cx="131" cy="53"/>
          </a:xfrm>
          <a:custGeom>
            <a:avLst/>
            <a:gdLst>
              <a:gd name="T0" fmla="*/ 0 w 131"/>
              <a:gd name="T1" fmla="*/ 53 h 53"/>
              <a:gd name="T2" fmla="*/ 13 w 131"/>
              <a:gd name="T3" fmla="*/ 50 h 53"/>
              <a:gd name="T4" fmla="*/ 48 w 131"/>
              <a:gd name="T5" fmla="*/ 25 h 53"/>
              <a:gd name="T6" fmla="*/ 62 w 131"/>
              <a:gd name="T7" fmla="*/ 3 h 53"/>
              <a:gd name="T8" fmla="*/ 55 w 131"/>
              <a:gd name="T9" fmla="*/ 9 h 53"/>
              <a:gd name="T10" fmla="*/ 50 w 131"/>
              <a:gd name="T11" fmla="*/ 32 h 53"/>
              <a:gd name="T12" fmla="*/ 40 w 131"/>
              <a:gd name="T13" fmla="*/ 38 h 53"/>
              <a:gd name="T14" fmla="*/ 42 w 131"/>
              <a:gd name="T15" fmla="*/ 31 h 53"/>
              <a:gd name="T16" fmla="*/ 53 w 131"/>
              <a:gd name="T17" fmla="*/ 28 h 53"/>
              <a:gd name="T18" fmla="*/ 57 w 131"/>
              <a:gd name="T19" fmla="*/ 37 h 53"/>
              <a:gd name="T20" fmla="*/ 61 w 131"/>
              <a:gd name="T21" fmla="*/ 29 h 53"/>
              <a:gd name="T22" fmla="*/ 64 w 131"/>
              <a:gd name="T23" fmla="*/ 32 h 53"/>
              <a:gd name="T24" fmla="*/ 69 w 131"/>
              <a:gd name="T25" fmla="*/ 29 h 53"/>
              <a:gd name="T26" fmla="*/ 74 w 131"/>
              <a:gd name="T27" fmla="*/ 35 h 53"/>
              <a:gd name="T28" fmla="*/ 83 w 131"/>
              <a:gd name="T29" fmla="*/ 35 h 53"/>
              <a:gd name="T30" fmla="*/ 96 w 131"/>
              <a:gd name="T31" fmla="*/ 24 h 53"/>
              <a:gd name="T32" fmla="*/ 97 w 131"/>
              <a:gd name="T33" fmla="*/ 21 h 53"/>
              <a:gd name="T34" fmla="*/ 100 w 131"/>
              <a:gd name="T35" fmla="*/ 35 h 53"/>
              <a:gd name="T36" fmla="*/ 112 w 131"/>
              <a:gd name="T37" fmla="*/ 16 h 53"/>
              <a:gd name="T38" fmla="*/ 107 w 131"/>
              <a:gd name="T39" fmla="*/ 19 h 53"/>
              <a:gd name="T40" fmla="*/ 105 w 131"/>
              <a:gd name="T41" fmla="*/ 32 h 53"/>
              <a:gd name="T42" fmla="*/ 106 w 131"/>
              <a:gd name="T43" fmla="*/ 29 h 53"/>
              <a:gd name="T44" fmla="*/ 110 w 131"/>
              <a:gd name="T45" fmla="*/ 25 h 53"/>
              <a:gd name="T46" fmla="*/ 114 w 131"/>
              <a:gd name="T47" fmla="*/ 32 h 53"/>
              <a:gd name="T48" fmla="*/ 129 w 131"/>
              <a:gd name="T49" fmla="*/ 28 h 53"/>
              <a:gd name="T50" fmla="*/ 130 w 131"/>
              <a:gd name="T51" fmla="*/ 26 h 53"/>
              <a:gd name="T52" fmla="*/ 131 w 131"/>
              <a:gd name="T53" fmla="*/ 28 h 53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131" h="53">
                <a:moveTo>
                  <a:pt x="0" y="53"/>
                </a:moveTo>
                <a:cubicBezTo>
                  <a:pt x="4" y="52"/>
                  <a:pt x="9" y="51"/>
                  <a:pt x="13" y="50"/>
                </a:cubicBezTo>
                <a:cubicBezTo>
                  <a:pt x="25" y="44"/>
                  <a:pt x="40" y="36"/>
                  <a:pt x="48" y="25"/>
                </a:cubicBezTo>
                <a:cubicBezTo>
                  <a:pt x="53" y="18"/>
                  <a:pt x="56" y="9"/>
                  <a:pt x="62" y="3"/>
                </a:cubicBezTo>
                <a:cubicBezTo>
                  <a:pt x="59" y="0"/>
                  <a:pt x="56" y="7"/>
                  <a:pt x="55" y="9"/>
                </a:cubicBezTo>
                <a:cubicBezTo>
                  <a:pt x="55" y="15"/>
                  <a:pt x="58" y="29"/>
                  <a:pt x="50" y="32"/>
                </a:cubicBezTo>
                <a:cubicBezTo>
                  <a:pt x="49" y="36"/>
                  <a:pt x="40" y="38"/>
                  <a:pt x="40" y="38"/>
                </a:cubicBezTo>
                <a:cubicBezTo>
                  <a:pt x="29" y="36"/>
                  <a:pt x="36" y="32"/>
                  <a:pt x="42" y="31"/>
                </a:cubicBezTo>
                <a:cubicBezTo>
                  <a:pt x="45" y="29"/>
                  <a:pt x="49" y="29"/>
                  <a:pt x="53" y="28"/>
                </a:cubicBezTo>
                <a:cubicBezTo>
                  <a:pt x="57" y="32"/>
                  <a:pt x="55" y="29"/>
                  <a:pt x="57" y="37"/>
                </a:cubicBezTo>
                <a:cubicBezTo>
                  <a:pt x="58" y="34"/>
                  <a:pt x="59" y="32"/>
                  <a:pt x="61" y="29"/>
                </a:cubicBezTo>
                <a:cubicBezTo>
                  <a:pt x="62" y="30"/>
                  <a:pt x="64" y="32"/>
                  <a:pt x="64" y="32"/>
                </a:cubicBezTo>
                <a:cubicBezTo>
                  <a:pt x="66" y="31"/>
                  <a:pt x="69" y="29"/>
                  <a:pt x="69" y="29"/>
                </a:cubicBezTo>
                <a:cubicBezTo>
                  <a:pt x="70" y="31"/>
                  <a:pt x="74" y="35"/>
                  <a:pt x="74" y="35"/>
                </a:cubicBezTo>
                <a:cubicBezTo>
                  <a:pt x="78" y="33"/>
                  <a:pt x="81" y="30"/>
                  <a:pt x="83" y="35"/>
                </a:cubicBezTo>
                <a:cubicBezTo>
                  <a:pt x="92" y="32"/>
                  <a:pt x="90" y="30"/>
                  <a:pt x="96" y="24"/>
                </a:cubicBezTo>
                <a:cubicBezTo>
                  <a:pt x="97" y="22"/>
                  <a:pt x="102" y="14"/>
                  <a:pt x="97" y="21"/>
                </a:cubicBezTo>
                <a:cubicBezTo>
                  <a:pt x="96" y="25"/>
                  <a:pt x="92" y="40"/>
                  <a:pt x="100" y="35"/>
                </a:cubicBezTo>
                <a:cubicBezTo>
                  <a:pt x="104" y="29"/>
                  <a:pt x="109" y="24"/>
                  <a:pt x="112" y="16"/>
                </a:cubicBezTo>
                <a:cubicBezTo>
                  <a:pt x="110" y="10"/>
                  <a:pt x="109" y="16"/>
                  <a:pt x="107" y="19"/>
                </a:cubicBezTo>
                <a:cubicBezTo>
                  <a:pt x="106" y="23"/>
                  <a:pt x="105" y="28"/>
                  <a:pt x="105" y="32"/>
                </a:cubicBezTo>
                <a:cubicBezTo>
                  <a:pt x="105" y="33"/>
                  <a:pt x="105" y="30"/>
                  <a:pt x="106" y="29"/>
                </a:cubicBezTo>
                <a:cubicBezTo>
                  <a:pt x="107" y="27"/>
                  <a:pt x="110" y="25"/>
                  <a:pt x="110" y="25"/>
                </a:cubicBezTo>
                <a:cubicBezTo>
                  <a:pt x="112" y="27"/>
                  <a:pt x="112" y="30"/>
                  <a:pt x="114" y="32"/>
                </a:cubicBezTo>
                <a:cubicBezTo>
                  <a:pt x="123" y="31"/>
                  <a:pt x="123" y="30"/>
                  <a:pt x="129" y="28"/>
                </a:cubicBezTo>
                <a:cubicBezTo>
                  <a:pt x="129" y="27"/>
                  <a:pt x="129" y="26"/>
                  <a:pt x="130" y="26"/>
                </a:cubicBezTo>
                <a:cubicBezTo>
                  <a:pt x="131" y="26"/>
                  <a:pt x="131" y="28"/>
                  <a:pt x="131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62" name="Line 115">
            <a:extLst>
              <a:ext uri="{FF2B5EF4-FFF2-40B4-BE49-F238E27FC236}">
                <a16:creationId xmlns:a16="http://schemas.microsoft.com/office/drawing/2014/main" id="{00000000-0008-0000-1200-00001A9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5" y="30"/>
            <a:ext cx="33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22860</xdr:colOff>
      <xdr:row>68</xdr:row>
      <xdr:rowOff>175260</xdr:rowOff>
    </xdr:from>
    <xdr:to>
      <xdr:col>15</xdr:col>
      <xdr:colOff>144780</xdr:colOff>
      <xdr:row>71</xdr:row>
      <xdr:rowOff>76200</xdr:rowOff>
    </xdr:to>
    <xdr:grpSp>
      <xdr:nvGrpSpPr>
        <xdr:cNvPr id="39953" name="Group 116">
          <a:extLst>
            <a:ext uri="{FF2B5EF4-FFF2-40B4-BE49-F238E27FC236}">
              <a16:creationId xmlns:a16="http://schemas.microsoft.com/office/drawing/2014/main" id="{00000000-0008-0000-1200-0000119C0000}"/>
            </a:ext>
          </a:extLst>
        </xdr:cNvPr>
        <xdr:cNvGrpSpPr>
          <a:grpSpLocks/>
        </xdr:cNvGrpSpPr>
      </xdr:nvGrpSpPr>
      <xdr:grpSpPr bwMode="auto">
        <a:xfrm>
          <a:off x="1584960" y="11033760"/>
          <a:ext cx="1312545" cy="377190"/>
          <a:chOff x="544" y="222"/>
          <a:chExt cx="300" cy="96"/>
        </a:xfrm>
      </xdr:grpSpPr>
      <xdr:sp macro="" textlink="">
        <xdr:nvSpPr>
          <xdr:cNvPr id="39954" name="Freeform 117">
            <a:extLst>
              <a:ext uri="{FF2B5EF4-FFF2-40B4-BE49-F238E27FC236}">
                <a16:creationId xmlns:a16="http://schemas.microsoft.com/office/drawing/2014/main" id="{00000000-0008-0000-1200-0000129C0000}"/>
              </a:ext>
            </a:extLst>
          </xdr:cNvPr>
          <xdr:cNvSpPr>
            <a:spLocks/>
          </xdr:cNvSpPr>
        </xdr:nvSpPr>
        <xdr:spPr bwMode="auto">
          <a:xfrm>
            <a:off x="544" y="225"/>
            <a:ext cx="106" cy="86"/>
          </a:xfrm>
          <a:custGeom>
            <a:avLst/>
            <a:gdLst>
              <a:gd name="T0" fmla="*/ 25 w 106"/>
              <a:gd name="T1" fmla="*/ 38 h 86"/>
              <a:gd name="T2" fmla="*/ 31 w 106"/>
              <a:gd name="T3" fmla="*/ 54 h 86"/>
              <a:gd name="T4" fmla="*/ 16 w 106"/>
              <a:gd name="T5" fmla="*/ 79 h 86"/>
              <a:gd name="T6" fmla="*/ 1 w 106"/>
              <a:gd name="T7" fmla="*/ 40 h 86"/>
              <a:gd name="T8" fmla="*/ 99 w 106"/>
              <a:gd name="T9" fmla="*/ 0 h 86"/>
              <a:gd name="T10" fmla="*/ 106 w 106"/>
              <a:gd name="T11" fmla="*/ 15 h 86"/>
              <a:gd name="T12" fmla="*/ 42 w 106"/>
              <a:gd name="T13" fmla="*/ 40 h 86"/>
              <a:gd name="T14" fmla="*/ 44 w 106"/>
              <a:gd name="T15" fmla="*/ 60 h 86"/>
              <a:gd name="T16" fmla="*/ 47 w 106"/>
              <a:gd name="T17" fmla="*/ 77 h 86"/>
              <a:gd name="T18" fmla="*/ 49 w 106"/>
              <a:gd name="T19" fmla="*/ 81 h 8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06" h="86">
                <a:moveTo>
                  <a:pt x="25" y="38"/>
                </a:moveTo>
                <a:cubicBezTo>
                  <a:pt x="26" y="44"/>
                  <a:pt x="29" y="49"/>
                  <a:pt x="31" y="54"/>
                </a:cubicBezTo>
                <a:cubicBezTo>
                  <a:pt x="34" y="72"/>
                  <a:pt x="40" y="77"/>
                  <a:pt x="16" y="79"/>
                </a:cubicBezTo>
                <a:cubicBezTo>
                  <a:pt x="0" y="74"/>
                  <a:pt x="3" y="56"/>
                  <a:pt x="1" y="40"/>
                </a:cubicBezTo>
                <a:cubicBezTo>
                  <a:pt x="9" y="1"/>
                  <a:pt x="66" y="7"/>
                  <a:pt x="99" y="0"/>
                </a:cubicBezTo>
                <a:cubicBezTo>
                  <a:pt x="105" y="4"/>
                  <a:pt x="104" y="9"/>
                  <a:pt x="106" y="15"/>
                </a:cubicBezTo>
                <a:cubicBezTo>
                  <a:pt x="99" y="43"/>
                  <a:pt x="66" y="37"/>
                  <a:pt x="42" y="40"/>
                </a:cubicBezTo>
                <a:cubicBezTo>
                  <a:pt x="32" y="43"/>
                  <a:pt x="40" y="52"/>
                  <a:pt x="44" y="60"/>
                </a:cubicBezTo>
                <a:cubicBezTo>
                  <a:pt x="45" y="66"/>
                  <a:pt x="46" y="71"/>
                  <a:pt x="47" y="77"/>
                </a:cubicBezTo>
                <a:cubicBezTo>
                  <a:pt x="49" y="86"/>
                  <a:pt x="49" y="83"/>
                  <a:pt x="49" y="8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55" name="Freeform 118">
            <a:extLst>
              <a:ext uri="{FF2B5EF4-FFF2-40B4-BE49-F238E27FC236}">
                <a16:creationId xmlns:a16="http://schemas.microsoft.com/office/drawing/2014/main" id="{00000000-0008-0000-1200-0000139C0000}"/>
              </a:ext>
            </a:extLst>
          </xdr:cNvPr>
          <xdr:cNvSpPr>
            <a:spLocks/>
          </xdr:cNvSpPr>
        </xdr:nvSpPr>
        <xdr:spPr bwMode="auto">
          <a:xfrm>
            <a:off x="592" y="240"/>
            <a:ext cx="148" cy="78"/>
          </a:xfrm>
          <a:custGeom>
            <a:avLst/>
            <a:gdLst>
              <a:gd name="T0" fmla="*/ 8 w 148"/>
              <a:gd name="T1" fmla="*/ 36 h 78"/>
              <a:gd name="T2" fmla="*/ 12 w 148"/>
              <a:gd name="T3" fmla="*/ 54 h 78"/>
              <a:gd name="T4" fmla="*/ 13 w 148"/>
              <a:gd name="T5" fmla="*/ 44 h 78"/>
              <a:gd name="T6" fmla="*/ 25 w 148"/>
              <a:gd name="T7" fmla="*/ 34 h 78"/>
              <a:gd name="T8" fmla="*/ 29 w 148"/>
              <a:gd name="T9" fmla="*/ 25 h 78"/>
              <a:gd name="T10" fmla="*/ 30 w 148"/>
              <a:gd name="T11" fmla="*/ 11 h 78"/>
              <a:gd name="T12" fmla="*/ 30 w 148"/>
              <a:gd name="T13" fmla="*/ 16 h 78"/>
              <a:gd name="T14" fmla="*/ 27 w 148"/>
              <a:gd name="T15" fmla="*/ 28 h 78"/>
              <a:gd name="T16" fmla="*/ 29 w 148"/>
              <a:gd name="T17" fmla="*/ 45 h 78"/>
              <a:gd name="T18" fmla="*/ 36 w 148"/>
              <a:gd name="T19" fmla="*/ 35 h 78"/>
              <a:gd name="T20" fmla="*/ 39 w 148"/>
              <a:gd name="T21" fmla="*/ 47 h 78"/>
              <a:gd name="T22" fmla="*/ 30 w 148"/>
              <a:gd name="T23" fmla="*/ 50 h 78"/>
              <a:gd name="T24" fmla="*/ 35 w 148"/>
              <a:gd name="T25" fmla="*/ 54 h 78"/>
              <a:gd name="T26" fmla="*/ 48 w 148"/>
              <a:gd name="T27" fmla="*/ 49 h 78"/>
              <a:gd name="T28" fmla="*/ 53 w 148"/>
              <a:gd name="T29" fmla="*/ 42 h 78"/>
              <a:gd name="T30" fmla="*/ 51 w 148"/>
              <a:gd name="T31" fmla="*/ 39 h 78"/>
              <a:gd name="T32" fmla="*/ 49 w 148"/>
              <a:gd name="T33" fmla="*/ 45 h 78"/>
              <a:gd name="T34" fmla="*/ 51 w 148"/>
              <a:gd name="T35" fmla="*/ 49 h 78"/>
              <a:gd name="T36" fmla="*/ 56 w 148"/>
              <a:gd name="T37" fmla="*/ 40 h 78"/>
              <a:gd name="T38" fmla="*/ 63 w 148"/>
              <a:gd name="T39" fmla="*/ 51 h 78"/>
              <a:gd name="T40" fmla="*/ 79 w 148"/>
              <a:gd name="T41" fmla="*/ 35 h 78"/>
              <a:gd name="T42" fmla="*/ 78 w 148"/>
              <a:gd name="T43" fmla="*/ 17 h 78"/>
              <a:gd name="T44" fmla="*/ 115 w 148"/>
              <a:gd name="T45" fmla="*/ 75 h 78"/>
              <a:gd name="T46" fmla="*/ 148 w 148"/>
              <a:gd name="T47" fmla="*/ 64 h 78"/>
              <a:gd name="T48" fmla="*/ 144 w 148"/>
              <a:gd name="T49" fmla="*/ 62 h 78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148" h="78">
                <a:moveTo>
                  <a:pt x="8" y="36"/>
                </a:moveTo>
                <a:cubicBezTo>
                  <a:pt x="3" y="44"/>
                  <a:pt x="0" y="52"/>
                  <a:pt x="12" y="54"/>
                </a:cubicBezTo>
                <a:cubicBezTo>
                  <a:pt x="18" y="52"/>
                  <a:pt x="16" y="49"/>
                  <a:pt x="13" y="44"/>
                </a:cubicBezTo>
                <a:cubicBezTo>
                  <a:pt x="11" y="36"/>
                  <a:pt x="19" y="38"/>
                  <a:pt x="25" y="34"/>
                </a:cubicBezTo>
                <a:cubicBezTo>
                  <a:pt x="26" y="31"/>
                  <a:pt x="28" y="28"/>
                  <a:pt x="29" y="25"/>
                </a:cubicBezTo>
                <a:cubicBezTo>
                  <a:pt x="29" y="20"/>
                  <a:pt x="29" y="16"/>
                  <a:pt x="30" y="11"/>
                </a:cubicBezTo>
                <a:cubicBezTo>
                  <a:pt x="30" y="9"/>
                  <a:pt x="30" y="14"/>
                  <a:pt x="30" y="16"/>
                </a:cubicBezTo>
                <a:cubicBezTo>
                  <a:pt x="29" y="26"/>
                  <a:pt x="30" y="21"/>
                  <a:pt x="27" y="28"/>
                </a:cubicBezTo>
                <a:cubicBezTo>
                  <a:pt x="25" y="60"/>
                  <a:pt x="22" y="52"/>
                  <a:pt x="29" y="45"/>
                </a:cubicBezTo>
                <a:cubicBezTo>
                  <a:pt x="30" y="40"/>
                  <a:pt x="31" y="37"/>
                  <a:pt x="36" y="35"/>
                </a:cubicBezTo>
                <a:cubicBezTo>
                  <a:pt x="40" y="36"/>
                  <a:pt x="45" y="44"/>
                  <a:pt x="39" y="47"/>
                </a:cubicBezTo>
                <a:cubicBezTo>
                  <a:pt x="35" y="49"/>
                  <a:pt x="34" y="49"/>
                  <a:pt x="30" y="50"/>
                </a:cubicBezTo>
                <a:cubicBezTo>
                  <a:pt x="23" y="48"/>
                  <a:pt x="33" y="52"/>
                  <a:pt x="35" y="54"/>
                </a:cubicBezTo>
                <a:cubicBezTo>
                  <a:pt x="44" y="53"/>
                  <a:pt x="42" y="53"/>
                  <a:pt x="48" y="49"/>
                </a:cubicBezTo>
                <a:cubicBezTo>
                  <a:pt x="50" y="46"/>
                  <a:pt x="51" y="44"/>
                  <a:pt x="53" y="42"/>
                </a:cubicBezTo>
                <a:cubicBezTo>
                  <a:pt x="52" y="41"/>
                  <a:pt x="52" y="38"/>
                  <a:pt x="51" y="39"/>
                </a:cubicBezTo>
                <a:cubicBezTo>
                  <a:pt x="49" y="40"/>
                  <a:pt x="49" y="45"/>
                  <a:pt x="49" y="45"/>
                </a:cubicBezTo>
                <a:cubicBezTo>
                  <a:pt x="50" y="46"/>
                  <a:pt x="50" y="50"/>
                  <a:pt x="51" y="49"/>
                </a:cubicBezTo>
                <a:cubicBezTo>
                  <a:pt x="54" y="46"/>
                  <a:pt x="53" y="43"/>
                  <a:pt x="56" y="40"/>
                </a:cubicBezTo>
                <a:cubicBezTo>
                  <a:pt x="62" y="42"/>
                  <a:pt x="62" y="45"/>
                  <a:pt x="63" y="51"/>
                </a:cubicBezTo>
                <a:cubicBezTo>
                  <a:pt x="73" y="49"/>
                  <a:pt x="74" y="43"/>
                  <a:pt x="79" y="35"/>
                </a:cubicBezTo>
                <a:cubicBezTo>
                  <a:pt x="80" y="30"/>
                  <a:pt x="81" y="0"/>
                  <a:pt x="78" y="17"/>
                </a:cubicBezTo>
                <a:cubicBezTo>
                  <a:pt x="82" y="56"/>
                  <a:pt x="77" y="68"/>
                  <a:pt x="115" y="75"/>
                </a:cubicBezTo>
                <a:cubicBezTo>
                  <a:pt x="135" y="74"/>
                  <a:pt x="138" y="78"/>
                  <a:pt x="148" y="64"/>
                </a:cubicBezTo>
                <a:cubicBezTo>
                  <a:pt x="147" y="63"/>
                  <a:pt x="144" y="62"/>
                  <a:pt x="144" y="6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56" name="Freeform 119">
            <a:extLst>
              <a:ext uri="{FF2B5EF4-FFF2-40B4-BE49-F238E27FC236}">
                <a16:creationId xmlns:a16="http://schemas.microsoft.com/office/drawing/2014/main" id="{00000000-0008-0000-1200-0000149C0000}"/>
              </a:ext>
            </a:extLst>
          </xdr:cNvPr>
          <xdr:cNvSpPr>
            <a:spLocks/>
          </xdr:cNvSpPr>
        </xdr:nvSpPr>
        <xdr:spPr bwMode="auto">
          <a:xfrm>
            <a:off x="610" y="262"/>
            <a:ext cx="125" cy="13"/>
          </a:xfrm>
          <a:custGeom>
            <a:avLst/>
            <a:gdLst>
              <a:gd name="T0" fmla="*/ 25 w 125"/>
              <a:gd name="T1" fmla="*/ 11 h 13"/>
              <a:gd name="T2" fmla="*/ 95 w 125"/>
              <a:gd name="T3" fmla="*/ 5 h 13"/>
              <a:gd name="T4" fmla="*/ 118 w 125"/>
              <a:gd name="T5" fmla="*/ 2 h 13"/>
              <a:gd name="T6" fmla="*/ 122 w 125"/>
              <a:gd name="T7" fmla="*/ 1 h 1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5" h="13">
                <a:moveTo>
                  <a:pt x="25" y="11"/>
                </a:moveTo>
                <a:cubicBezTo>
                  <a:pt x="120" y="0"/>
                  <a:pt x="0" y="13"/>
                  <a:pt x="95" y="5"/>
                </a:cubicBezTo>
                <a:cubicBezTo>
                  <a:pt x="103" y="4"/>
                  <a:pt x="110" y="3"/>
                  <a:pt x="118" y="2"/>
                </a:cubicBezTo>
                <a:cubicBezTo>
                  <a:pt x="125" y="1"/>
                  <a:pt x="124" y="1"/>
                  <a:pt x="12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57" name="Freeform 120">
            <a:extLst>
              <a:ext uri="{FF2B5EF4-FFF2-40B4-BE49-F238E27FC236}">
                <a16:creationId xmlns:a16="http://schemas.microsoft.com/office/drawing/2014/main" id="{00000000-0008-0000-1200-0000159C0000}"/>
              </a:ext>
            </a:extLst>
          </xdr:cNvPr>
          <xdr:cNvSpPr>
            <a:spLocks/>
          </xdr:cNvSpPr>
        </xdr:nvSpPr>
        <xdr:spPr bwMode="auto">
          <a:xfrm>
            <a:off x="712" y="238"/>
            <a:ext cx="6" cy="59"/>
          </a:xfrm>
          <a:custGeom>
            <a:avLst/>
            <a:gdLst>
              <a:gd name="T0" fmla="*/ 0 w 6"/>
              <a:gd name="T1" fmla="*/ 0 h 59"/>
              <a:gd name="T2" fmla="*/ 6 w 6"/>
              <a:gd name="T3" fmla="*/ 59 h 59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59">
                <a:moveTo>
                  <a:pt x="0" y="0"/>
                </a:moveTo>
                <a:cubicBezTo>
                  <a:pt x="1" y="21"/>
                  <a:pt x="6" y="38"/>
                  <a:pt x="6" y="5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58" name="Freeform 121">
            <a:extLst>
              <a:ext uri="{FF2B5EF4-FFF2-40B4-BE49-F238E27FC236}">
                <a16:creationId xmlns:a16="http://schemas.microsoft.com/office/drawing/2014/main" id="{00000000-0008-0000-1200-0000169C0000}"/>
              </a:ext>
            </a:extLst>
          </xdr:cNvPr>
          <xdr:cNvSpPr>
            <a:spLocks/>
          </xdr:cNvSpPr>
        </xdr:nvSpPr>
        <xdr:spPr bwMode="auto">
          <a:xfrm>
            <a:off x="709" y="230"/>
            <a:ext cx="77" cy="62"/>
          </a:xfrm>
          <a:custGeom>
            <a:avLst/>
            <a:gdLst>
              <a:gd name="T0" fmla="*/ 42 w 77"/>
              <a:gd name="T1" fmla="*/ 0 h 62"/>
              <a:gd name="T2" fmla="*/ 51 w 77"/>
              <a:gd name="T3" fmla="*/ 56 h 62"/>
              <a:gd name="T4" fmla="*/ 49 w 77"/>
              <a:gd name="T5" fmla="*/ 56 h 62"/>
              <a:gd name="T6" fmla="*/ 10 w 77"/>
              <a:gd name="T7" fmla="*/ 40 h 62"/>
              <a:gd name="T8" fmla="*/ 77 w 77"/>
              <a:gd name="T9" fmla="*/ 39 h 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7" h="62">
                <a:moveTo>
                  <a:pt x="42" y="0"/>
                </a:moveTo>
                <a:cubicBezTo>
                  <a:pt x="43" y="19"/>
                  <a:pt x="39" y="41"/>
                  <a:pt x="51" y="56"/>
                </a:cubicBezTo>
                <a:cubicBezTo>
                  <a:pt x="53" y="62"/>
                  <a:pt x="52" y="57"/>
                  <a:pt x="49" y="56"/>
                </a:cubicBezTo>
                <a:cubicBezTo>
                  <a:pt x="42" y="42"/>
                  <a:pt x="24" y="43"/>
                  <a:pt x="10" y="40"/>
                </a:cubicBezTo>
                <a:cubicBezTo>
                  <a:pt x="0" y="60"/>
                  <a:pt x="77" y="39"/>
                  <a:pt x="77" y="3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9959" name="Freeform 122">
            <a:extLst>
              <a:ext uri="{FF2B5EF4-FFF2-40B4-BE49-F238E27FC236}">
                <a16:creationId xmlns:a16="http://schemas.microsoft.com/office/drawing/2014/main" id="{00000000-0008-0000-1200-0000179C0000}"/>
              </a:ext>
            </a:extLst>
          </xdr:cNvPr>
          <xdr:cNvSpPr>
            <a:spLocks/>
          </xdr:cNvSpPr>
        </xdr:nvSpPr>
        <xdr:spPr bwMode="auto">
          <a:xfrm>
            <a:off x="767" y="222"/>
            <a:ext cx="77" cy="96"/>
          </a:xfrm>
          <a:custGeom>
            <a:avLst/>
            <a:gdLst>
              <a:gd name="T0" fmla="*/ 0 w 77"/>
              <a:gd name="T1" fmla="*/ 65 h 96"/>
              <a:gd name="T2" fmla="*/ 13 w 77"/>
              <a:gd name="T3" fmla="*/ 58 h 96"/>
              <a:gd name="T4" fmla="*/ 14 w 77"/>
              <a:gd name="T5" fmla="*/ 52 h 96"/>
              <a:gd name="T6" fmla="*/ 5 w 77"/>
              <a:gd name="T7" fmla="*/ 59 h 96"/>
              <a:gd name="T8" fmla="*/ 4 w 77"/>
              <a:gd name="T9" fmla="*/ 68 h 96"/>
              <a:gd name="T10" fmla="*/ 31 w 77"/>
              <a:gd name="T11" fmla="*/ 55 h 96"/>
              <a:gd name="T12" fmla="*/ 29 w 77"/>
              <a:gd name="T13" fmla="*/ 53 h 96"/>
              <a:gd name="T14" fmla="*/ 27 w 77"/>
              <a:gd name="T15" fmla="*/ 57 h 96"/>
              <a:gd name="T16" fmla="*/ 26 w 77"/>
              <a:gd name="T17" fmla="*/ 65 h 96"/>
              <a:gd name="T18" fmla="*/ 32 w 77"/>
              <a:gd name="T19" fmla="*/ 59 h 96"/>
              <a:gd name="T20" fmla="*/ 49 w 77"/>
              <a:gd name="T21" fmla="*/ 59 h 96"/>
              <a:gd name="T22" fmla="*/ 52 w 77"/>
              <a:gd name="T23" fmla="*/ 59 h 96"/>
              <a:gd name="T24" fmla="*/ 63 w 77"/>
              <a:gd name="T25" fmla="*/ 53 h 96"/>
              <a:gd name="T26" fmla="*/ 54 w 77"/>
              <a:gd name="T27" fmla="*/ 13 h 96"/>
              <a:gd name="T28" fmla="*/ 77 w 77"/>
              <a:gd name="T29" fmla="*/ 96 h 9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77" h="96">
                <a:moveTo>
                  <a:pt x="0" y="65"/>
                </a:moveTo>
                <a:cubicBezTo>
                  <a:pt x="5" y="63"/>
                  <a:pt x="8" y="60"/>
                  <a:pt x="13" y="58"/>
                </a:cubicBezTo>
                <a:cubicBezTo>
                  <a:pt x="13" y="56"/>
                  <a:pt x="14" y="54"/>
                  <a:pt x="14" y="52"/>
                </a:cubicBezTo>
                <a:cubicBezTo>
                  <a:pt x="14" y="43"/>
                  <a:pt x="8" y="57"/>
                  <a:pt x="5" y="59"/>
                </a:cubicBezTo>
                <a:cubicBezTo>
                  <a:pt x="4" y="63"/>
                  <a:pt x="3" y="63"/>
                  <a:pt x="4" y="68"/>
                </a:cubicBezTo>
                <a:cubicBezTo>
                  <a:pt x="15" y="67"/>
                  <a:pt x="22" y="61"/>
                  <a:pt x="31" y="55"/>
                </a:cubicBezTo>
                <a:cubicBezTo>
                  <a:pt x="30" y="54"/>
                  <a:pt x="30" y="53"/>
                  <a:pt x="29" y="53"/>
                </a:cubicBezTo>
                <a:cubicBezTo>
                  <a:pt x="28" y="54"/>
                  <a:pt x="27" y="57"/>
                  <a:pt x="27" y="57"/>
                </a:cubicBezTo>
                <a:cubicBezTo>
                  <a:pt x="27" y="60"/>
                  <a:pt x="26" y="62"/>
                  <a:pt x="26" y="65"/>
                </a:cubicBezTo>
                <a:cubicBezTo>
                  <a:pt x="26" y="73"/>
                  <a:pt x="32" y="59"/>
                  <a:pt x="32" y="59"/>
                </a:cubicBezTo>
                <a:cubicBezTo>
                  <a:pt x="34" y="68"/>
                  <a:pt x="43" y="61"/>
                  <a:pt x="49" y="59"/>
                </a:cubicBezTo>
                <a:cubicBezTo>
                  <a:pt x="51" y="57"/>
                  <a:pt x="56" y="51"/>
                  <a:pt x="52" y="59"/>
                </a:cubicBezTo>
                <a:cubicBezTo>
                  <a:pt x="56" y="70"/>
                  <a:pt x="61" y="59"/>
                  <a:pt x="63" y="53"/>
                </a:cubicBezTo>
                <a:cubicBezTo>
                  <a:pt x="62" y="35"/>
                  <a:pt x="70" y="0"/>
                  <a:pt x="54" y="13"/>
                </a:cubicBezTo>
                <a:cubicBezTo>
                  <a:pt x="46" y="28"/>
                  <a:pt x="51" y="96"/>
                  <a:pt x="77" y="9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17464" name="Picture 1">
          <a:extLst>
            <a:ext uri="{FF2B5EF4-FFF2-40B4-BE49-F238E27FC236}">
              <a16:creationId xmlns:a16="http://schemas.microsoft.com/office/drawing/2014/main" id="{00000000-0008-0000-1300-00003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65</xdr:row>
      <xdr:rowOff>144780</xdr:rowOff>
    </xdr:from>
    <xdr:to>
      <xdr:col>37</xdr:col>
      <xdr:colOff>30480</xdr:colOff>
      <xdr:row>78</xdr:row>
      <xdr:rowOff>152400</xdr:rowOff>
    </xdr:to>
    <xdr:sp macro="" textlink="">
      <xdr:nvSpPr>
        <xdr:cNvPr id="17465" name="Rectangle 4">
          <a:extLst>
            <a:ext uri="{FF2B5EF4-FFF2-40B4-BE49-F238E27FC236}">
              <a16:creationId xmlns:a16="http://schemas.microsoft.com/office/drawing/2014/main" id="{00000000-0008-0000-1300-000039440000}"/>
            </a:ext>
          </a:extLst>
        </xdr:cNvPr>
        <xdr:cNvSpPr>
          <a:spLocks noChangeArrowheads="1"/>
        </xdr:cNvSpPr>
      </xdr:nvSpPr>
      <xdr:spPr bwMode="auto">
        <a:xfrm>
          <a:off x="259080" y="10241280"/>
          <a:ext cx="681990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37</xdr:col>
      <xdr:colOff>66675</xdr:colOff>
      <xdr:row>61</xdr:row>
      <xdr:rowOff>104775</xdr:rowOff>
    </xdr:to>
    <xdr:sp macro="" textlink="">
      <xdr:nvSpPr>
        <xdr:cNvPr id="17413" name="Text Box 5">
          <a:extLst>
            <a:ext uri="{FF2B5EF4-FFF2-40B4-BE49-F238E27FC236}">
              <a16:creationId xmlns:a16="http://schemas.microsoft.com/office/drawing/2014/main" id="{00000000-0008-0000-1300-000005440000}"/>
            </a:ext>
          </a:extLst>
        </xdr:cNvPr>
        <xdr:cNvSpPr txBox="1">
          <a:spLocks noChangeArrowheads="1"/>
        </xdr:cNvSpPr>
      </xdr:nvSpPr>
      <xdr:spPr bwMode="auto">
        <a:xfrm>
          <a:off x="295275" y="8143875"/>
          <a:ext cx="6705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13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13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75</xdr:row>
          <xdr:rowOff>95250</xdr:rowOff>
        </xdr:from>
        <xdr:to>
          <xdr:col>11</xdr:col>
          <xdr:colOff>104775</xdr:colOff>
          <xdr:row>77</xdr:row>
          <xdr:rowOff>9525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13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meets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74</xdr:row>
      <xdr:rowOff>7620</xdr:rowOff>
    </xdr:from>
    <xdr:to>
      <xdr:col>11</xdr:col>
      <xdr:colOff>7620</xdr:colOff>
      <xdr:row>77</xdr:row>
      <xdr:rowOff>7620</xdr:rowOff>
    </xdr:to>
    <xdr:sp macro="" textlink="">
      <xdr:nvSpPr>
        <xdr:cNvPr id="17467" name="AutoShape 10">
          <a:extLst>
            <a:ext uri="{FF2B5EF4-FFF2-40B4-BE49-F238E27FC236}">
              <a16:creationId xmlns:a16="http://schemas.microsoft.com/office/drawing/2014/main" id="{00000000-0008-0000-1300-00003B440000}"/>
            </a:ext>
          </a:extLst>
        </xdr:cNvPr>
        <xdr:cNvSpPr>
          <a:spLocks noChangeArrowheads="1"/>
        </xdr:cNvSpPr>
      </xdr:nvSpPr>
      <xdr:spPr bwMode="auto">
        <a:xfrm>
          <a:off x="960120" y="11231880"/>
          <a:ext cx="990600" cy="30480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73</xdr:row>
          <xdr:rowOff>9525</xdr:rowOff>
        </xdr:from>
        <xdr:to>
          <xdr:col>10</xdr:col>
          <xdr:colOff>133350</xdr:colOff>
          <xdr:row>75</xdr:row>
          <xdr:rowOff>142875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13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13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13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59</xdr:row>
      <xdr:rowOff>0</xdr:rowOff>
    </xdr:from>
    <xdr:to>
      <xdr:col>37</xdr:col>
      <xdr:colOff>66675</xdr:colOff>
      <xdr:row>61</xdr:row>
      <xdr:rowOff>104775</xdr:rowOff>
    </xdr:to>
    <xdr:sp macro="" textlink="">
      <xdr:nvSpPr>
        <xdr:cNvPr id="17422" name="Text Box 14">
          <a:extLst>
            <a:ext uri="{FF2B5EF4-FFF2-40B4-BE49-F238E27FC236}">
              <a16:creationId xmlns:a16="http://schemas.microsoft.com/office/drawing/2014/main" id="{00000000-0008-0000-1300-00000E440000}"/>
            </a:ext>
          </a:extLst>
        </xdr:cNvPr>
        <xdr:cNvSpPr txBox="1">
          <a:spLocks noChangeArrowheads="1"/>
        </xdr:cNvSpPr>
      </xdr:nvSpPr>
      <xdr:spPr bwMode="auto">
        <a:xfrm>
          <a:off x="295275" y="8143875"/>
          <a:ext cx="6705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xdr:twoCellAnchor>
    <xdr:from>
      <xdr:col>12</xdr:col>
      <xdr:colOff>160020</xdr:colOff>
      <xdr:row>61</xdr:row>
      <xdr:rowOff>45720</xdr:rowOff>
    </xdr:from>
    <xdr:to>
      <xdr:col>17</xdr:col>
      <xdr:colOff>45720</xdr:colOff>
      <xdr:row>63</xdr:row>
      <xdr:rowOff>121920</xdr:rowOff>
    </xdr:to>
    <xdr:grpSp>
      <xdr:nvGrpSpPr>
        <xdr:cNvPr id="17469" name="Group 15">
          <a:extLst>
            <a:ext uri="{FF2B5EF4-FFF2-40B4-BE49-F238E27FC236}">
              <a16:creationId xmlns:a16="http://schemas.microsoft.com/office/drawing/2014/main" id="{00000000-0008-0000-1300-00003D440000}"/>
            </a:ext>
          </a:extLst>
        </xdr:cNvPr>
        <xdr:cNvGrpSpPr>
          <a:grpSpLocks/>
        </xdr:cNvGrpSpPr>
      </xdr:nvGrpSpPr>
      <xdr:grpSpPr bwMode="auto">
        <a:xfrm>
          <a:off x="2265045" y="9713595"/>
          <a:ext cx="876300" cy="342900"/>
          <a:chOff x="566" y="15"/>
          <a:chExt cx="124" cy="49"/>
        </a:xfrm>
      </xdr:grpSpPr>
      <xdr:sp macro="" textlink="">
        <xdr:nvSpPr>
          <xdr:cNvPr id="17526" name="Freeform 16">
            <a:extLst>
              <a:ext uri="{FF2B5EF4-FFF2-40B4-BE49-F238E27FC236}">
                <a16:creationId xmlns:a16="http://schemas.microsoft.com/office/drawing/2014/main" id="{00000000-0008-0000-1300-000076440000}"/>
              </a:ext>
            </a:extLst>
          </xdr:cNvPr>
          <xdr:cNvSpPr>
            <a:spLocks/>
          </xdr:cNvSpPr>
        </xdr:nvSpPr>
        <xdr:spPr bwMode="auto">
          <a:xfrm>
            <a:off x="574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27" name="Freeform 17">
            <a:extLst>
              <a:ext uri="{FF2B5EF4-FFF2-40B4-BE49-F238E27FC236}">
                <a16:creationId xmlns:a16="http://schemas.microsoft.com/office/drawing/2014/main" id="{00000000-0008-0000-1300-000077440000}"/>
              </a:ext>
            </a:extLst>
          </xdr:cNvPr>
          <xdr:cNvSpPr>
            <a:spLocks/>
          </xdr:cNvSpPr>
        </xdr:nvSpPr>
        <xdr:spPr bwMode="auto">
          <a:xfrm>
            <a:off x="566" y="17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28" name="Freeform 18">
            <a:extLst>
              <a:ext uri="{FF2B5EF4-FFF2-40B4-BE49-F238E27FC236}">
                <a16:creationId xmlns:a16="http://schemas.microsoft.com/office/drawing/2014/main" id="{00000000-0008-0000-1300-000078440000}"/>
              </a:ext>
            </a:extLst>
          </xdr:cNvPr>
          <xdr:cNvSpPr>
            <a:spLocks/>
          </xdr:cNvSpPr>
        </xdr:nvSpPr>
        <xdr:spPr bwMode="auto">
          <a:xfrm>
            <a:off x="597" y="22"/>
            <a:ext cx="32" cy="42"/>
          </a:xfrm>
          <a:custGeom>
            <a:avLst/>
            <a:gdLst>
              <a:gd name="T0" fmla="*/ 0 w 32"/>
              <a:gd name="T1" fmla="*/ 14 h 42"/>
              <a:gd name="T2" fmla="*/ 7 w 32"/>
              <a:gd name="T3" fmla="*/ 8 h 42"/>
              <a:gd name="T4" fmla="*/ 11 w 32"/>
              <a:gd name="T5" fmla="*/ 18 h 42"/>
              <a:gd name="T6" fmla="*/ 16 w 32"/>
              <a:gd name="T7" fmla="*/ 9 h 42"/>
              <a:gd name="T8" fmla="*/ 19 w 32"/>
              <a:gd name="T9" fmla="*/ 24 h 42"/>
              <a:gd name="T10" fmla="*/ 23 w 32"/>
              <a:gd name="T11" fmla="*/ 14 h 42"/>
              <a:gd name="T12" fmla="*/ 26 w 32"/>
              <a:gd name="T13" fmla="*/ 20 h 42"/>
              <a:gd name="T14" fmla="*/ 28 w 32"/>
              <a:gd name="T15" fmla="*/ 14 h 42"/>
              <a:gd name="T16" fmla="*/ 31 w 32"/>
              <a:gd name="T17" fmla="*/ 25 h 42"/>
              <a:gd name="T18" fmla="*/ 28 w 32"/>
              <a:gd name="T19" fmla="*/ 42 h 42"/>
              <a:gd name="T20" fmla="*/ 25 w 32"/>
              <a:gd name="T21" fmla="*/ 20 h 42"/>
              <a:gd name="T22" fmla="*/ 32 w 32"/>
              <a:gd name="T23" fmla="*/ 15 h 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32" h="42">
                <a:moveTo>
                  <a:pt x="0" y="14"/>
                </a:moveTo>
                <a:cubicBezTo>
                  <a:pt x="3" y="22"/>
                  <a:pt x="5" y="11"/>
                  <a:pt x="7" y="8"/>
                </a:cubicBezTo>
                <a:cubicBezTo>
                  <a:pt x="9" y="11"/>
                  <a:pt x="11" y="18"/>
                  <a:pt x="11" y="18"/>
                </a:cubicBezTo>
                <a:cubicBezTo>
                  <a:pt x="13" y="16"/>
                  <a:pt x="22" y="0"/>
                  <a:pt x="16" y="9"/>
                </a:cubicBezTo>
                <a:cubicBezTo>
                  <a:pt x="17" y="14"/>
                  <a:pt x="17" y="19"/>
                  <a:pt x="19" y="24"/>
                </a:cubicBezTo>
                <a:cubicBezTo>
                  <a:pt x="20" y="21"/>
                  <a:pt x="22" y="17"/>
                  <a:pt x="23" y="14"/>
                </a:cubicBezTo>
                <a:cubicBezTo>
                  <a:pt x="24" y="16"/>
                  <a:pt x="24" y="22"/>
                  <a:pt x="26" y="20"/>
                </a:cubicBezTo>
                <a:cubicBezTo>
                  <a:pt x="27" y="19"/>
                  <a:pt x="28" y="14"/>
                  <a:pt x="28" y="14"/>
                </a:cubicBezTo>
                <a:cubicBezTo>
                  <a:pt x="29" y="18"/>
                  <a:pt x="31" y="25"/>
                  <a:pt x="31" y="25"/>
                </a:cubicBezTo>
                <a:cubicBezTo>
                  <a:pt x="30" y="31"/>
                  <a:pt x="28" y="42"/>
                  <a:pt x="28" y="42"/>
                </a:cubicBezTo>
                <a:cubicBezTo>
                  <a:pt x="22" y="36"/>
                  <a:pt x="23" y="29"/>
                  <a:pt x="25" y="20"/>
                </a:cubicBezTo>
                <a:cubicBezTo>
                  <a:pt x="26" y="17"/>
                  <a:pt x="32" y="15"/>
                  <a:pt x="32" y="1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29" name="Freeform 19">
            <a:extLst>
              <a:ext uri="{FF2B5EF4-FFF2-40B4-BE49-F238E27FC236}">
                <a16:creationId xmlns:a16="http://schemas.microsoft.com/office/drawing/2014/main" id="{00000000-0008-0000-1300-000079440000}"/>
              </a:ext>
            </a:extLst>
          </xdr:cNvPr>
          <xdr:cNvSpPr>
            <a:spLocks/>
          </xdr:cNvSpPr>
        </xdr:nvSpPr>
        <xdr:spPr bwMode="auto">
          <a:xfrm>
            <a:off x="662" y="26"/>
            <a:ext cx="28" cy="21"/>
          </a:xfrm>
          <a:custGeom>
            <a:avLst/>
            <a:gdLst>
              <a:gd name="T0" fmla="*/ 8 w 28"/>
              <a:gd name="T1" fmla="*/ 8 h 21"/>
              <a:gd name="T2" fmla="*/ 6 w 28"/>
              <a:gd name="T3" fmla="*/ 14 h 21"/>
              <a:gd name="T4" fmla="*/ 12 w 28"/>
              <a:gd name="T5" fmla="*/ 6 h 21"/>
              <a:gd name="T6" fmla="*/ 14 w 28"/>
              <a:gd name="T7" fmla="*/ 0 h 21"/>
              <a:gd name="T8" fmla="*/ 15 w 28"/>
              <a:gd name="T9" fmla="*/ 11 h 21"/>
              <a:gd name="T10" fmla="*/ 17 w 28"/>
              <a:gd name="T11" fmla="*/ 9 h 21"/>
              <a:gd name="T12" fmla="*/ 21 w 28"/>
              <a:gd name="T13" fmla="*/ 14 h 21"/>
              <a:gd name="T14" fmla="*/ 17 w 28"/>
              <a:gd name="T15" fmla="*/ 14 h 2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8" h="21">
                <a:moveTo>
                  <a:pt x="8" y="8"/>
                </a:moveTo>
                <a:cubicBezTo>
                  <a:pt x="5" y="10"/>
                  <a:pt x="0" y="12"/>
                  <a:pt x="6" y="14"/>
                </a:cubicBezTo>
                <a:cubicBezTo>
                  <a:pt x="9" y="12"/>
                  <a:pt x="10" y="9"/>
                  <a:pt x="12" y="6"/>
                </a:cubicBezTo>
                <a:cubicBezTo>
                  <a:pt x="13" y="4"/>
                  <a:pt x="14" y="0"/>
                  <a:pt x="14" y="0"/>
                </a:cubicBezTo>
                <a:cubicBezTo>
                  <a:pt x="14" y="4"/>
                  <a:pt x="15" y="7"/>
                  <a:pt x="15" y="11"/>
                </a:cubicBezTo>
                <a:cubicBezTo>
                  <a:pt x="16" y="21"/>
                  <a:pt x="16" y="17"/>
                  <a:pt x="17" y="9"/>
                </a:cubicBezTo>
                <a:cubicBezTo>
                  <a:pt x="20" y="10"/>
                  <a:pt x="28" y="11"/>
                  <a:pt x="21" y="14"/>
                </a:cubicBezTo>
                <a:cubicBezTo>
                  <a:pt x="18" y="16"/>
                  <a:pt x="19" y="16"/>
                  <a:pt x="17" y="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30" name="Freeform 20">
            <a:extLst>
              <a:ext uri="{FF2B5EF4-FFF2-40B4-BE49-F238E27FC236}">
                <a16:creationId xmlns:a16="http://schemas.microsoft.com/office/drawing/2014/main" id="{00000000-0008-0000-1300-00007A440000}"/>
              </a:ext>
            </a:extLst>
          </xdr:cNvPr>
          <xdr:cNvSpPr>
            <a:spLocks/>
          </xdr:cNvSpPr>
        </xdr:nvSpPr>
        <xdr:spPr bwMode="auto">
          <a:xfrm>
            <a:off x="641" y="15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31" name="Freeform 21">
            <a:extLst>
              <a:ext uri="{FF2B5EF4-FFF2-40B4-BE49-F238E27FC236}">
                <a16:creationId xmlns:a16="http://schemas.microsoft.com/office/drawing/2014/main" id="{00000000-0008-0000-1300-00007B440000}"/>
              </a:ext>
            </a:extLst>
          </xdr:cNvPr>
          <xdr:cNvSpPr>
            <a:spLocks/>
          </xdr:cNvSpPr>
        </xdr:nvSpPr>
        <xdr:spPr bwMode="auto">
          <a:xfrm>
            <a:off x="650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32" name="Freeform 22">
            <a:extLst>
              <a:ext uri="{FF2B5EF4-FFF2-40B4-BE49-F238E27FC236}">
                <a16:creationId xmlns:a16="http://schemas.microsoft.com/office/drawing/2014/main" id="{00000000-0008-0000-1300-00007C440000}"/>
              </a:ext>
            </a:extLst>
          </xdr:cNvPr>
          <xdr:cNvSpPr>
            <a:spLocks/>
          </xdr:cNvSpPr>
        </xdr:nvSpPr>
        <xdr:spPr bwMode="auto">
          <a:xfrm>
            <a:off x="597" y="26"/>
            <a:ext cx="3" cy="2"/>
          </a:xfrm>
          <a:custGeom>
            <a:avLst/>
            <a:gdLst>
              <a:gd name="T0" fmla="*/ 3 w 3"/>
              <a:gd name="T1" fmla="*/ 0 h 2"/>
              <a:gd name="T2" fmla="*/ 0 w 3"/>
              <a:gd name="T3" fmla="*/ 2 h 2"/>
              <a:gd name="T4" fmla="*/ 3 w 3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2">
                <a:moveTo>
                  <a:pt x="3" y="0"/>
                </a:moveTo>
                <a:cubicBezTo>
                  <a:pt x="2" y="1"/>
                  <a:pt x="0" y="2"/>
                  <a:pt x="0" y="2"/>
                </a:cubicBezTo>
                <a:cubicBezTo>
                  <a:pt x="0" y="2"/>
                  <a:pt x="2" y="1"/>
                  <a:pt x="3" y="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144780</xdr:colOff>
      <xdr:row>56</xdr:row>
      <xdr:rowOff>38100</xdr:rowOff>
    </xdr:from>
    <xdr:to>
      <xdr:col>33</xdr:col>
      <xdr:colOff>68580</xdr:colOff>
      <xdr:row>58</xdr:row>
      <xdr:rowOff>121920</xdr:rowOff>
    </xdr:to>
    <xdr:grpSp>
      <xdr:nvGrpSpPr>
        <xdr:cNvPr id="17470" name="Group 23">
          <a:extLst>
            <a:ext uri="{FF2B5EF4-FFF2-40B4-BE49-F238E27FC236}">
              <a16:creationId xmlns:a16="http://schemas.microsoft.com/office/drawing/2014/main" id="{00000000-0008-0000-1300-00003E440000}"/>
            </a:ext>
          </a:extLst>
        </xdr:cNvPr>
        <xdr:cNvGrpSpPr>
          <a:grpSpLocks/>
        </xdr:cNvGrpSpPr>
      </xdr:nvGrpSpPr>
      <xdr:grpSpPr bwMode="auto">
        <a:xfrm>
          <a:off x="5250180" y="8886825"/>
          <a:ext cx="1028700" cy="379095"/>
          <a:chOff x="498" y="708"/>
          <a:chExt cx="119" cy="40"/>
        </a:xfrm>
      </xdr:grpSpPr>
      <xdr:sp macro="" textlink="">
        <xdr:nvSpPr>
          <xdr:cNvPr id="17523" name="Freeform 24">
            <a:extLst>
              <a:ext uri="{FF2B5EF4-FFF2-40B4-BE49-F238E27FC236}">
                <a16:creationId xmlns:a16="http://schemas.microsoft.com/office/drawing/2014/main" id="{00000000-0008-0000-1300-00007344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24" name="Freeform 25">
            <a:extLst>
              <a:ext uri="{FF2B5EF4-FFF2-40B4-BE49-F238E27FC236}">
                <a16:creationId xmlns:a16="http://schemas.microsoft.com/office/drawing/2014/main" id="{00000000-0008-0000-1300-00007444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25" name="Freeform 26">
            <a:extLst>
              <a:ext uri="{FF2B5EF4-FFF2-40B4-BE49-F238E27FC236}">
                <a16:creationId xmlns:a16="http://schemas.microsoft.com/office/drawing/2014/main" id="{00000000-0008-0000-1300-00007544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175260</xdr:colOff>
      <xdr:row>63</xdr:row>
      <xdr:rowOff>114300</xdr:rowOff>
    </xdr:from>
    <xdr:to>
      <xdr:col>16</xdr:col>
      <xdr:colOff>60960</xdr:colOff>
      <xdr:row>66</xdr:row>
      <xdr:rowOff>0</xdr:rowOff>
    </xdr:to>
    <xdr:grpSp>
      <xdr:nvGrpSpPr>
        <xdr:cNvPr id="17471" name="Group 27">
          <a:extLst>
            <a:ext uri="{FF2B5EF4-FFF2-40B4-BE49-F238E27FC236}">
              <a16:creationId xmlns:a16="http://schemas.microsoft.com/office/drawing/2014/main" id="{00000000-0008-0000-1300-00003F440000}"/>
            </a:ext>
          </a:extLst>
        </xdr:cNvPr>
        <xdr:cNvGrpSpPr>
          <a:grpSpLocks/>
        </xdr:cNvGrpSpPr>
      </xdr:nvGrpSpPr>
      <xdr:grpSpPr bwMode="auto">
        <a:xfrm>
          <a:off x="1737360" y="10048875"/>
          <a:ext cx="1238250" cy="371475"/>
          <a:chOff x="98" y="14"/>
          <a:chExt cx="172" cy="58"/>
        </a:xfrm>
      </xdr:grpSpPr>
      <xdr:sp macro="" textlink="">
        <xdr:nvSpPr>
          <xdr:cNvPr id="17517" name="Freeform 28">
            <a:extLst>
              <a:ext uri="{FF2B5EF4-FFF2-40B4-BE49-F238E27FC236}">
                <a16:creationId xmlns:a16="http://schemas.microsoft.com/office/drawing/2014/main" id="{00000000-0008-0000-1300-00006D440000}"/>
              </a:ext>
            </a:extLst>
          </xdr:cNvPr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18" name="Freeform 29">
            <a:extLst>
              <a:ext uri="{FF2B5EF4-FFF2-40B4-BE49-F238E27FC236}">
                <a16:creationId xmlns:a16="http://schemas.microsoft.com/office/drawing/2014/main" id="{00000000-0008-0000-1300-00006E440000}"/>
              </a:ext>
            </a:extLst>
          </xdr:cNvPr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19" name="Freeform 30">
            <a:extLst>
              <a:ext uri="{FF2B5EF4-FFF2-40B4-BE49-F238E27FC236}">
                <a16:creationId xmlns:a16="http://schemas.microsoft.com/office/drawing/2014/main" id="{00000000-0008-0000-1300-00006F440000}"/>
              </a:ext>
            </a:extLst>
          </xdr:cNvPr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20" name="Freeform 31">
            <a:extLst>
              <a:ext uri="{FF2B5EF4-FFF2-40B4-BE49-F238E27FC236}">
                <a16:creationId xmlns:a16="http://schemas.microsoft.com/office/drawing/2014/main" id="{00000000-0008-0000-1300-000070440000}"/>
              </a:ext>
            </a:extLst>
          </xdr:cNvPr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21" name="Freeform 32">
            <a:extLst>
              <a:ext uri="{FF2B5EF4-FFF2-40B4-BE49-F238E27FC236}">
                <a16:creationId xmlns:a16="http://schemas.microsoft.com/office/drawing/2014/main" id="{00000000-0008-0000-1300-000071440000}"/>
              </a:ext>
            </a:extLst>
          </xdr:cNvPr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22" name="Freeform 33">
            <a:extLst>
              <a:ext uri="{FF2B5EF4-FFF2-40B4-BE49-F238E27FC236}">
                <a16:creationId xmlns:a16="http://schemas.microsoft.com/office/drawing/2014/main" id="{00000000-0008-0000-1300-000072440000}"/>
              </a:ext>
            </a:extLst>
          </xdr:cNvPr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75</xdr:row>
          <xdr:rowOff>57150</xdr:rowOff>
        </xdr:from>
        <xdr:to>
          <xdr:col>11</xdr:col>
          <xdr:colOff>104775</xdr:colOff>
          <xdr:row>77</xdr:row>
          <xdr:rowOff>57150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13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74</xdr:row>
      <xdr:rowOff>7620</xdr:rowOff>
    </xdr:from>
    <xdr:to>
      <xdr:col>11</xdr:col>
      <xdr:colOff>7620</xdr:colOff>
      <xdr:row>77</xdr:row>
      <xdr:rowOff>22860</xdr:rowOff>
    </xdr:to>
    <xdr:sp macro="" textlink="">
      <xdr:nvSpPr>
        <xdr:cNvPr id="17472" name="AutoShape 54">
          <a:extLst>
            <a:ext uri="{FF2B5EF4-FFF2-40B4-BE49-F238E27FC236}">
              <a16:creationId xmlns:a16="http://schemas.microsoft.com/office/drawing/2014/main" id="{00000000-0008-0000-1300-000040440000}"/>
            </a:ext>
          </a:extLst>
        </xdr:cNvPr>
        <xdr:cNvSpPr>
          <a:spLocks noChangeArrowheads="1"/>
        </xdr:cNvSpPr>
      </xdr:nvSpPr>
      <xdr:spPr bwMode="auto">
        <a:xfrm>
          <a:off x="960120" y="1123188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73</xdr:row>
          <xdr:rowOff>9525</xdr:rowOff>
        </xdr:from>
        <xdr:to>
          <xdr:col>10</xdr:col>
          <xdr:colOff>133350</xdr:colOff>
          <xdr:row>75</xdr:row>
          <xdr:rowOff>142875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13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65</xdr:row>
      <xdr:rowOff>144780</xdr:rowOff>
    </xdr:from>
    <xdr:to>
      <xdr:col>37</xdr:col>
      <xdr:colOff>30480</xdr:colOff>
      <xdr:row>78</xdr:row>
      <xdr:rowOff>152400</xdr:rowOff>
    </xdr:to>
    <xdr:sp macro="" textlink="">
      <xdr:nvSpPr>
        <xdr:cNvPr id="17473" name="Rectangle 56">
          <a:extLst>
            <a:ext uri="{FF2B5EF4-FFF2-40B4-BE49-F238E27FC236}">
              <a16:creationId xmlns:a16="http://schemas.microsoft.com/office/drawing/2014/main" id="{00000000-0008-0000-1300-000041440000}"/>
            </a:ext>
          </a:extLst>
        </xdr:cNvPr>
        <xdr:cNvSpPr>
          <a:spLocks noChangeArrowheads="1"/>
        </xdr:cNvSpPr>
      </xdr:nvSpPr>
      <xdr:spPr bwMode="auto">
        <a:xfrm>
          <a:off x="259080" y="10241280"/>
          <a:ext cx="681990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37</xdr:col>
      <xdr:colOff>66675</xdr:colOff>
      <xdr:row>61</xdr:row>
      <xdr:rowOff>104775</xdr:rowOff>
    </xdr:to>
    <xdr:sp macro="" textlink="">
      <xdr:nvSpPr>
        <xdr:cNvPr id="2" name="Text Box 57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295275" y="8143875"/>
          <a:ext cx="6705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37</xdr:col>
      <xdr:colOff>66675</xdr:colOff>
      <xdr:row>61</xdr:row>
      <xdr:rowOff>104775</xdr:rowOff>
    </xdr:to>
    <xdr:sp macro="" textlink="">
      <xdr:nvSpPr>
        <xdr:cNvPr id="17466" name="Text Box 58">
          <a:extLst>
            <a:ext uri="{FF2B5EF4-FFF2-40B4-BE49-F238E27FC236}">
              <a16:creationId xmlns:a16="http://schemas.microsoft.com/office/drawing/2014/main" id="{00000000-0008-0000-1300-00003A440000}"/>
            </a:ext>
          </a:extLst>
        </xdr:cNvPr>
        <xdr:cNvSpPr txBox="1">
          <a:spLocks noChangeArrowheads="1"/>
        </xdr:cNvSpPr>
      </xdr:nvSpPr>
      <xdr:spPr bwMode="auto">
        <a:xfrm>
          <a:off x="295275" y="8143875"/>
          <a:ext cx="6705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xdr:twoCellAnchor>
    <xdr:from>
      <xdr:col>12</xdr:col>
      <xdr:colOff>160020</xdr:colOff>
      <xdr:row>61</xdr:row>
      <xdr:rowOff>45720</xdr:rowOff>
    </xdr:from>
    <xdr:to>
      <xdr:col>17</xdr:col>
      <xdr:colOff>45720</xdr:colOff>
      <xdr:row>63</xdr:row>
      <xdr:rowOff>121920</xdr:rowOff>
    </xdr:to>
    <xdr:grpSp>
      <xdr:nvGrpSpPr>
        <xdr:cNvPr id="17476" name="Group 59">
          <a:extLst>
            <a:ext uri="{FF2B5EF4-FFF2-40B4-BE49-F238E27FC236}">
              <a16:creationId xmlns:a16="http://schemas.microsoft.com/office/drawing/2014/main" id="{00000000-0008-0000-1300-000044440000}"/>
            </a:ext>
          </a:extLst>
        </xdr:cNvPr>
        <xdr:cNvGrpSpPr>
          <a:grpSpLocks/>
        </xdr:cNvGrpSpPr>
      </xdr:nvGrpSpPr>
      <xdr:grpSpPr bwMode="auto">
        <a:xfrm>
          <a:off x="2265045" y="9713595"/>
          <a:ext cx="876300" cy="342900"/>
          <a:chOff x="566" y="15"/>
          <a:chExt cx="124" cy="49"/>
        </a:xfrm>
      </xdr:grpSpPr>
      <xdr:sp macro="" textlink="">
        <xdr:nvSpPr>
          <xdr:cNvPr id="8" name="Freeform 60"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SpPr>
            <a:spLocks/>
          </xdr:cNvSpPr>
        </xdr:nvSpPr>
        <xdr:spPr bwMode="auto">
          <a:xfrm>
            <a:off x="574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11" name="Freeform 61">
            <a:extLst>
              <a:ext uri="{FF2B5EF4-FFF2-40B4-BE49-F238E27FC236}">
                <a16:creationId xmlns:a16="http://schemas.microsoft.com/office/drawing/2014/main" id="{00000000-0008-0000-1300-000067440000}"/>
              </a:ext>
            </a:extLst>
          </xdr:cNvPr>
          <xdr:cNvSpPr>
            <a:spLocks/>
          </xdr:cNvSpPr>
        </xdr:nvSpPr>
        <xdr:spPr bwMode="auto">
          <a:xfrm>
            <a:off x="566" y="17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12" name="Freeform 62">
            <a:extLst>
              <a:ext uri="{FF2B5EF4-FFF2-40B4-BE49-F238E27FC236}">
                <a16:creationId xmlns:a16="http://schemas.microsoft.com/office/drawing/2014/main" id="{00000000-0008-0000-1300-000068440000}"/>
              </a:ext>
            </a:extLst>
          </xdr:cNvPr>
          <xdr:cNvSpPr>
            <a:spLocks/>
          </xdr:cNvSpPr>
        </xdr:nvSpPr>
        <xdr:spPr bwMode="auto">
          <a:xfrm>
            <a:off x="597" y="22"/>
            <a:ext cx="32" cy="42"/>
          </a:xfrm>
          <a:custGeom>
            <a:avLst/>
            <a:gdLst>
              <a:gd name="T0" fmla="*/ 0 w 32"/>
              <a:gd name="T1" fmla="*/ 14 h 42"/>
              <a:gd name="T2" fmla="*/ 7 w 32"/>
              <a:gd name="T3" fmla="*/ 8 h 42"/>
              <a:gd name="T4" fmla="*/ 11 w 32"/>
              <a:gd name="T5" fmla="*/ 18 h 42"/>
              <a:gd name="T6" fmla="*/ 16 w 32"/>
              <a:gd name="T7" fmla="*/ 9 h 42"/>
              <a:gd name="T8" fmla="*/ 19 w 32"/>
              <a:gd name="T9" fmla="*/ 24 h 42"/>
              <a:gd name="T10" fmla="*/ 23 w 32"/>
              <a:gd name="T11" fmla="*/ 14 h 42"/>
              <a:gd name="T12" fmla="*/ 26 w 32"/>
              <a:gd name="T13" fmla="*/ 20 h 42"/>
              <a:gd name="T14" fmla="*/ 28 w 32"/>
              <a:gd name="T15" fmla="*/ 14 h 42"/>
              <a:gd name="T16" fmla="*/ 31 w 32"/>
              <a:gd name="T17" fmla="*/ 25 h 42"/>
              <a:gd name="T18" fmla="*/ 28 w 32"/>
              <a:gd name="T19" fmla="*/ 42 h 42"/>
              <a:gd name="T20" fmla="*/ 25 w 32"/>
              <a:gd name="T21" fmla="*/ 20 h 42"/>
              <a:gd name="T22" fmla="*/ 32 w 32"/>
              <a:gd name="T23" fmla="*/ 15 h 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32" h="42">
                <a:moveTo>
                  <a:pt x="0" y="14"/>
                </a:moveTo>
                <a:cubicBezTo>
                  <a:pt x="3" y="22"/>
                  <a:pt x="5" y="11"/>
                  <a:pt x="7" y="8"/>
                </a:cubicBezTo>
                <a:cubicBezTo>
                  <a:pt x="9" y="11"/>
                  <a:pt x="11" y="18"/>
                  <a:pt x="11" y="18"/>
                </a:cubicBezTo>
                <a:cubicBezTo>
                  <a:pt x="13" y="16"/>
                  <a:pt x="22" y="0"/>
                  <a:pt x="16" y="9"/>
                </a:cubicBezTo>
                <a:cubicBezTo>
                  <a:pt x="17" y="14"/>
                  <a:pt x="17" y="19"/>
                  <a:pt x="19" y="24"/>
                </a:cubicBezTo>
                <a:cubicBezTo>
                  <a:pt x="20" y="21"/>
                  <a:pt x="22" y="17"/>
                  <a:pt x="23" y="14"/>
                </a:cubicBezTo>
                <a:cubicBezTo>
                  <a:pt x="24" y="16"/>
                  <a:pt x="24" y="22"/>
                  <a:pt x="26" y="20"/>
                </a:cubicBezTo>
                <a:cubicBezTo>
                  <a:pt x="27" y="19"/>
                  <a:pt x="28" y="14"/>
                  <a:pt x="28" y="14"/>
                </a:cubicBezTo>
                <a:cubicBezTo>
                  <a:pt x="29" y="18"/>
                  <a:pt x="31" y="25"/>
                  <a:pt x="31" y="25"/>
                </a:cubicBezTo>
                <a:cubicBezTo>
                  <a:pt x="30" y="31"/>
                  <a:pt x="28" y="42"/>
                  <a:pt x="28" y="42"/>
                </a:cubicBezTo>
                <a:cubicBezTo>
                  <a:pt x="22" y="36"/>
                  <a:pt x="23" y="29"/>
                  <a:pt x="25" y="20"/>
                </a:cubicBezTo>
                <a:cubicBezTo>
                  <a:pt x="26" y="17"/>
                  <a:pt x="32" y="15"/>
                  <a:pt x="32" y="1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13" name="Freeform 63">
            <a:extLst>
              <a:ext uri="{FF2B5EF4-FFF2-40B4-BE49-F238E27FC236}">
                <a16:creationId xmlns:a16="http://schemas.microsoft.com/office/drawing/2014/main" id="{00000000-0008-0000-1300-000069440000}"/>
              </a:ext>
            </a:extLst>
          </xdr:cNvPr>
          <xdr:cNvSpPr>
            <a:spLocks/>
          </xdr:cNvSpPr>
        </xdr:nvSpPr>
        <xdr:spPr bwMode="auto">
          <a:xfrm>
            <a:off x="662" y="26"/>
            <a:ext cx="28" cy="21"/>
          </a:xfrm>
          <a:custGeom>
            <a:avLst/>
            <a:gdLst>
              <a:gd name="T0" fmla="*/ 8 w 28"/>
              <a:gd name="T1" fmla="*/ 8 h 21"/>
              <a:gd name="T2" fmla="*/ 6 w 28"/>
              <a:gd name="T3" fmla="*/ 14 h 21"/>
              <a:gd name="T4" fmla="*/ 12 w 28"/>
              <a:gd name="T5" fmla="*/ 6 h 21"/>
              <a:gd name="T6" fmla="*/ 14 w 28"/>
              <a:gd name="T7" fmla="*/ 0 h 21"/>
              <a:gd name="T8" fmla="*/ 15 w 28"/>
              <a:gd name="T9" fmla="*/ 11 h 21"/>
              <a:gd name="T10" fmla="*/ 17 w 28"/>
              <a:gd name="T11" fmla="*/ 9 h 21"/>
              <a:gd name="T12" fmla="*/ 21 w 28"/>
              <a:gd name="T13" fmla="*/ 14 h 21"/>
              <a:gd name="T14" fmla="*/ 17 w 28"/>
              <a:gd name="T15" fmla="*/ 14 h 2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8" h="21">
                <a:moveTo>
                  <a:pt x="8" y="8"/>
                </a:moveTo>
                <a:cubicBezTo>
                  <a:pt x="5" y="10"/>
                  <a:pt x="0" y="12"/>
                  <a:pt x="6" y="14"/>
                </a:cubicBezTo>
                <a:cubicBezTo>
                  <a:pt x="9" y="12"/>
                  <a:pt x="10" y="9"/>
                  <a:pt x="12" y="6"/>
                </a:cubicBezTo>
                <a:cubicBezTo>
                  <a:pt x="13" y="4"/>
                  <a:pt x="14" y="0"/>
                  <a:pt x="14" y="0"/>
                </a:cubicBezTo>
                <a:cubicBezTo>
                  <a:pt x="14" y="4"/>
                  <a:pt x="15" y="7"/>
                  <a:pt x="15" y="11"/>
                </a:cubicBezTo>
                <a:cubicBezTo>
                  <a:pt x="16" y="21"/>
                  <a:pt x="16" y="17"/>
                  <a:pt x="17" y="9"/>
                </a:cubicBezTo>
                <a:cubicBezTo>
                  <a:pt x="20" y="10"/>
                  <a:pt x="28" y="11"/>
                  <a:pt x="21" y="14"/>
                </a:cubicBezTo>
                <a:cubicBezTo>
                  <a:pt x="18" y="16"/>
                  <a:pt x="19" y="16"/>
                  <a:pt x="17" y="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14" name="Freeform 64">
            <a:extLst>
              <a:ext uri="{FF2B5EF4-FFF2-40B4-BE49-F238E27FC236}">
                <a16:creationId xmlns:a16="http://schemas.microsoft.com/office/drawing/2014/main" id="{00000000-0008-0000-1300-00006A440000}"/>
              </a:ext>
            </a:extLst>
          </xdr:cNvPr>
          <xdr:cNvSpPr>
            <a:spLocks/>
          </xdr:cNvSpPr>
        </xdr:nvSpPr>
        <xdr:spPr bwMode="auto">
          <a:xfrm>
            <a:off x="641" y="15"/>
            <a:ext cx="26" cy="29"/>
          </a:xfrm>
          <a:custGeom>
            <a:avLst/>
            <a:gdLst>
              <a:gd name="T0" fmla="*/ 0 w 26"/>
              <a:gd name="T1" fmla="*/ 2 h 29"/>
              <a:gd name="T2" fmla="*/ 19 w 26"/>
              <a:gd name="T3" fmla="*/ 9 h 29"/>
              <a:gd name="T4" fmla="*/ 9 w 26"/>
              <a:gd name="T5" fmla="*/ 14 h 29"/>
              <a:gd name="T6" fmla="*/ 26 w 26"/>
              <a:gd name="T7" fmla="*/ 22 h 29"/>
              <a:gd name="T8" fmla="*/ 9 w 26"/>
              <a:gd name="T9" fmla="*/ 29 h 2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29">
                <a:moveTo>
                  <a:pt x="0" y="2"/>
                </a:moveTo>
                <a:cubicBezTo>
                  <a:pt x="11" y="3"/>
                  <a:pt x="16" y="0"/>
                  <a:pt x="19" y="9"/>
                </a:cubicBezTo>
                <a:cubicBezTo>
                  <a:pt x="17" y="12"/>
                  <a:pt x="9" y="14"/>
                  <a:pt x="9" y="14"/>
                </a:cubicBezTo>
                <a:cubicBezTo>
                  <a:pt x="17" y="15"/>
                  <a:pt x="23" y="14"/>
                  <a:pt x="26" y="22"/>
                </a:cubicBezTo>
                <a:cubicBezTo>
                  <a:pt x="23" y="27"/>
                  <a:pt x="15" y="29"/>
                  <a:pt x="9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15" name="Freeform 65">
            <a:extLst>
              <a:ext uri="{FF2B5EF4-FFF2-40B4-BE49-F238E27FC236}">
                <a16:creationId xmlns:a16="http://schemas.microsoft.com/office/drawing/2014/main" id="{00000000-0008-0000-1300-00006B440000}"/>
              </a:ext>
            </a:extLst>
          </xdr:cNvPr>
          <xdr:cNvSpPr>
            <a:spLocks/>
          </xdr:cNvSpPr>
        </xdr:nvSpPr>
        <xdr:spPr bwMode="auto">
          <a:xfrm>
            <a:off x="650" y="18"/>
            <a:ext cx="2" cy="25"/>
          </a:xfrm>
          <a:custGeom>
            <a:avLst/>
            <a:gdLst>
              <a:gd name="T0" fmla="*/ 2 w 2"/>
              <a:gd name="T1" fmla="*/ 0 h 25"/>
              <a:gd name="T2" fmla="*/ 0 w 2"/>
              <a:gd name="T3" fmla="*/ 25 h 2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5">
                <a:moveTo>
                  <a:pt x="2" y="0"/>
                </a:moveTo>
                <a:cubicBezTo>
                  <a:pt x="1" y="8"/>
                  <a:pt x="0" y="25"/>
                  <a:pt x="0" y="25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16" name="Freeform 66">
            <a:extLst>
              <a:ext uri="{FF2B5EF4-FFF2-40B4-BE49-F238E27FC236}">
                <a16:creationId xmlns:a16="http://schemas.microsoft.com/office/drawing/2014/main" id="{00000000-0008-0000-1300-00006C440000}"/>
              </a:ext>
            </a:extLst>
          </xdr:cNvPr>
          <xdr:cNvSpPr>
            <a:spLocks/>
          </xdr:cNvSpPr>
        </xdr:nvSpPr>
        <xdr:spPr bwMode="auto">
          <a:xfrm>
            <a:off x="597" y="26"/>
            <a:ext cx="3" cy="2"/>
          </a:xfrm>
          <a:custGeom>
            <a:avLst/>
            <a:gdLst>
              <a:gd name="T0" fmla="*/ 3 w 3"/>
              <a:gd name="T1" fmla="*/ 0 h 2"/>
              <a:gd name="T2" fmla="*/ 0 w 3"/>
              <a:gd name="T3" fmla="*/ 2 h 2"/>
              <a:gd name="T4" fmla="*/ 3 w 3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2">
                <a:moveTo>
                  <a:pt x="3" y="0"/>
                </a:moveTo>
                <a:cubicBezTo>
                  <a:pt x="2" y="1"/>
                  <a:pt x="0" y="2"/>
                  <a:pt x="0" y="2"/>
                </a:cubicBezTo>
                <a:cubicBezTo>
                  <a:pt x="0" y="2"/>
                  <a:pt x="2" y="1"/>
                  <a:pt x="3" y="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144780</xdr:colOff>
      <xdr:row>56</xdr:row>
      <xdr:rowOff>38100</xdr:rowOff>
    </xdr:from>
    <xdr:to>
      <xdr:col>33</xdr:col>
      <xdr:colOff>68580</xdr:colOff>
      <xdr:row>58</xdr:row>
      <xdr:rowOff>121920</xdr:rowOff>
    </xdr:to>
    <xdr:grpSp>
      <xdr:nvGrpSpPr>
        <xdr:cNvPr id="17477" name="Group 67">
          <a:extLst>
            <a:ext uri="{FF2B5EF4-FFF2-40B4-BE49-F238E27FC236}">
              <a16:creationId xmlns:a16="http://schemas.microsoft.com/office/drawing/2014/main" id="{00000000-0008-0000-1300-000045440000}"/>
            </a:ext>
          </a:extLst>
        </xdr:cNvPr>
        <xdr:cNvGrpSpPr>
          <a:grpSpLocks/>
        </xdr:cNvGrpSpPr>
      </xdr:nvGrpSpPr>
      <xdr:grpSpPr bwMode="auto">
        <a:xfrm>
          <a:off x="5250180" y="8886825"/>
          <a:ext cx="1028700" cy="379095"/>
          <a:chOff x="498" y="708"/>
          <a:chExt cx="119" cy="40"/>
        </a:xfrm>
      </xdr:grpSpPr>
      <xdr:sp macro="" textlink="">
        <xdr:nvSpPr>
          <xdr:cNvPr id="17507" name="Freeform 68">
            <a:extLst>
              <a:ext uri="{FF2B5EF4-FFF2-40B4-BE49-F238E27FC236}">
                <a16:creationId xmlns:a16="http://schemas.microsoft.com/office/drawing/2014/main" id="{00000000-0008-0000-1300-00006344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08" name="Freeform 69">
            <a:extLst>
              <a:ext uri="{FF2B5EF4-FFF2-40B4-BE49-F238E27FC236}">
                <a16:creationId xmlns:a16="http://schemas.microsoft.com/office/drawing/2014/main" id="{00000000-0008-0000-1300-00006444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7" name="Freeform 70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175260</xdr:colOff>
      <xdr:row>63</xdr:row>
      <xdr:rowOff>114300</xdr:rowOff>
    </xdr:from>
    <xdr:to>
      <xdr:col>16</xdr:col>
      <xdr:colOff>60960</xdr:colOff>
      <xdr:row>66</xdr:row>
      <xdr:rowOff>0</xdr:rowOff>
    </xdr:to>
    <xdr:grpSp>
      <xdr:nvGrpSpPr>
        <xdr:cNvPr id="17478" name="Group 71">
          <a:extLst>
            <a:ext uri="{FF2B5EF4-FFF2-40B4-BE49-F238E27FC236}">
              <a16:creationId xmlns:a16="http://schemas.microsoft.com/office/drawing/2014/main" id="{00000000-0008-0000-1300-000046440000}"/>
            </a:ext>
          </a:extLst>
        </xdr:cNvPr>
        <xdr:cNvGrpSpPr>
          <a:grpSpLocks/>
        </xdr:cNvGrpSpPr>
      </xdr:nvGrpSpPr>
      <xdr:grpSpPr bwMode="auto">
        <a:xfrm>
          <a:off x="1737360" y="10048875"/>
          <a:ext cx="1238250" cy="371475"/>
          <a:chOff x="98" y="14"/>
          <a:chExt cx="172" cy="58"/>
        </a:xfrm>
      </xdr:grpSpPr>
      <xdr:sp macro="" textlink="">
        <xdr:nvSpPr>
          <xdr:cNvPr id="17501" name="Freeform 72">
            <a:extLst>
              <a:ext uri="{FF2B5EF4-FFF2-40B4-BE49-F238E27FC236}">
                <a16:creationId xmlns:a16="http://schemas.microsoft.com/office/drawing/2014/main" id="{00000000-0008-0000-1300-00005D440000}"/>
              </a:ext>
            </a:extLst>
          </xdr:cNvPr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02" name="Freeform 73">
            <a:extLst>
              <a:ext uri="{FF2B5EF4-FFF2-40B4-BE49-F238E27FC236}">
                <a16:creationId xmlns:a16="http://schemas.microsoft.com/office/drawing/2014/main" id="{00000000-0008-0000-1300-00005E440000}"/>
              </a:ext>
            </a:extLst>
          </xdr:cNvPr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03" name="Freeform 74">
            <a:extLst>
              <a:ext uri="{FF2B5EF4-FFF2-40B4-BE49-F238E27FC236}">
                <a16:creationId xmlns:a16="http://schemas.microsoft.com/office/drawing/2014/main" id="{00000000-0008-0000-1300-00005F440000}"/>
              </a:ext>
            </a:extLst>
          </xdr:cNvPr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04" name="Freeform 75">
            <a:extLst>
              <a:ext uri="{FF2B5EF4-FFF2-40B4-BE49-F238E27FC236}">
                <a16:creationId xmlns:a16="http://schemas.microsoft.com/office/drawing/2014/main" id="{00000000-0008-0000-1300-000060440000}"/>
              </a:ext>
            </a:extLst>
          </xdr:cNvPr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05" name="Freeform 76">
            <a:extLst>
              <a:ext uri="{FF2B5EF4-FFF2-40B4-BE49-F238E27FC236}">
                <a16:creationId xmlns:a16="http://schemas.microsoft.com/office/drawing/2014/main" id="{00000000-0008-0000-1300-000061440000}"/>
              </a:ext>
            </a:extLst>
          </xdr:cNvPr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506" name="Freeform 77">
            <a:extLst>
              <a:ext uri="{FF2B5EF4-FFF2-40B4-BE49-F238E27FC236}">
                <a16:creationId xmlns:a16="http://schemas.microsoft.com/office/drawing/2014/main" id="{00000000-0008-0000-1300-000062440000}"/>
              </a:ext>
            </a:extLst>
          </xdr:cNvPr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152400</xdr:colOff>
      <xdr:row>57</xdr:row>
      <xdr:rowOff>60960</xdr:rowOff>
    </xdr:from>
    <xdr:to>
      <xdr:col>25</xdr:col>
      <xdr:colOff>7620</xdr:colOff>
      <xdr:row>64</xdr:row>
      <xdr:rowOff>68580</xdr:rowOff>
    </xdr:to>
    <xdr:grpSp>
      <xdr:nvGrpSpPr>
        <xdr:cNvPr id="17479" name="Group 78">
          <a:extLst>
            <a:ext uri="{FF2B5EF4-FFF2-40B4-BE49-F238E27FC236}">
              <a16:creationId xmlns:a16="http://schemas.microsoft.com/office/drawing/2014/main" id="{00000000-0008-0000-1300-000047440000}"/>
            </a:ext>
          </a:extLst>
        </xdr:cNvPr>
        <xdr:cNvGrpSpPr>
          <a:grpSpLocks noChangeAspect="1"/>
        </xdr:cNvGrpSpPr>
      </xdr:nvGrpSpPr>
      <xdr:grpSpPr bwMode="auto">
        <a:xfrm>
          <a:off x="3609975" y="9004935"/>
          <a:ext cx="1141095" cy="1160145"/>
          <a:chOff x="2160" y="1344"/>
          <a:chExt cx="1258" cy="1272"/>
        </a:xfrm>
      </xdr:grpSpPr>
      <xdr:sp macro="" textlink="">
        <xdr:nvSpPr>
          <xdr:cNvPr id="17493" name="Oval 79">
            <a:extLst>
              <a:ext uri="{FF2B5EF4-FFF2-40B4-BE49-F238E27FC236}">
                <a16:creationId xmlns:a16="http://schemas.microsoft.com/office/drawing/2014/main" id="{00000000-0008-0000-1300-0000554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60" y="1344"/>
            <a:ext cx="1258" cy="1272"/>
          </a:xfrm>
          <a:prstGeom prst="ellipse">
            <a:avLst/>
          </a:prstGeom>
          <a:solidFill>
            <a:srgbClr val="B2B2B2">
              <a:alpha val="50195"/>
            </a:srgbClr>
          </a:solidFill>
          <a:ln w="254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3" name="WordArt 80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 rot="6749884">
            <a:off x="2285" y="1493"/>
            <a:ext cx="992" cy="96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Up">
              <a:avLst>
                <a:gd name="adj" fmla="val 561853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>
                    <a:alpha val="50000"/>
                  </a:srgbClr>
                </a:solidFill>
                <a:effectLst/>
                <a:latin typeface="Arial Black"/>
              </a:rPr>
              <a:t>JIM WILLIAMS MONTGOMERY COUNTY, TENN.</a:t>
            </a:r>
          </a:p>
        </xdr:txBody>
      </xdr:sp>
      <xdr:sp macro="" textlink="">
        <xdr:nvSpPr>
          <xdr:cNvPr id="17495" name="Oval 81">
            <a:extLst>
              <a:ext uri="{FF2B5EF4-FFF2-40B4-BE49-F238E27FC236}">
                <a16:creationId xmlns:a16="http://schemas.microsoft.com/office/drawing/2014/main" id="{00000000-0008-0000-1300-0000574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407" y="1586"/>
            <a:ext cx="764" cy="773"/>
          </a:xfrm>
          <a:prstGeom prst="ellipse">
            <a:avLst/>
          </a:prstGeom>
          <a:solidFill>
            <a:srgbClr val="B2B2B2">
              <a:alpha val="50195"/>
            </a:srgbClr>
          </a:solidFill>
          <a:ln w="222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grpSp>
        <xdr:nvGrpSpPr>
          <xdr:cNvPr id="17496" name="Group 82">
            <a:extLst>
              <a:ext uri="{FF2B5EF4-FFF2-40B4-BE49-F238E27FC236}">
                <a16:creationId xmlns:a16="http://schemas.microsoft.com/office/drawing/2014/main" id="{00000000-0008-0000-1300-00005844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2488" y="1704"/>
            <a:ext cx="624" cy="528"/>
            <a:chOff x="1008" y="1968"/>
            <a:chExt cx="978" cy="870"/>
          </a:xfrm>
        </xdr:grpSpPr>
        <xdr:sp macro="" textlink="">
          <xdr:nvSpPr>
            <xdr:cNvPr id="4" name="WordArt 8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295" y="1976"/>
              <a:ext cx="687" cy="182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NOTARY</a:t>
              </a:r>
            </a:p>
          </xdr:txBody>
        </xdr:sp>
        <xdr:sp macro="" textlink="">
          <xdr:nvSpPr>
            <xdr:cNvPr id="5" name="WordArt 84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181" y="2213"/>
              <a:ext cx="712" cy="19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PUBLIC</a:t>
              </a:r>
            </a:p>
          </xdr:txBody>
        </xdr:sp>
        <xdr:sp macro="" textlink="">
          <xdr:nvSpPr>
            <xdr:cNvPr id="6" name="WordArt 8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003" y="2646"/>
              <a:ext cx="687" cy="19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LARGE</a:t>
              </a:r>
            </a:p>
          </xdr:txBody>
        </xdr:sp>
        <xdr:sp macro="" textlink="">
          <xdr:nvSpPr>
            <xdr:cNvPr id="17494" name="WordArt 86">
              <a:extLst>
                <a:ext uri="{FF2B5EF4-FFF2-40B4-BE49-F238E27FC236}">
                  <a16:creationId xmlns:a16="http://schemas.microsoft.com/office/drawing/2014/main" id="{00000000-0008-0000-1300-00005644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 rot="1293662">
              <a:off x="1079" y="2409"/>
              <a:ext cx="712" cy="182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18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DDDDDD">
                      <a:alpha val="50000"/>
                    </a:srgbClr>
                  </a:solidFill>
                  <a:effectLst/>
                  <a:latin typeface="Arial Black"/>
                </a:rPr>
                <a:t>    AT    </a:t>
              </a:r>
            </a:p>
          </xdr:txBody>
        </xdr:sp>
      </xdr:grpSp>
    </xdr:grpSp>
    <xdr:clientData/>
  </xdr:twoCellAnchor>
  <xdr:twoCellAnchor>
    <xdr:from>
      <xdr:col>24</xdr:col>
      <xdr:colOff>182880</xdr:colOff>
      <xdr:row>67</xdr:row>
      <xdr:rowOff>45720</xdr:rowOff>
    </xdr:from>
    <xdr:to>
      <xdr:col>32</xdr:col>
      <xdr:colOff>0</xdr:colOff>
      <xdr:row>70</xdr:row>
      <xdr:rowOff>30480</xdr:rowOff>
    </xdr:to>
    <xdr:grpSp>
      <xdr:nvGrpSpPr>
        <xdr:cNvPr id="17480" name="Group 87">
          <a:extLst>
            <a:ext uri="{FF2B5EF4-FFF2-40B4-BE49-F238E27FC236}">
              <a16:creationId xmlns:a16="http://schemas.microsoft.com/office/drawing/2014/main" id="{00000000-0008-0000-1300-000048440000}"/>
            </a:ext>
          </a:extLst>
        </xdr:cNvPr>
        <xdr:cNvGrpSpPr>
          <a:grpSpLocks/>
        </xdr:cNvGrpSpPr>
      </xdr:nvGrpSpPr>
      <xdr:grpSpPr bwMode="auto">
        <a:xfrm>
          <a:off x="4707255" y="10627995"/>
          <a:ext cx="1322070" cy="461010"/>
          <a:chOff x="725" y="12"/>
          <a:chExt cx="170" cy="64"/>
        </a:xfrm>
      </xdr:grpSpPr>
      <xdr:sp macro="" textlink="">
        <xdr:nvSpPr>
          <xdr:cNvPr id="17490" name="Freeform 88">
            <a:extLst>
              <a:ext uri="{FF2B5EF4-FFF2-40B4-BE49-F238E27FC236}">
                <a16:creationId xmlns:a16="http://schemas.microsoft.com/office/drawing/2014/main" id="{00000000-0008-0000-1300-000052440000}"/>
              </a:ext>
            </a:extLst>
          </xdr:cNvPr>
          <xdr:cNvSpPr>
            <a:spLocks/>
          </xdr:cNvSpPr>
        </xdr:nvSpPr>
        <xdr:spPr bwMode="auto">
          <a:xfrm>
            <a:off x="725" y="19"/>
            <a:ext cx="68" cy="57"/>
          </a:xfrm>
          <a:custGeom>
            <a:avLst/>
            <a:gdLst>
              <a:gd name="T0" fmla="*/ 23 w 68"/>
              <a:gd name="T1" fmla="*/ 19 h 57"/>
              <a:gd name="T2" fmla="*/ 11 w 68"/>
              <a:gd name="T3" fmla="*/ 24 h 57"/>
              <a:gd name="T4" fmla="*/ 11 w 68"/>
              <a:gd name="T5" fmla="*/ 17 h 57"/>
              <a:gd name="T6" fmla="*/ 17 w 68"/>
              <a:gd name="T7" fmla="*/ 11 h 57"/>
              <a:gd name="T8" fmla="*/ 32 w 68"/>
              <a:gd name="T9" fmla="*/ 2 h 57"/>
              <a:gd name="T10" fmla="*/ 18 w 68"/>
              <a:gd name="T11" fmla="*/ 28 h 57"/>
              <a:gd name="T12" fmla="*/ 13 w 68"/>
              <a:gd name="T13" fmla="*/ 41 h 57"/>
              <a:gd name="T14" fmla="*/ 6 w 68"/>
              <a:gd name="T15" fmla="*/ 57 h 57"/>
              <a:gd name="T16" fmla="*/ 11 w 68"/>
              <a:gd name="T17" fmla="*/ 35 h 57"/>
              <a:gd name="T18" fmla="*/ 22 w 68"/>
              <a:gd name="T19" fmla="*/ 28 h 57"/>
              <a:gd name="T20" fmla="*/ 31 w 68"/>
              <a:gd name="T21" fmla="*/ 23 h 57"/>
              <a:gd name="T22" fmla="*/ 32 w 68"/>
              <a:gd name="T23" fmla="*/ 26 h 57"/>
              <a:gd name="T24" fmla="*/ 35 w 68"/>
              <a:gd name="T25" fmla="*/ 22 h 57"/>
              <a:gd name="T26" fmla="*/ 44 w 68"/>
              <a:gd name="T27" fmla="*/ 16 h 57"/>
              <a:gd name="T28" fmla="*/ 49 w 68"/>
              <a:gd name="T29" fmla="*/ 7 h 57"/>
              <a:gd name="T30" fmla="*/ 47 w 68"/>
              <a:gd name="T31" fmla="*/ 4 h 57"/>
              <a:gd name="T32" fmla="*/ 41 w 68"/>
              <a:gd name="T33" fmla="*/ 25 h 57"/>
              <a:gd name="T34" fmla="*/ 42 w 68"/>
              <a:gd name="T35" fmla="*/ 24 h 57"/>
              <a:gd name="T36" fmla="*/ 46 w 68"/>
              <a:gd name="T37" fmla="*/ 18 h 57"/>
              <a:gd name="T38" fmla="*/ 51 w 68"/>
              <a:gd name="T39" fmla="*/ 24 h 57"/>
              <a:gd name="T40" fmla="*/ 55 w 68"/>
              <a:gd name="T41" fmla="*/ 19 h 57"/>
              <a:gd name="T42" fmla="*/ 56 w 68"/>
              <a:gd name="T43" fmla="*/ 25 h 57"/>
              <a:gd name="T44" fmla="*/ 60 w 68"/>
              <a:gd name="T45" fmla="*/ 21 h 57"/>
              <a:gd name="T46" fmla="*/ 64 w 68"/>
              <a:gd name="T47" fmla="*/ 25 h 57"/>
              <a:gd name="T48" fmla="*/ 68 w 68"/>
              <a:gd name="T49" fmla="*/ 21 h 5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68" h="57">
                <a:moveTo>
                  <a:pt x="23" y="19"/>
                </a:moveTo>
                <a:cubicBezTo>
                  <a:pt x="20" y="22"/>
                  <a:pt x="15" y="22"/>
                  <a:pt x="11" y="24"/>
                </a:cubicBezTo>
                <a:cubicBezTo>
                  <a:pt x="5" y="22"/>
                  <a:pt x="8" y="22"/>
                  <a:pt x="11" y="17"/>
                </a:cubicBezTo>
                <a:cubicBezTo>
                  <a:pt x="12" y="13"/>
                  <a:pt x="14" y="13"/>
                  <a:pt x="17" y="11"/>
                </a:cubicBezTo>
                <a:cubicBezTo>
                  <a:pt x="19" y="6"/>
                  <a:pt x="28" y="4"/>
                  <a:pt x="32" y="2"/>
                </a:cubicBezTo>
                <a:cubicBezTo>
                  <a:pt x="30" y="11"/>
                  <a:pt x="24" y="22"/>
                  <a:pt x="18" y="28"/>
                </a:cubicBezTo>
                <a:cubicBezTo>
                  <a:pt x="17" y="32"/>
                  <a:pt x="16" y="37"/>
                  <a:pt x="13" y="41"/>
                </a:cubicBezTo>
                <a:cubicBezTo>
                  <a:pt x="12" y="46"/>
                  <a:pt x="10" y="53"/>
                  <a:pt x="6" y="57"/>
                </a:cubicBezTo>
                <a:cubicBezTo>
                  <a:pt x="0" y="51"/>
                  <a:pt x="3" y="38"/>
                  <a:pt x="11" y="35"/>
                </a:cubicBezTo>
                <a:cubicBezTo>
                  <a:pt x="14" y="32"/>
                  <a:pt x="18" y="30"/>
                  <a:pt x="22" y="28"/>
                </a:cubicBezTo>
                <a:cubicBezTo>
                  <a:pt x="23" y="25"/>
                  <a:pt x="32" y="22"/>
                  <a:pt x="31" y="23"/>
                </a:cubicBezTo>
                <a:cubicBezTo>
                  <a:pt x="31" y="24"/>
                  <a:pt x="31" y="26"/>
                  <a:pt x="32" y="26"/>
                </a:cubicBezTo>
                <a:cubicBezTo>
                  <a:pt x="33" y="27"/>
                  <a:pt x="34" y="23"/>
                  <a:pt x="35" y="22"/>
                </a:cubicBezTo>
                <a:cubicBezTo>
                  <a:pt x="38" y="20"/>
                  <a:pt x="41" y="18"/>
                  <a:pt x="44" y="16"/>
                </a:cubicBezTo>
                <a:cubicBezTo>
                  <a:pt x="45" y="12"/>
                  <a:pt x="45" y="9"/>
                  <a:pt x="49" y="7"/>
                </a:cubicBezTo>
                <a:cubicBezTo>
                  <a:pt x="50" y="0"/>
                  <a:pt x="51" y="2"/>
                  <a:pt x="47" y="4"/>
                </a:cubicBezTo>
                <a:lnTo>
                  <a:pt x="41" y="25"/>
                </a:lnTo>
                <a:cubicBezTo>
                  <a:pt x="41" y="25"/>
                  <a:pt x="42" y="24"/>
                  <a:pt x="42" y="24"/>
                </a:cubicBezTo>
                <a:cubicBezTo>
                  <a:pt x="43" y="22"/>
                  <a:pt x="44" y="20"/>
                  <a:pt x="46" y="18"/>
                </a:cubicBezTo>
                <a:cubicBezTo>
                  <a:pt x="48" y="20"/>
                  <a:pt x="47" y="27"/>
                  <a:pt x="51" y="24"/>
                </a:cubicBezTo>
                <a:cubicBezTo>
                  <a:pt x="54" y="22"/>
                  <a:pt x="54" y="22"/>
                  <a:pt x="55" y="19"/>
                </a:cubicBezTo>
                <a:cubicBezTo>
                  <a:pt x="55" y="21"/>
                  <a:pt x="54" y="24"/>
                  <a:pt x="56" y="25"/>
                </a:cubicBezTo>
                <a:cubicBezTo>
                  <a:pt x="58" y="26"/>
                  <a:pt x="60" y="21"/>
                  <a:pt x="60" y="21"/>
                </a:cubicBezTo>
                <a:cubicBezTo>
                  <a:pt x="61" y="23"/>
                  <a:pt x="62" y="23"/>
                  <a:pt x="64" y="25"/>
                </a:cubicBezTo>
                <a:cubicBezTo>
                  <a:pt x="65" y="24"/>
                  <a:pt x="68" y="22"/>
                  <a:pt x="68" y="2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91" name="Freeform 89">
            <a:extLst>
              <a:ext uri="{FF2B5EF4-FFF2-40B4-BE49-F238E27FC236}">
                <a16:creationId xmlns:a16="http://schemas.microsoft.com/office/drawing/2014/main" id="{00000000-0008-0000-1300-000053440000}"/>
              </a:ext>
            </a:extLst>
          </xdr:cNvPr>
          <xdr:cNvSpPr>
            <a:spLocks/>
          </xdr:cNvSpPr>
        </xdr:nvSpPr>
        <xdr:spPr bwMode="auto">
          <a:xfrm>
            <a:off x="764" y="12"/>
            <a:ext cx="131" cy="53"/>
          </a:xfrm>
          <a:custGeom>
            <a:avLst/>
            <a:gdLst>
              <a:gd name="T0" fmla="*/ 0 w 131"/>
              <a:gd name="T1" fmla="*/ 53 h 53"/>
              <a:gd name="T2" fmla="*/ 13 w 131"/>
              <a:gd name="T3" fmla="*/ 50 h 53"/>
              <a:gd name="T4" fmla="*/ 48 w 131"/>
              <a:gd name="T5" fmla="*/ 25 h 53"/>
              <a:gd name="T6" fmla="*/ 62 w 131"/>
              <a:gd name="T7" fmla="*/ 3 h 53"/>
              <a:gd name="T8" fmla="*/ 55 w 131"/>
              <a:gd name="T9" fmla="*/ 9 h 53"/>
              <a:gd name="T10" fmla="*/ 50 w 131"/>
              <a:gd name="T11" fmla="*/ 32 h 53"/>
              <a:gd name="T12" fmla="*/ 40 w 131"/>
              <a:gd name="T13" fmla="*/ 38 h 53"/>
              <a:gd name="T14" fmla="*/ 42 w 131"/>
              <a:gd name="T15" fmla="*/ 31 h 53"/>
              <a:gd name="T16" fmla="*/ 53 w 131"/>
              <a:gd name="T17" fmla="*/ 28 h 53"/>
              <a:gd name="T18" fmla="*/ 57 w 131"/>
              <a:gd name="T19" fmla="*/ 37 h 53"/>
              <a:gd name="T20" fmla="*/ 61 w 131"/>
              <a:gd name="T21" fmla="*/ 29 h 53"/>
              <a:gd name="T22" fmla="*/ 64 w 131"/>
              <a:gd name="T23" fmla="*/ 32 h 53"/>
              <a:gd name="T24" fmla="*/ 69 w 131"/>
              <a:gd name="T25" fmla="*/ 29 h 53"/>
              <a:gd name="T26" fmla="*/ 74 w 131"/>
              <a:gd name="T27" fmla="*/ 35 h 53"/>
              <a:gd name="T28" fmla="*/ 83 w 131"/>
              <a:gd name="T29" fmla="*/ 35 h 53"/>
              <a:gd name="T30" fmla="*/ 96 w 131"/>
              <a:gd name="T31" fmla="*/ 24 h 53"/>
              <a:gd name="T32" fmla="*/ 97 w 131"/>
              <a:gd name="T33" fmla="*/ 21 h 53"/>
              <a:gd name="T34" fmla="*/ 100 w 131"/>
              <a:gd name="T35" fmla="*/ 35 h 53"/>
              <a:gd name="T36" fmla="*/ 112 w 131"/>
              <a:gd name="T37" fmla="*/ 16 h 53"/>
              <a:gd name="T38" fmla="*/ 107 w 131"/>
              <a:gd name="T39" fmla="*/ 19 h 53"/>
              <a:gd name="T40" fmla="*/ 105 w 131"/>
              <a:gd name="T41" fmla="*/ 32 h 53"/>
              <a:gd name="T42" fmla="*/ 106 w 131"/>
              <a:gd name="T43" fmla="*/ 29 h 53"/>
              <a:gd name="T44" fmla="*/ 110 w 131"/>
              <a:gd name="T45" fmla="*/ 25 h 53"/>
              <a:gd name="T46" fmla="*/ 114 w 131"/>
              <a:gd name="T47" fmla="*/ 32 h 53"/>
              <a:gd name="T48" fmla="*/ 129 w 131"/>
              <a:gd name="T49" fmla="*/ 28 h 53"/>
              <a:gd name="T50" fmla="*/ 130 w 131"/>
              <a:gd name="T51" fmla="*/ 26 h 53"/>
              <a:gd name="T52" fmla="*/ 131 w 131"/>
              <a:gd name="T53" fmla="*/ 28 h 53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131" h="53">
                <a:moveTo>
                  <a:pt x="0" y="53"/>
                </a:moveTo>
                <a:cubicBezTo>
                  <a:pt x="4" y="52"/>
                  <a:pt x="9" y="51"/>
                  <a:pt x="13" y="50"/>
                </a:cubicBezTo>
                <a:cubicBezTo>
                  <a:pt x="25" y="44"/>
                  <a:pt x="40" y="36"/>
                  <a:pt x="48" y="25"/>
                </a:cubicBezTo>
                <a:cubicBezTo>
                  <a:pt x="53" y="18"/>
                  <a:pt x="56" y="9"/>
                  <a:pt x="62" y="3"/>
                </a:cubicBezTo>
                <a:cubicBezTo>
                  <a:pt x="59" y="0"/>
                  <a:pt x="56" y="7"/>
                  <a:pt x="55" y="9"/>
                </a:cubicBezTo>
                <a:cubicBezTo>
                  <a:pt x="55" y="15"/>
                  <a:pt x="58" y="29"/>
                  <a:pt x="50" y="32"/>
                </a:cubicBezTo>
                <a:cubicBezTo>
                  <a:pt x="49" y="36"/>
                  <a:pt x="40" y="38"/>
                  <a:pt x="40" y="38"/>
                </a:cubicBezTo>
                <a:cubicBezTo>
                  <a:pt x="29" y="36"/>
                  <a:pt x="36" y="32"/>
                  <a:pt x="42" y="31"/>
                </a:cubicBezTo>
                <a:cubicBezTo>
                  <a:pt x="45" y="29"/>
                  <a:pt x="49" y="29"/>
                  <a:pt x="53" y="28"/>
                </a:cubicBezTo>
                <a:cubicBezTo>
                  <a:pt x="57" y="32"/>
                  <a:pt x="55" y="29"/>
                  <a:pt x="57" y="37"/>
                </a:cubicBezTo>
                <a:cubicBezTo>
                  <a:pt x="58" y="34"/>
                  <a:pt x="59" y="32"/>
                  <a:pt x="61" y="29"/>
                </a:cubicBezTo>
                <a:cubicBezTo>
                  <a:pt x="62" y="30"/>
                  <a:pt x="64" y="32"/>
                  <a:pt x="64" y="32"/>
                </a:cubicBezTo>
                <a:cubicBezTo>
                  <a:pt x="66" y="31"/>
                  <a:pt x="69" y="29"/>
                  <a:pt x="69" y="29"/>
                </a:cubicBezTo>
                <a:cubicBezTo>
                  <a:pt x="70" y="31"/>
                  <a:pt x="74" y="35"/>
                  <a:pt x="74" y="35"/>
                </a:cubicBezTo>
                <a:cubicBezTo>
                  <a:pt x="78" y="33"/>
                  <a:pt x="81" y="30"/>
                  <a:pt x="83" y="35"/>
                </a:cubicBezTo>
                <a:cubicBezTo>
                  <a:pt x="92" y="32"/>
                  <a:pt x="90" y="30"/>
                  <a:pt x="96" y="24"/>
                </a:cubicBezTo>
                <a:cubicBezTo>
                  <a:pt x="97" y="22"/>
                  <a:pt x="102" y="14"/>
                  <a:pt x="97" y="21"/>
                </a:cubicBezTo>
                <a:cubicBezTo>
                  <a:pt x="96" y="25"/>
                  <a:pt x="92" y="40"/>
                  <a:pt x="100" y="35"/>
                </a:cubicBezTo>
                <a:cubicBezTo>
                  <a:pt x="104" y="29"/>
                  <a:pt x="109" y="24"/>
                  <a:pt x="112" y="16"/>
                </a:cubicBezTo>
                <a:cubicBezTo>
                  <a:pt x="110" y="10"/>
                  <a:pt x="109" y="16"/>
                  <a:pt x="107" y="19"/>
                </a:cubicBezTo>
                <a:cubicBezTo>
                  <a:pt x="106" y="23"/>
                  <a:pt x="105" y="28"/>
                  <a:pt x="105" y="32"/>
                </a:cubicBezTo>
                <a:cubicBezTo>
                  <a:pt x="105" y="33"/>
                  <a:pt x="105" y="30"/>
                  <a:pt x="106" y="29"/>
                </a:cubicBezTo>
                <a:cubicBezTo>
                  <a:pt x="107" y="27"/>
                  <a:pt x="110" y="25"/>
                  <a:pt x="110" y="25"/>
                </a:cubicBezTo>
                <a:cubicBezTo>
                  <a:pt x="112" y="27"/>
                  <a:pt x="112" y="30"/>
                  <a:pt x="114" y="32"/>
                </a:cubicBezTo>
                <a:cubicBezTo>
                  <a:pt x="123" y="31"/>
                  <a:pt x="123" y="30"/>
                  <a:pt x="129" y="28"/>
                </a:cubicBezTo>
                <a:cubicBezTo>
                  <a:pt x="129" y="27"/>
                  <a:pt x="129" y="26"/>
                  <a:pt x="130" y="26"/>
                </a:cubicBezTo>
                <a:cubicBezTo>
                  <a:pt x="131" y="26"/>
                  <a:pt x="131" y="28"/>
                  <a:pt x="131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92" name="Line 90">
            <a:extLst>
              <a:ext uri="{FF2B5EF4-FFF2-40B4-BE49-F238E27FC236}">
                <a16:creationId xmlns:a16="http://schemas.microsoft.com/office/drawing/2014/main" id="{00000000-0008-0000-1300-0000544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45" y="30"/>
            <a:ext cx="33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144780</xdr:colOff>
      <xdr:row>68</xdr:row>
      <xdr:rowOff>182880</xdr:rowOff>
    </xdr:from>
    <xdr:to>
      <xdr:col>15</xdr:col>
      <xdr:colOff>76200</xdr:colOff>
      <xdr:row>71</xdr:row>
      <xdr:rowOff>83820</xdr:rowOff>
    </xdr:to>
    <xdr:grpSp>
      <xdr:nvGrpSpPr>
        <xdr:cNvPr id="17481" name="Group 91">
          <a:extLst>
            <a:ext uri="{FF2B5EF4-FFF2-40B4-BE49-F238E27FC236}">
              <a16:creationId xmlns:a16="http://schemas.microsoft.com/office/drawing/2014/main" id="{00000000-0008-0000-1300-000049440000}"/>
            </a:ext>
          </a:extLst>
        </xdr:cNvPr>
        <xdr:cNvGrpSpPr>
          <a:grpSpLocks/>
        </xdr:cNvGrpSpPr>
      </xdr:nvGrpSpPr>
      <xdr:grpSpPr bwMode="auto">
        <a:xfrm>
          <a:off x="1525905" y="10927080"/>
          <a:ext cx="1245870" cy="377190"/>
          <a:chOff x="544" y="222"/>
          <a:chExt cx="300" cy="96"/>
        </a:xfrm>
      </xdr:grpSpPr>
      <xdr:sp macro="" textlink="">
        <xdr:nvSpPr>
          <xdr:cNvPr id="17484" name="Freeform 92">
            <a:extLst>
              <a:ext uri="{FF2B5EF4-FFF2-40B4-BE49-F238E27FC236}">
                <a16:creationId xmlns:a16="http://schemas.microsoft.com/office/drawing/2014/main" id="{00000000-0008-0000-1300-00004C440000}"/>
              </a:ext>
            </a:extLst>
          </xdr:cNvPr>
          <xdr:cNvSpPr>
            <a:spLocks/>
          </xdr:cNvSpPr>
        </xdr:nvSpPr>
        <xdr:spPr bwMode="auto">
          <a:xfrm>
            <a:off x="544" y="225"/>
            <a:ext cx="106" cy="86"/>
          </a:xfrm>
          <a:custGeom>
            <a:avLst/>
            <a:gdLst>
              <a:gd name="T0" fmla="*/ 25 w 106"/>
              <a:gd name="T1" fmla="*/ 38 h 86"/>
              <a:gd name="T2" fmla="*/ 31 w 106"/>
              <a:gd name="T3" fmla="*/ 54 h 86"/>
              <a:gd name="T4" fmla="*/ 16 w 106"/>
              <a:gd name="T5" fmla="*/ 79 h 86"/>
              <a:gd name="T6" fmla="*/ 1 w 106"/>
              <a:gd name="T7" fmla="*/ 40 h 86"/>
              <a:gd name="T8" fmla="*/ 99 w 106"/>
              <a:gd name="T9" fmla="*/ 0 h 86"/>
              <a:gd name="T10" fmla="*/ 106 w 106"/>
              <a:gd name="T11" fmla="*/ 15 h 86"/>
              <a:gd name="T12" fmla="*/ 42 w 106"/>
              <a:gd name="T13" fmla="*/ 40 h 86"/>
              <a:gd name="T14" fmla="*/ 44 w 106"/>
              <a:gd name="T15" fmla="*/ 60 h 86"/>
              <a:gd name="T16" fmla="*/ 47 w 106"/>
              <a:gd name="T17" fmla="*/ 77 h 86"/>
              <a:gd name="T18" fmla="*/ 49 w 106"/>
              <a:gd name="T19" fmla="*/ 81 h 8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06" h="86">
                <a:moveTo>
                  <a:pt x="25" y="38"/>
                </a:moveTo>
                <a:cubicBezTo>
                  <a:pt x="26" y="44"/>
                  <a:pt x="29" y="49"/>
                  <a:pt x="31" y="54"/>
                </a:cubicBezTo>
                <a:cubicBezTo>
                  <a:pt x="34" y="72"/>
                  <a:pt x="40" y="77"/>
                  <a:pt x="16" y="79"/>
                </a:cubicBezTo>
                <a:cubicBezTo>
                  <a:pt x="0" y="74"/>
                  <a:pt x="3" y="56"/>
                  <a:pt x="1" y="40"/>
                </a:cubicBezTo>
                <a:cubicBezTo>
                  <a:pt x="9" y="1"/>
                  <a:pt x="66" y="7"/>
                  <a:pt x="99" y="0"/>
                </a:cubicBezTo>
                <a:cubicBezTo>
                  <a:pt x="105" y="4"/>
                  <a:pt x="104" y="9"/>
                  <a:pt x="106" y="15"/>
                </a:cubicBezTo>
                <a:cubicBezTo>
                  <a:pt x="99" y="43"/>
                  <a:pt x="66" y="37"/>
                  <a:pt x="42" y="40"/>
                </a:cubicBezTo>
                <a:cubicBezTo>
                  <a:pt x="32" y="43"/>
                  <a:pt x="40" y="52"/>
                  <a:pt x="44" y="60"/>
                </a:cubicBezTo>
                <a:cubicBezTo>
                  <a:pt x="45" y="66"/>
                  <a:pt x="46" y="71"/>
                  <a:pt x="47" y="77"/>
                </a:cubicBezTo>
                <a:cubicBezTo>
                  <a:pt x="49" y="86"/>
                  <a:pt x="49" y="83"/>
                  <a:pt x="49" y="8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85" name="Freeform 93">
            <a:extLst>
              <a:ext uri="{FF2B5EF4-FFF2-40B4-BE49-F238E27FC236}">
                <a16:creationId xmlns:a16="http://schemas.microsoft.com/office/drawing/2014/main" id="{00000000-0008-0000-1300-00004D440000}"/>
              </a:ext>
            </a:extLst>
          </xdr:cNvPr>
          <xdr:cNvSpPr>
            <a:spLocks/>
          </xdr:cNvSpPr>
        </xdr:nvSpPr>
        <xdr:spPr bwMode="auto">
          <a:xfrm>
            <a:off x="592" y="240"/>
            <a:ext cx="148" cy="78"/>
          </a:xfrm>
          <a:custGeom>
            <a:avLst/>
            <a:gdLst>
              <a:gd name="T0" fmla="*/ 8 w 148"/>
              <a:gd name="T1" fmla="*/ 36 h 78"/>
              <a:gd name="T2" fmla="*/ 12 w 148"/>
              <a:gd name="T3" fmla="*/ 54 h 78"/>
              <a:gd name="T4" fmla="*/ 13 w 148"/>
              <a:gd name="T5" fmla="*/ 44 h 78"/>
              <a:gd name="T6" fmla="*/ 25 w 148"/>
              <a:gd name="T7" fmla="*/ 34 h 78"/>
              <a:gd name="T8" fmla="*/ 29 w 148"/>
              <a:gd name="T9" fmla="*/ 25 h 78"/>
              <a:gd name="T10" fmla="*/ 30 w 148"/>
              <a:gd name="T11" fmla="*/ 11 h 78"/>
              <a:gd name="T12" fmla="*/ 30 w 148"/>
              <a:gd name="T13" fmla="*/ 16 h 78"/>
              <a:gd name="T14" fmla="*/ 27 w 148"/>
              <a:gd name="T15" fmla="*/ 28 h 78"/>
              <a:gd name="T16" fmla="*/ 29 w 148"/>
              <a:gd name="T17" fmla="*/ 45 h 78"/>
              <a:gd name="T18" fmla="*/ 36 w 148"/>
              <a:gd name="T19" fmla="*/ 35 h 78"/>
              <a:gd name="T20" fmla="*/ 39 w 148"/>
              <a:gd name="T21" fmla="*/ 47 h 78"/>
              <a:gd name="T22" fmla="*/ 30 w 148"/>
              <a:gd name="T23" fmla="*/ 50 h 78"/>
              <a:gd name="T24" fmla="*/ 35 w 148"/>
              <a:gd name="T25" fmla="*/ 54 h 78"/>
              <a:gd name="T26" fmla="*/ 48 w 148"/>
              <a:gd name="T27" fmla="*/ 49 h 78"/>
              <a:gd name="T28" fmla="*/ 53 w 148"/>
              <a:gd name="T29" fmla="*/ 42 h 78"/>
              <a:gd name="T30" fmla="*/ 51 w 148"/>
              <a:gd name="T31" fmla="*/ 39 h 78"/>
              <a:gd name="T32" fmla="*/ 49 w 148"/>
              <a:gd name="T33" fmla="*/ 45 h 78"/>
              <a:gd name="T34" fmla="*/ 51 w 148"/>
              <a:gd name="T35" fmla="*/ 49 h 78"/>
              <a:gd name="T36" fmla="*/ 56 w 148"/>
              <a:gd name="T37" fmla="*/ 40 h 78"/>
              <a:gd name="T38" fmla="*/ 63 w 148"/>
              <a:gd name="T39" fmla="*/ 51 h 78"/>
              <a:gd name="T40" fmla="*/ 79 w 148"/>
              <a:gd name="T41" fmla="*/ 35 h 78"/>
              <a:gd name="T42" fmla="*/ 78 w 148"/>
              <a:gd name="T43" fmla="*/ 17 h 78"/>
              <a:gd name="T44" fmla="*/ 115 w 148"/>
              <a:gd name="T45" fmla="*/ 75 h 78"/>
              <a:gd name="T46" fmla="*/ 148 w 148"/>
              <a:gd name="T47" fmla="*/ 64 h 78"/>
              <a:gd name="T48" fmla="*/ 144 w 148"/>
              <a:gd name="T49" fmla="*/ 62 h 78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148" h="78">
                <a:moveTo>
                  <a:pt x="8" y="36"/>
                </a:moveTo>
                <a:cubicBezTo>
                  <a:pt x="3" y="44"/>
                  <a:pt x="0" y="52"/>
                  <a:pt x="12" y="54"/>
                </a:cubicBezTo>
                <a:cubicBezTo>
                  <a:pt x="18" y="52"/>
                  <a:pt x="16" y="49"/>
                  <a:pt x="13" y="44"/>
                </a:cubicBezTo>
                <a:cubicBezTo>
                  <a:pt x="11" y="36"/>
                  <a:pt x="19" y="38"/>
                  <a:pt x="25" y="34"/>
                </a:cubicBezTo>
                <a:cubicBezTo>
                  <a:pt x="26" y="31"/>
                  <a:pt x="28" y="28"/>
                  <a:pt x="29" y="25"/>
                </a:cubicBezTo>
                <a:cubicBezTo>
                  <a:pt x="29" y="20"/>
                  <a:pt x="29" y="16"/>
                  <a:pt x="30" y="11"/>
                </a:cubicBezTo>
                <a:cubicBezTo>
                  <a:pt x="30" y="9"/>
                  <a:pt x="30" y="14"/>
                  <a:pt x="30" y="16"/>
                </a:cubicBezTo>
                <a:cubicBezTo>
                  <a:pt x="29" y="26"/>
                  <a:pt x="30" y="21"/>
                  <a:pt x="27" y="28"/>
                </a:cubicBezTo>
                <a:cubicBezTo>
                  <a:pt x="25" y="60"/>
                  <a:pt x="22" y="52"/>
                  <a:pt x="29" y="45"/>
                </a:cubicBezTo>
                <a:cubicBezTo>
                  <a:pt x="30" y="40"/>
                  <a:pt x="31" y="37"/>
                  <a:pt x="36" y="35"/>
                </a:cubicBezTo>
                <a:cubicBezTo>
                  <a:pt x="40" y="36"/>
                  <a:pt x="45" y="44"/>
                  <a:pt x="39" y="47"/>
                </a:cubicBezTo>
                <a:cubicBezTo>
                  <a:pt x="35" y="49"/>
                  <a:pt x="34" y="49"/>
                  <a:pt x="30" y="50"/>
                </a:cubicBezTo>
                <a:cubicBezTo>
                  <a:pt x="23" y="48"/>
                  <a:pt x="33" y="52"/>
                  <a:pt x="35" y="54"/>
                </a:cubicBezTo>
                <a:cubicBezTo>
                  <a:pt x="44" y="53"/>
                  <a:pt x="42" y="53"/>
                  <a:pt x="48" y="49"/>
                </a:cubicBezTo>
                <a:cubicBezTo>
                  <a:pt x="50" y="46"/>
                  <a:pt x="51" y="44"/>
                  <a:pt x="53" y="42"/>
                </a:cubicBezTo>
                <a:cubicBezTo>
                  <a:pt x="52" y="41"/>
                  <a:pt x="52" y="38"/>
                  <a:pt x="51" y="39"/>
                </a:cubicBezTo>
                <a:cubicBezTo>
                  <a:pt x="49" y="40"/>
                  <a:pt x="49" y="45"/>
                  <a:pt x="49" y="45"/>
                </a:cubicBezTo>
                <a:cubicBezTo>
                  <a:pt x="50" y="46"/>
                  <a:pt x="50" y="50"/>
                  <a:pt x="51" y="49"/>
                </a:cubicBezTo>
                <a:cubicBezTo>
                  <a:pt x="54" y="46"/>
                  <a:pt x="53" y="43"/>
                  <a:pt x="56" y="40"/>
                </a:cubicBezTo>
                <a:cubicBezTo>
                  <a:pt x="62" y="42"/>
                  <a:pt x="62" y="45"/>
                  <a:pt x="63" y="51"/>
                </a:cubicBezTo>
                <a:cubicBezTo>
                  <a:pt x="73" y="49"/>
                  <a:pt x="74" y="43"/>
                  <a:pt x="79" y="35"/>
                </a:cubicBezTo>
                <a:cubicBezTo>
                  <a:pt x="80" y="30"/>
                  <a:pt x="81" y="0"/>
                  <a:pt x="78" y="17"/>
                </a:cubicBezTo>
                <a:cubicBezTo>
                  <a:pt x="82" y="56"/>
                  <a:pt x="77" y="68"/>
                  <a:pt x="115" y="75"/>
                </a:cubicBezTo>
                <a:cubicBezTo>
                  <a:pt x="135" y="74"/>
                  <a:pt x="138" y="78"/>
                  <a:pt x="148" y="64"/>
                </a:cubicBezTo>
                <a:cubicBezTo>
                  <a:pt x="147" y="63"/>
                  <a:pt x="144" y="62"/>
                  <a:pt x="144" y="6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86" name="Freeform 94">
            <a:extLst>
              <a:ext uri="{FF2B5EF4-FFF2-40B4-BE49-F238E27FC236}">
                <a16:creationId xmlns:a16="http://schemas.microsoft.com/office/drawing/2014/main" id="{00000000-0008-0000-1300-00004E440000}"/>
              </a:ext>
            </a:extLst>
          </xdr:cNvPr>
          <xdr:cNvSpPr>
            <a:spLocks/>
          </xdr:cNvSpPr>
        </xdr:nvSpPr>
        <xdr:spPr bwMode="auto">
          <a:xfrm>
            <a:off x="610" y="262"/>
            <a:ext cx="125" cy="13"/>
          </a:xfrm>
          <a:custGeom>
            <a:avLst/>
            <a:gdLst>
              <a:gd name="T0" fmla="*/ 25 w 125"/>
              <a:gd name="T1" fmla="*/ 11 h 13"/>
              <a:gd name="T2" fmla="*/ 95 w 125"/>
              <a:gd name="T3" fmla="*/ 5 h 13"/>
              <a:gd name="T4" fmla="*/ 118 w 125"/>
              <a:gd name="T5" fmla="*/ 2 h 13"/>
              <a:gd name="T6" fmla="*/ 122 w 125"/>
              <a:gd name="T7" fmla="*/ 1 h 1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5" h="13">
                <a:moveTo>
                  <a:pt x="25" y="11"/>
                </a:moveTo>
                <a:cubicBezTo>
                  <a:pt x="120" y="0"/>
                  <a:pt x="0" y="13"/>
                  <a:pt x="95" y="5"/>
                </a:cubicBezTo>
                <a:cubicBezTo>
                  <a:pt x="103" y="4"/>
                  <a:pt x="110" y="3"/>
                  <a:pt x="118" y="2"/>
                </a:cubicBezTo>
                <a:cubicBezTo>
                  <a:pt x="125" y="1"/>
                  <a:pt x="124" y="1"/>
                  <a:pt x="12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87" name="Freeform 95">
            <a:extLst>
              <a:ext uri="{FF2B5EF4-FFF2-40B4-BE49-F238E27FC236}">
                <a16:creationId xmlns:a16="http://schemas.microsoft.com/office/drawing/2014/main" id="{00000000-0008-0000-1300-00004F440000}"/>
              </a:ext>
            </a:extLst>
          </xdr:cNvPr>
          <xdr:cNvSpPr>
            <a:spLocks/>
          </xdr:cNvSpPr>
        </xdr:nvSpPr>
        <xdr:spPr bwMode="auto">
          <a:xfrm>
            <a:off x="712" y="238"/>
            <a:ext cx="6" cy="59"/>
          </a:xfrm>
          <a:custGeom>
            <a:avLst/>
            <a:gdLst>
              <a:gd name="T0" fmla="*/ 0 w 6"/>
              <a:gd name="T1" fmla="*/ 0 h 59"/>
              <a:gd name="T2" fmla="*/ 6 w 6"/>
              <a:gd name="T3" fmla="*/ 59 h 59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59">
                <a:moveTo>
                  <a:pt x="0" y="0"/>
                </a:moveTo>
                <a:cubicBezTo>
                  <a:pt x="1" y="21"/>
                  <a:pt x="6" y="38"/>
                  <a:pt x="6" y="5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88" name="Freeform 96">
            <a:extLst>
              <a:ext uri="{FF2B5EF4-FFF2-40B4-BE49-F238E27FC236}">
                <a16:creationId xmlns:a16="http://schemas.microsoft.com/office/drawing/2014/main" id="{00000000-0008-0000-1300-000050440000}"/>
              </a:ext>
            </a:extLst>
          </xdr:cNvPr>
          <xdr:cNvSpPr>
            <a:spLocks/>
          </xdr:cNvSpPr>
        </xdr:nvSpPr>
        <xdr:spPr bwMode="auto">
          <a:xfrm>
            <a:off x="709" y="230"/>
            <a:ext cx="77" cy="62"/>
          </a:xfrm>
          <a:custGeom>
            <a:avLst/>
            <a:gdLst>
              <a:gd name="T0" fmla="*/ 42 w 77"/>
              <a:gd name="T1" fmla="*/ 0 h 62"/>
              <a:gd name="T2" fmla="*/ 51 w 77"/>
              <a:gd name="T3" fmla="*/ 56 h 62"/>
              <a:gd name="T4" fmla="*/ 49 w 77"/>
              <a:gd name="T5" fmla="*/ 56 h 62"/>
              <a:gd name="T6" fmla="*/ 10 w 77"/>
              <a:gd name="T7" fmla="*/ 40 h 62"/>
              <a:gd name="T8" fmla="*/ 77 w 77"/>
              <a:gd name="T9" fmla="*/ 39 h 6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7" h="62">
                <a:moveTo>
                  <a:pt x="42" y="0"/>
                </a:moveTo>
                <a:cubicBezTo>
                  <a:pt x="43" y="19"/>
                  <a:pt x="39" y="41"/>
                  <a:pt x="51" y="56"/>
                </a:cubicBezTo>
                <a:cubicBezTo>
                  <a:pt x="53" y="62"/>
                  <a:pt x="52" y="57"/>
                  <a:pt x="49" y="56"/>
                </a:cubicBezTo>
                <a:cubicBezTo>
                  <a:pt x="42" y="42"/>
                  <a:pt x="24" y="43"/>
                  <a:pt x="10" y="40"/>
                </a:cubicBezTo>
                <a:cubicBezTo>
                  <a:pt x="0" y="60"/>
                  <a:pt x="77" y="39"/>
                  <a:pt x="77" y="3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89" name="Freeform 97">
            <a:extLst>
              <a:ext uri="{FF2B5EF4-FFF2-40B4-BE49-F238E27FC236}">
                <a16:creationId xmlns:a16="http://schemas.microsoft.com/office/drawing/2014/main" id="{00000000-0008-0000-1300-000051440000}"/>
              </a:ext>
            </a:extLst>
          </xdr:cNvPr>
          <xdr:cNvSpPr>
            <a:spLocks/>
          </xdr:cNvSpPr>
        </xdr:nvSpPr>
        <xdr:spPr bwMode="auto">
          <a:xfrm>
            <a:off x="767" y="222"/>
            <a:ext cx="77" cy="96"/>
          </a:xfrm>
          <a:custGeom>
            <a:avLst/>
            <a:gdLst>
              <a:gd name="T0" fmla="*/ 0 w 77"/>
              <a:gd name="T1" fmla="*/ 65 h 96"/>
              <a:gd name="T2" fmla="*/ 13 w 77"/>
              <a:gd name="T3" fmla="*/ 58 h 96"/>
              <a:gd name="T4" fmla="*/ 14 w 77"/>
              <a:gd name="T5" fmla="*/ 52 h 96"/>
              <a:gd name="T6" fmla="*/ 5 w 77"/>
              <a:gd name="T7" fmla="*/ 59 h 96"/>
              <a:gd name="T8" fmla="*/ 4 w 77"/>
              <a:gd name="T9" fmla="*/ 68 h 96"/>
              <a:gd name="T10" fmla="*/ 31 w 77"/>
              <a:gd name="T11" fmla="*/ 55 h 96"/>
              <a:gd name="T12" fmla="*/ 29 w 77"/>
              <a:gd name="T13" fmla="*/ 53 h 96"/>
              <a:gd name="T14" fmla="*/ 27 w 77"/>
              <a:gd name="T15" fmla="*/ 57 h 96"/>
              <a:gd name="T16" fmla="*/ 26 w 77"/>
              <a:gd name="T17" fmla="*/ 65 h 96"/>
              <a:gd name="T18" fmla="*/ 32 w 77"/>
              <a:gd name="T19" fmla="*/ 59 h 96"/>
              <a:gd name="T20" fmla="*/ 49 w 77"/>
              <a:gd name="T21" fmla="*/ 59 h 96"/>
              <a:gd name="T22" fmla="*/ 52 w 77"/>
              <a:gd name="T23" fmla="*/ 59 h 96"/>
              <a:gd name="T24" fmla="*/ 63 w 77"/>
              <a:gd name="T25" fmla="*/ 53 h 96"/>
              <a:gd name="T26" fmla="*/ 54 w 77"/>
              <a:gd name="T27" fmla="*/ 13 h 96"/>
              <a:gd name="T28" fmla="*/ 77 w 77"/>
              <a:gd name="T29" fmla="*/ 96 h 9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77" h="96">
                <a:moveTo>
                  <a:pt x="0" y="65"/>
                </a:moveTo>
                <a:cubicBezTo>
                  <a:pt x="5" y="63"/>
                  <a:pt x="8" y="60"/>
                  <a:pt x="13" y="58"/>
                </a:cubicBezTo>
                <a:cubicBezTo>
                  <a:pt x="13" y="56"/>
                  <a:pt x="14" y="54"/>
                  <a:pt x="14" y="52"/>
                </a:cubicBezTo>
                <a:cubicBezTo>
                  <a:pt x="14" y="43"/>
                  <a:pt x="8" y="57"/>
                  <a:pt x="5" y="59"/>
                </a:cubicBezTo>
                <a:cubicBezTo>
                  <a:pt x="4" y="63"/>
                  <a:pt x="3" y="63"/>
                  <a:pt x="4" y="68"/>
                </a:cubicBezTo>
                <a:cubicBezTo>
                  <a:pt x="15" y="67"/>
                  <a:pt x="22" y="61"/>
                  <a:pt x="31" y="55"/>
                </a:cubicBezTo>
                <a:cubicBezTo>
                  <a:pt x="30" y="54"/>
                  <a:pt x="30" y="53"/>
                  <a:pt x="29" y="53"/>
                </a:cubicBezTo>
                <a:cubicBezTo>
                  <a:pt x="28" y="54"/>
                  <a:pt x="27" y="57"/>
                  <a:pt x="27" y="57"/>
                </a:cubicBezTo>
                <a:cubicBezTo>
                  <a:pt x="27" y="60"/>
                  <a:pt x="26" y="62"/>
                  <a:pt x="26" y="65"/>
                </a:cubicBezTo>
                <a:cubicBezTo>
                  <a:pt x="26" y="73"/>
                  <a:pt x="32" y="59"/>
                  <a:pt x="32" y="59"/>
                </a:cubicBezTo>
                <a:cubicBezTo>
                  <a:pt x="34" y="68"/>
                  <a:pt x="43" y="61"/>
                  <a:pt x="49" y="59"/>
                </a:cubicBezTo>
                <a:cubicBezTo>
                  <a:pt x="51" y="57"/>
                  <a:pt x="56" y="51"/>
                  <a:pt x="52" y="59"/>
                </a:cubicBezTo>
                <a:cubicBezTo>
                  <a:pt x="56" y="70"/>
                  <a:pt x="61" y="59"/>
                  <a:pt x="63" y="53"/>
                </a:cubicBezTo>
                <a:cubicBezTo>
                  <a:pt x="62" y="35"/>
                  <a:pt x="70" y="0"/>
                  <a:pt x="54" y="13"/>
                </a:cubicBezTo>
                <a:cubicBezTo>
                  <a:pt x="46" y="28"/>
                  <a:pt x="51" y="96"/>
                  <a:pt x="77" y="9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</xdr:colOff>
      <xdr:row>9</xdr:row>
      <xdr:rowOff>9525</xdr:rowOff>
    </xdr:from>
    <xdr:to>
      <xdr:col>13</xdr:col>
      <xdr:colOff>95250</xdr:colOff>
      <xdr:row>11</xdr:row>
      <xdr:rowOff>47625</xdr:rowOff>
    </xdr:to>
    <xdr:sp macro="" textlink="">
      <xdr:nvSpPr>
        <xdr:cNvPr id="17509" name="WordArt 101">
          <a:extLst>
            <a:ext uri="{FF2B5EF4-FFF2-40B4-BE49-F238E27FC236}">
              <a16:creationId xmlns:a16="http://schemas.microsoft.com/office/drawing/2014/main" id="{00000000-0008-0000-1300-00006544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14325" y="1181100"/>
          <a:ext cx="206692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57150</xdr:colOff>
      <xdr:row>79</xdr:row>
      <xdr:rowOff>38100</xdr:rowOff>
    </xdr:from>
    <xdr:to>
      <xdr:col>7</xdr:col>
      <xdr:colOff>95250</xdr:colOff>
      <xdr:row>81</xdr:row>
      <xdr:rowOff>0</xdr:rowOff>
    </xdr:to>
    <xdr:sp macro="" textlink="">
      <xdr:nvSpPr>
        <xdr:cNvPr id="17510" name="Text Box 102">
          <a:extLst>
            <a:ext uri="{FF2B5EF4-FFF2-40B4-BE49-F238E27FC236}">
              <a16:creationId xmlns:a16="http://schemas.microsoft.com/office/drawing/2014/main" id="{00000000-0008-0000-1300-000066440000}"/>
            </a:ext>
          </a:extLst>
        </xdr:cNvPr>
        <xdr:cNvSpPr txBox="1">
          <a:spLocks noChangeArrowheads="1"/>
        </xdr:cNvSpPr>
      </xdr:nvSpPr>
      <xdr:spPr bwMode="auto">
        <a:xfrm>
          <a:off x="238125" y="10887075"/>
          <a:ext cx="1057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12-14)</a:t>
          </a:r>
          <a:endParaRPr 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14348" name="Picture 1">
          <a:extLst>
            <a:ext uri="{FF2B5EF4-FFF2-40B4-BE49-F238E27FC236}">
              <a16:creationId xmlns:a16="http://schemas.microsoft.com/office/drawing/2014/main" id="{00000000-0008-0000-1400-00000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2</xdr:row>
      <xdr:rowOff>28575</xdr:rowOff>
    </xdr:from>
    <xdr:to>
      <xdr:col>37</xdr:col>
      <xdr:colOff>66675</xdr:colOff>
      <xdr:row>4</xdr:row>
      <xdr:rowOff>19050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400-000002380000}"/>
            </a:ext>
          </a:extLst>
        </xdr:cNvPr>
        <xdr:cNvSpPr txBox="1">
          <a:spLocks noChangeArrowheads="1"/>
        </xdr:cNvSpPr>
      </xdr:nvSpPr>
      <xdr:spPr bwMode="auto">
        <a:xfrm>
          <a:off x="6229350" y="200025"/>
          <a:ext cx="7905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DT-0044-E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Re: T-2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Revised 16 May 02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114300</xdr:rowOff>
        </xdr:from>
        <xdr:to>
          <xdr:col>30</xdr:col>
          <xdr:colOff>0</xdr:colOff>
          <xdr:row>14</xdr:row>
          <xdr:rowOff>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1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73</xdr:row>
          <xdr:rowOff>57150</xdr:rowOff>
        </xdr:from>
        <xdr:to>
          <xdr:col>11</xdr:col>
          <xdr:colOff>104775</xdr:colOff>
          <xdr:row>75</xdr:row>
          <xdr:rowOff>57150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1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meets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72</xdr:row>
      <xdr:rowOff>7620</xdr:rowOff>
    </xdr:from>
    <xdr:to>
      <xdr:col>11</xdr:col>
      <xdr:colOff>7620</xdr:colOff>
      <xdr:row>75</xdr:row>
      <xdr:rowOff>22860</xdr:rowOff>
    </xdr:to>
    <xdr:sp macro="" textlink="">
      <xdr:nvSpPr>
        <xdr:cNvPr id="14350" name="AutoShape 5">
          <a:extLst>
            <a:ext uri="{FF2B5EF4-FFF2-40B4-BE49-F238E27FC236}">
              <a16:creationId xmlns:a16="http://schemas.microsoft.com/office/drawing/2014/main" id="{00000000-0008-0000-1400-00000E380000}"/>
            </a:ext>
          </a:extLst>
        </xdr:cNvPr>
        <xdr:cNvSpPr>
          <a:spLocks noChangeArrowheads="1"/>
        </xdr:cNvSpPr>
      </xdr:nvSpPr>
      <xdr:spPr bwMode="auto">
        <a:xfrm>
          <a:off x="960120" y="1114044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71</xdr:row>
          <xdr:rowOff>9525</xdr:rowOff>
        </xdr:from>
        <xdr:to>
          <xdr:col>10</xdr:col>
          <xdr:colOff>133350</xdr:colOff>
          <xdr:row>73</xdr:row>
          <xdr:rowOff>142875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14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63</xdr:row>
      <xdr:rowOff>144780</xdr:rowOff>
    </xdr:from>
    <xdr:to>
      <xdr:col>37</xdr:col>
      <xdr:colOff>30480</xdr:colOff>
      <xdr:row>76</xdr:row>
      <xdr:rowOff>152400</xdr:rowOff>
    </xdr:to>
    <xdr:sp macro="" textlink="">
      <xdr:nvSpPr>
        <xdr:cNvPr id="14351" name="Rectangle 7">
          <a:extLst>
            <a:ext uri="{FF2B5EF4-FFF2-40B4-BE49-F238E27FC236}">
              <a16:creationId xmlns:a16="http://schemas.microsoft.com/office/drawing/2014/main" id="{00000000-0008-0000-1400-00000F380000}"/>
            </a:ext>
          </a:extLst>
        </xdr:cNvPr>
        <xdr:cNvSpPr>
          <a:spLocks noChangeArrowheads="1"/>
        </xdr:cNvSpPr>
      </xdr:nvSpPr>
      <xdr:spPr bwMode="auto">
        <a:xfrm>
          <a:off x="259080" y="10149840"/>
          <a:ext cx="685800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37</xdr:col>
      <xdr:colOff>66675</xdr:colOff>
      <xdr:row>59</xdr:row>
      <xdr:rowOff>104775</xdr:rowOff>
    </xdr:to>
    <xdr:sp macro="" textlink="">
      <xdr:nvSpPr>
        <xdr:cNvPr id="14344" name="Text Box 8">
          <a:extLst>
            <a:ext uri="{FF2B5EF4-FFF2-40B4-BE49-F238E27FC236}">
              <a16:creationId xmlns:a16="http://schemas.microsoft.com/office/drawing/2014/main" id="{00000000-0008-0000-1400-000008380000}"/>
            </a:ext>
          </a:extLst>
        </xdr:cNvPr>
        <xdr:cNvSpPr txBox="1">
          <a:spLocks noChangeArrowheads="1"/>
        </xdr:cNvSpPr>
      </xdr:nvSpPr>
      <xdr:spPr bwMode="auto">
        <a:xfrm>
          <a:off x="295275" y="9239250"/>
          <a:ext cx="6724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14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142875</xdr:colOff>
          <xdr:row>13</xdr:row>
          <xdr:rowOff>28575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14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29</xdr:row>
          <xdr:rowOff>0</xdr:rowOff>
        </xdr:from>
        <xdr:to>
          <xdr:col>13</xdr:col>
          <xdr:colOff>9525</xdr:colOff>
          <xdr:row>30</xdr:row>
          <xdr:rowOff>0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14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1</xdr:row>
      <xdr:rowOff>7620</xdr:rowOff>
    </xdr:from>
    <xdr:to>
      <xdr:col>10</xdr:col>
      <xdr:colOff>228600</xdr:colOff>
      <xdr:row>46</xdr:row>
      <xdr:rowOff>30480</xdr:rowOff>
    </xdr:to>
    <xdr:pic>
      <xdr:nvPicPr>
        <xdr:cNvPr id="19457" name="Picture 1">
          <a:extLst>
            <a:ext uri="{FF2B5EF4-FFF2-40B4-BE49-F238E27FC236}">
              <a16:creationId xmlns:a16="http://schemas.microsoft.com/office/drawing/2014/main" id="{00000000-0008-0000-0100-00000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75260"/>
          <a:ext cx="6217920" cy="756666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1054" name="Picture 1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114300</xdr:rowOff>
        </xdr:from>
        <xdr:to>
          <xdr:col>30</xdr:col>
          <xdr:colOff>0</xdr:colOff>
          <xdr:row>14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65</xdr:row>
          <xdr:rowOff>57150</xdr:rowOff>
        </xdr:from>
        <xdr:to>
          <xdr:col>11</xdr:col>
          <xdr:colOff>104775</xdr:colOff>
          <xdr:row>67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64</xdr:row>
      <xdr:rowOff>7620</xdr:rowOff>
    </xdr:from>
    <xdr:to>
      <xdr:col>11</xdr:col>
      <xdr:colOff>7620</xdr:colOff>
      <xdr:row>67</xdr:row>
      <xdr:rowOff>22860</xdr:rowOff>
    </xdr:to>
    <xdr:sp macro="" textlink="">
      <xdr:nvSpPr>
        <xdr:cNvPr id="1055" name="AutoShape 20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>
          <a:spLocks noChangeArrowheads="1"/>
        </xdr:cNvSpPr>
      </xdr:nvSpPr>
      <xdr:spPr bwMode="auto">
        <a:xfrm>
          <a:off x="960120" y="923544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63</xdr:row>
          <xdr:rowOff>9525</xdr:rowOff>
        </xdr:from>
        <xdr:to>
          <xdr:col>10</xdr:col>
          <xdr:colOff>133350</xdr:colOff>
          <xdr:row>65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55</xdr:row>
      <xdr:rowOff>144780</xdr:rowOff>
    </xdr:from>
    <xdr:to>
      <xdr:col>37</xdr:col>
      <xdr:colOff>30480</xdr:colOff>
      <xdr:row>68</xdr:row>
      <xdr:rowOff>152400</xdr:rowOff>
    </xdr:to>
    <xdr:sp macro="" textlink="">
      <xdr:nvSpPr>
        <xdr:cNvPr id="1056" name="Rectangle 26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>
          <a:spLocks noChangeArrowheads="1"/>
        </xdr:cNvSpPr>
      </xdr:nvSpPr>
      <xdr:spPr bwMode="auto">
        <a:xfrm>
          <a:off x="259080" y="8244840"/>
          <a:ext cx="662940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37</xdr:col>
      <xdr:colOff>66675</xdr:colOff>
      <xdr:row>51</xdr:row>
      <xdr:rowOff>104775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295275" y="722947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104775</xdr:colOff>
      <xdr:row>47</xdr:row>
      <xdr:rowOff>0</xdr:rowOff>
    </xdr:from>
    <xdr:to>
      <xdr:col>15</xdr:col>
      <xdr:colOff>142875</xdr:colOff>
      <xdr:row>48</xdr:row>
      <xdr:rowOff>104775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85750" y="6867525"/>
          <a:ext cx="2505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Tests; Others upon request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</xdr:col>
      <xdr:colOff>57150</xdr:colOff>
      <xdr:row>69</xdr:row>
      <xdr:rowOff>28575</xdr:rowOff>
    </xdr:from>
    <xdr:to>
      <xdr:col>7</xdr:col>
      <xdr:colOff>95250</xdr:colOff>
      <xdr:row>71</xdr:row>
      <xdr:rowOff>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38125" y="9963150"/>
          <a:ext cx="1057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02-05)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65</xdr:row>
      <xdr:rowOff>144780</xdr:rowOff>
    </xdr:from>
    <xdr:to>
      <xdr:col>37</xdr:col>
      <xdr:colOff>30480</xdr:colOff>
      <xdr:row>78</xdr:row>
      <xdr:rowOff>152400</xdr:rowOff>
    </xdr:to>
    <xdr:sp macro="" textlink="">
      <xdr:nvSpPr>
        <xdr:cNvPr id="43017" name="Rectangle 7">
          <a:extLst>
            <a:ext uri="{FF2B5EF4-FFF2-40B4-BE49-F238E27FC236}">
              <a16:creationId xmlns:a16="http://schemas.microsoft.com/office/drawing/2014/main" id="{00000000-0008-0000-0300-000009A80000}"/>
            </a:ext>
          </a:extLst>
        </xdr:cNvPr>
        <xdr:cNvSpPr>
          <a:spLocks noChangeArrowheads="1"/>
        </xdr:cNvSpPr>
      </xdr:nvSpPr>
      <xdr:spPr bwMode="auto">
        <a:xfrm>
          <a:off x="259080" y="10317480"/>
          <a:ext cx="744474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37</xdr:col>
      <xdr:colOff>66675</xdr:colOff>
      <xdr:row>61</xdr:row>
      <xdr:rowOff>104775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97180" y="9273540"/>
          <a:ext cx="7442835" cy="417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03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  <a:ext uri="{FF2B5EF4-FFF2-40B4-BE49-F238E27FC236}">
                  <a16:creationId xmlns:a16="http://schemas.microsoft.com/office/drawing/2014/main" id="{00000000-0008-0000-0300-00000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43012" name="Drop Down 4" hidden="1">
              <a:extLst>
                <a:ext uri="{63B3BB69-23CF-44E3-9099-C40C66FF867C}">
                  <a14:compatExt spid="_x0000_s43012"/>
                </a:ext>
                <a:ext uri="{FF2B5EF4-FFF2-40B4-BE49-F238E27FC236}">
                  <a16:creationId xmlns:a16="http://schemas.microsoft.com/office/drawing/2014/main" id="{00000000-0008-0000-0300-00000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75</xdr:row>
          <xdr:rowOff>95250</xdr:rowOff>
        </xdr:from>
        <xdr:to>
          <xdr:col>11</xdr:col>
          <xdr:colOff>104775</xdr:colOff>
          <xdr:row>77</xdr:row>
          <xdr:rowOff>9525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00000000-0008-0000-0300-00000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74</xdr:row>
      <xdr:rowOff>7620</xdr:rowOff>
    </xdr:from>
    <xdr:to>
      <xdr:col>11</xdr:col>
      <xdr:colOff>7620</xdr:colOff>
      <xdr:row>77</xdr:row>
      <xdr:rowOff>7620</xdr:rowOff>
    </xdr:to>
    <xdr:sp macro="" textlink="">
      <xdr:nvSpPr>
        <xdr:cNvPr id="43019" name="AutoShape 33">
          <a:extLst>
            <a:ext uri="{FF2B5EF4-FFF2-40B4-BE49-F238E27FC236}">
              <a16:creationId xmlns:a16="http://schemas.microsoft.com/office/drawing/2014/main" id="{00000000-0008-0000-0300-00000BA80000}"/>
            </a:ext>
          </a:extLst>
        </xdr:cNvPr>
        <xdr:cNvSpPr>
          <a:spLocks noChangeArrowheads="1"/>
        </xdr:cNvSpPr>
      </xdr:nvSpPr>
      <xdr:spPr bwMode="auto">
        <a:xfrm>
          <a:off x="960120" y="11308080"/>
          <a:ext cx="990600" cy="30480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73</xdr:row>
          <xdr:rowOff>9525</xdr:rowOff>
        </xdr:from>
        <xdr:to>
          <xdr:col>10</xdr:col>
          <xdr:colOff>133350</xdr:colOff>
          <xdr:row>75</xdr:row>
          <xdr:rowOff>142875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00000000-0008-0000-0300-00000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9525</xdr:colOff>
      <xdr:row>57</xdr:row>
      <xdr:rowOff>9525</xdr:rowOff>
    </xdr:from>
    <xdr:to>
      <xdr:col>15</xdr:col>
      <xdr:colOff>114300</xdr:colOff>
      <xdr:row>58</xdr:row>
      <xdr:rowOff>114300</xdr:rowOff>
    </xdr:to>
    <xdr:sp macro="" textlink="">
      <xdr:nvSpPr>
        <xdr:cNvPr id="11" name="Text Box 3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06705" y="8886825"/>
          <a:ext cx="277177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Tests; Others upon request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3</xdr:col>
      <xdr:colOff>57150</xdr:colOff>
      <xdr:row>80</xdr:row>
      <xdr:rowOff>114300</xdr:rowOff>
    </xdr:from>
    <xdr:to>
      <xdr:col>9</xdr:col>
      <xdr:colOff>28575</xdr:colOff>
      <xdr:row>80</xdr:row>
      <xdr:rowOff>114300</xdr:rowOff>
    </xdr:to>
    <xdr:sp macro="" textlink="">
      <xdr:nvSpPr>
        <xdr:cNvPr id="12" name="Text Box 4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537210" y="12138660"/>
          <a:ext cx="10687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zz</a:t>
          </a:r>
          <a:endParaRPr lang="en-US"/>
        </a:p>
      </xdr:txBody>
    </xdr:sp>
    <xdr:clientData/>
  </xdr:twoCellAnchor>
  <xdr:twoCellAnchor>
    <xdr:from>
      <xdr:col>1</xdr:col>
      <xdr:colOff>57150</xdr:colOff>
      <xdr:row>79</xdr:row>
      <xdr:rowOff>38100</xdr:rowOff>
    </xdr:from>
    <xdr:to>
      <xdr:col>8</xdr:col>
      <xdr:colOff>57150</xdr:colOff>
      <xdr:row>80</xdr:row>
      <xdr:rowOff>19050</xdr:rowOff>
    </xdr:to>
    <xdr:sp macro="" textlink="">
      <xdr:nvSpPr>
        <xdr:cNvPr id="13" name="Text Box 4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240030" y="11971020"/>
          <a:ext cx="121158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12-20)</a:t>
          </a:r>
          <a:endParaRPr lang="en-US"/>
        </a:p>
      </xdr:txBody>
    </xdr:sp>
    <xdr:clientData/>
  </xdr:twoCellAnchor>
  <xdr:twoCellAnchor>
    <xdr:from>
      <xdr:col>1</xdr:col>
      <xdr:colOff>7620</xdr:colOff>
      <xdr:row>3</xdr:row>
      <xdr:rowOff>0</xdr:rowOff>
    </xdr:from>
    <xdr:to>
      <xdr:col>6</xdr:col>
      <xdr:colOff>38100</xdr:colOff>
      <xdr:row>8</xdr:row>
      <xdr:rowOff>7620</xdr:rowOff>
    </xdr:to>
    <xdr:pic>
      <xdr:nvPicPr>
        <xdr:cNvPr id="43023" name="Picture 1">
          <a:extLst>
            <a:ext uri="{FF2B5EF4-FFF2-40B4-BE49-F238E27FC236}">
              <a16:creationId xmlns:a16="http://schemas.microsoft.com/office/drawing/2014/main" id="{00000000-0008-0000-0300-00000FA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2420"/>
          <a:ext cx="8763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43024" name="Picture 1">
          <a:extLst>
            <a:ext uri="{FF2B5EF4-FFF2-40B4-BE49-F238E27FC236}">
              <a16:creationId xmlns:a16="http://schemas.microsoft.com/office/drawing/2014/main" id="{00000000-0008-0000-0300-000010A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12</xdr:row>
          <xdr:rowOff>95250</xdr:rowOff>
        </xdr:from>
        <xdr:to>
          <xdr:col>29</xdr:col>
          <xdr:colOff>180975</xdr:colOff>
          <xdr:row>13</xdr:row>
          <xdr:rowOff>133350</xdr:rowOff>
        </xdr:to>
        <xdr:sp macro="" textlink="">
          <xdr:nvSpPr>
            <xdr:cNvPr id="43016" name="Drop Down 8" hidden="1">
              <a:extLst>
                <a:ext uri="{63B3BB69-23CF-44E3-9099-C40C66FF867C}">
                  <a14:compatExt spid="_x0000_s43016"/>
                </a:ext>
                <a:ext uri="{FF2B5EF4-FFF2-40B4-BE49-F238E27FC236}">
                  <a16:creationId xmlns:a16="http://schemas.microsoft.com/office/drawing/2014/main" id="{00000000-0008-0000-0300-00000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8400" name="Picture 1">
          <a:extLst>
            <a:ext uri="{FF2B5EF4-FFF2-40B4-BE49-F238E27FC236}">
              <a16:creationId xmlns:a16="http://schemas.microsoft.com/office/drawing/2014/main" id="{00000000-0008-0000-0500-0000D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75</xdr:row>
          <xdr:rowOff>57150</xdr:rowOff>
        </xdr:from>
        <xdr:to>
          <xdr:col>11</xdr:col>
          <xdr:colOff>104775</xdr:colOff>
          <xdr:row>77</xdr:row>
          <xdr:rowOff>57150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74</xdr:row>
      <xdr:rowOff>7620</xdr:rowOff>
    </xdr:from>
    <xdr:to>
      <xdr:col>11</xdr:col>
      <xdr:colOff>7620</xdr:colOff>
      <xdr:row>77</xdr:row>
      <xdr:rowOff>22860</xdr:rowOff>
    </xdr:to>
    <xdr:sp macro="" textlink="">
      <xdr:nvSpPr>
        <xdr:cNvPr id="8401" name="AutoShape 5">
          <a:extLst>
            <a:ext uri="{FF2B5EF4-FFF2-40B4-BE49-F238E27FC236}">
              <a16:creationId xmlns:a16="http://schemas.microsoft.com/office/drawing/2014/main" id="{00000000-0008-0000-0500-0000D1200000}"/>
            </a:ext>
          </a:extLst>
        </xdr:cNvPr>
        <xdr:cNvSpPr>
          <a:spLocks noChangeArrowheads="1"/>
        </xdr:cNvSpPr>
      </xdr:nvSpPr>
      <xdr:spPr bwMode="auto">
        <a:xfrm>
          <a:off x="960120" y="1135380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73</xdr:row>
          <xdr:rowOff>9525</xdr:rowOff>
        </xdr:from>
        <xdr:to>
          <xdr:col>10</xdr:col>
          <xdr:colOff>133350</xdr:colOff>
          <xdr:row>75</xdr:row>
          <xdr:rowOff>142875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65</xdr:row>
      <xdr:rowOff>144780</xdr:rowOff>
    </xdr:from>
    <xdr:to>
      <xdr:col>37</xdr:col>
      <xdr:colOff>30480</xdr:colOff>
      <xdr:row>78</xdr:row>
      <xdr:rowOff>152400</xdr:rowOff>
    </xdr:to>
    <xdr:sp macro="" textlink="">
      <xdr:nvSpPr>
        <xdr:cNvPr id="8402" name="Rectangle 7">
          <a:extLst>
            <a:ext uri="{FF2B5EF4-FFF2-40B4-BE49-F238E27FC236}">
              <a16:creationId xmlns:a16="http://schemas.microsoft.com/office/drawing/2014/main" id="{00000000-0008-0000-0500-0000D2200000}"/>
            </a:ext>
          </a:extLst>
        </xdr:cNvPr>
        <xdr:cNvSpPr>
          <a:spLocks noChangeArrowheads="1"/>
        </xdr:cNvSpPr>
      </xdr:nvSpPr>
      <xdr:spPr bwMode="auto">
        <a:xfrm>
          <a:off x="259080" y="10363200"/>
          <a:ext cx="717042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37</xdr:col>
      <xdr:colOff>66675</xdr:colOff>
      <xdr:row>61</xdr:row>
      <xdr:rowOff>104775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500-000008200000}"/>
            </a:ext>
          </a:extLst>
        </xdr:cNvPr>
        <xdr:cNvSpPr txBox="1">
          <a:spLocks noChangeArrowheads="1"/>
        </xdr:cNvSpPr>
      </xdr:nvSpPr>
      <xdr:spPr bwMode="auto">
        <a:xfrm>
          <a:off x="295275" y="9906000"/>
          <a:ext cx="7019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5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142875</xdr:colOff>
          <xdr:row>13</xdr:row>
          <xdr:rowOff>28575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5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15</xdr:col>
          <xdr:colOff>0</xdr:colOff>
          <xdr:row>30</xdr:row>
          <xdr:rowOff>0</xdr:rowOff>
        </xdr:to>
        <xdr:sp macro="" textlink="">
          <xdr:nvSpPr>
            <xdr:cNvPr id="8203" name="Drop Dow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5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104775</xdr:colOff>
      <xdr:row>57</xdr:row>
      <xdr:rowOff>28575</xdr:rowOff>
    </xdr:from>
    <xdr:to>
      <xdr:col>15</xdr:col>
      <xdr:colOff>38100</xdr:colOff>
      <xdr:row>58</xdr:row>
      <xdr:rowOff>133350</xdr:rowOff>
    </xdr:to>
    <xdr:sp macro="" textlink="">
      <xdr:nvSpPr>
        <xdr:cNvPr id="8225" name="Text Box 33">
          <a:extLst>
            <a:ext uri="{FF2B5EF4-FFF2-40B4-BE49-F238E27FC236}">
              <a16:creationId xmlns:a16="http://schemas.microsoft.com/office/drawing/2014/main" id="{00000000-0008-0000-0500-000021200000}"/>
            </a:ext>
          </a:extLst>
        </xdr:cNvPr>
        <xdr:cNvSpPr txBox="1">
          <a:spLocks noChangeArrowheads="1"/>
        </xdr:cNvSpPr>
      </xdr:nvSpPr>
      <xdr:spPr bwMode="auto">
        <a:xfrm>
          <a:off x="285750" y="9534525"/>
          <a:ext cx="2505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Tests; Others upon request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</xdr:col>
      <xdr:colOff>47625</xdr:colOff>
      <xdr:row>79</xdr:row>
      <xdr:rowOff>28575</xdr:rowOff>
    </xdr:from>
    <xdr:to>
      <xdr:col>7</xdr:col>
      <xdr:colOff>85725</xdr:colOff>
      <xdr:row>81</xdr:row>
      <xdr:rowOff>0</xdr:rowOff>
    </xdr:to>
    <xdr:sp macro="" textlink="">
      <xdr:nvSpPr>
        <xdr:cNvPr id="8227" name="Text Box 35">
          <a:extLst>
            <a:ext uri="{FF2B5EF4-FFF2-40B4-BE49-F238E27FC236}">
              <a16:creationId xmlns:a16="http://schemas.microsoft.com/office/drawing/2014/main" id="{00000000-0008-0000-0500-000023200000}"/>
            </a:ext>
          </a:extLst>
        </xdr:cNvPr>
        <xdr:cNvSpPr txBox="1">
          <a:spLocks noChangeArrowheads="1"/>
        </xdr:cNvSpPr>
      </xdr:nvSpPr>
      <xdr:spPr bwMode="auto">
        <a:xfrm>
          <a:off x="228600" y="12639675"/>
          <a:ext cx="1057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 (Rev. 01-19)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24</xdr:col>
          <xdr:colOff>0</xdr:colOff>
          <xdr:row>39</xdr:row>
          <xdr:rowOff>0</xdr:rowOff>
        </xdr:to>
        <xdr:sp macro="" textlink="">
          <xdr:nvSpPr>
            <xdr:cNvPr id="8397" name="Drop Down 205" hidden="1">
              <a:extLst>
                <a:ext uri="{63B3BB69-23CF-44E3-9099-C40C66FF867C}">
                  <a14:compatExt spid="_x0000_s8397"/>
                </a:ext>
                <a:ext uri="{FF2B5EF4-FFF2-40B4-BE49-F238E27FC236}">
                  <a16:creationId xmlns:a16="http://schemas.microsoft.com/office/drawing/2014/main" id="{00000000-0008-0000-0500-0000C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38</xdr:row>
          <xdr:rowOff>0</xdr:rowOff>
        </xdr:from>
        <xdr:to>
          <xdr:col>33</xdr:col>
          <xdr:colOff>0</xdr:colOff>
          <xdr:row>39</xdr:row>
          <xdr:rowOff>0</xdr:rowOff>
        </xdr:to>
        <xdr:sp macro="" textlink="">
          <xdr:nvSpPr>
            <xdr:cNvPr id="8398" name="Drop Down 206" hidden="1">
              <a:extLst>
                <a:ext uri="{63B3BB69-23CF-44E3-9099-C40C66FF867C}">
                  <a14:compatExt spid="_x0000_s8398"/>
                </a:ext>
                <a:ext uri="{FF2B5EF4-FFF2-40B4-BE49-F238E27FC236}">
                  <a16:creationId xmlns:a16="http://schemas.microsoft.com/office/drawing/2014/main" id="{00000000-0008-0000-0500-0000C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</xdr:row>
          <xdr:rowOff>114300</xdr:rowOff>
        </xdr:from>
        <xdr:to>
          <xdr:col>29</xdr:col>
          <xdr:colOff>171450</xdr:colOff>
          <xdr:row>14</xdr:row>
          <xdr:rowOff>0</xdr:rowOff>
        </xdr:to>
        <xdr:sp macro="" textlink="">
          <xdr:nvSpPr>
            <xdr:cNvPr id="8399" name="Drop Down 207" hidden="1">
              <a:extLst>
                <a:ext uri="{63B3BB69-23CF-44E3-9099-C40C66FF867C}">
                  <a14:compatExt spid="_x0000_s8399"/>
                </a:ext>
                <a:ext uri="{FF2B5EF4-FFF2-40B4-BE49-F238E27FC236}">
                  <a16:creationId xmlns:a16="http://schemas.microsoft.com/office/drawing/2014/main" id="{00000000-0008-0000-0500-0000C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3083" name="Picture 1">
          <a:extLst>
            <a:ext uri="{FF2B5EF4-FFF2-40B4-BE49-F238E27FC236}">
              <a16:creationId xmlns:a16="http://schemas.microsoft.com/office/drawing/2014/main" id="{00000000-0008-0000-07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2</xdr:row>
      <xdr:rowOff>28575</xdr:rowOff>
    </xdr:from>
    <xdr:to>
      <xdr:col>37</xdr:col>
      <xdr:colOff>66675</xdr:colOff>
      <xdr:row>4</xdr:row>
      <xdr:rowOff>19050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700-0000020C0000}"/>
            </a:ext>
          </a:extLst>
        </xdr:cNvPr>
        <xdr:cNvSpPr txBox="1">
          <a:spLocks noChangeArrowheads="1"/>
        </xdr:cNvSpPr>
      </xdr:nvSpPr>
      <xdr:spPr bwMode="auto">
        <a:xfrm>
          <a:off x="6029325" y="200025"/>
          <a:ext cx="7905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DT-0044-E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Re: T-2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Revised 16 May 02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64</xdr:row>
          <xdr:rowOff>57150</xdr:rowOff>
        </xdr:from>
        <xdr:to>
          <xdr:col>11</xdr:col>
          <xdr:colOff>104775</xdr:colOff>
          <xdr:row>66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7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meets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63</xdr:row>
      <xdr:rowOff>7620</xdr:rowOff>
    </xdr:from>
    <xdr:to>
      <xdr:col>11</xdr:col>
      <xdr:colOff>7620</xdr:colOff>
      <xdr:row>66</xdr:row>
      <xdr:rowOff>22860</xdr:rowOff>
    </xdr:to>
    <xdr:sp macro="" textlink="">
      <xdr:nvSpPr>
        <xdr:cNvPr id="3085" name="AutoShape 5">
          <a:extLst>
            <a:ext uri="{FF2B5EF4-FFF2-40B4-BE49-F238E27FC236}">
              <a16:creationId xmlns:a16="http://schemas.microsoft.com/office/drawing/2014/main" id="{00000000-0008-0000-0700-00000D0C0000}"/>
            </a:ext>
          </a:extLst>
        </xdr:cNvPr>
        <xdr:cNvSpPr>
          <a:spLocks noChangeArrowheads="1"/>
        </xdr:cNvSpPr>
      </xdr:nvSpPr>
      <xdr:spPr bwMode="auto">
        <a:xfrm>
          <a:off x="960120" y="914400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62</xdr:row>
          <xdr:rowOff>9525</xdr:rowOff>
        </xdr:from>
        <xdr:to>
          <xdr:col>10</xdr:col>
          <xdr:colOff>133350</xdr:colOff>
          <xdr:row>64</xdr:row>
          <xdr:rowOff>142875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7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54</xdr:row>
      <xdr:rowOff>144780</xdr:rowOff>
    </xdr:from>
    <xdr:to>
      <xdr:col>37</xdr:col>
      <xdr:colOff>30480</xdr:colOff>
      <xdr:row>67</xdr:row>
      <xdr:rowOff>152400</xdr:rowOff>
    </xdr:to>
    <xdr:sp macro="" textlink="">
      <xdr:nvSpPr>
        <xdr:cNvPr id="3086" name="Rectangle 7">
          <a:extLst>
            <a:ext uri="{FF2B5EF4-FFF2-40B4-BE49-F238E27FC236}">
              <a16:creationId xmlns:a16="http://schemas.microsoft.com/office/drawing/2014/main" id="{00000000-0008-0000-0700-00000E0C0000}"/>
            </a:ext>
          </a:extLst>
        </xdr:cNvPr>
        <xdr:cNvSpPr>
          <a:spLocks noChangeArrowheads="1"/>
        </xdr:cNvSpPr>
      </xdr:nvSpPr>
      <xdr:spPr bwMode="auto">
        <a:xfrm>
          <a:off x="259080" y="8153400"/>
          <a:ext cx="662940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48</xdr:row>
      <xdr:rowOff>0</xdr:rowOff>
    </xdr:from>
    <xdr:to>
      <xdr:col>37</xdr:col>
      <xdr:colOff>66675</xdr:colOff>
      <xdr:row>50</xdr:row>
      <xdr:rowOff>104775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700-0000080C0000}"/>
            </a:ext>
          </a:extLst>
        </xdr:cNvPr>
        <xdr:cNvSpPr txBox="1">
          <a:spLocks noChangeArrowheads="1"/>
        </xdr:cNvSpPr>
      </xdr:nvSpPr>
      <xdr:spPr bwMode="auto">
        <a:xfrm>
          <a:off x="295275" y="713422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7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7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30480</xdr:colOff>
      <xdr:row>45</xdr:row>
      <xdr:rowOff>121920</xdr:rowOff>
    </xdr:from>
    <xdr:to>
      <xdr:col>34</xdr:col>
      <xdr:colOff>114300</xdr:colOff>
      <xdr:row>47</xdr:row>
      <xdr:rowOff>152400</xdr:rowOff>
    </xdr:to>
    <xdr:grpSp>
      <xdr:nvGrpSpPr>
        <xdr:cNvPr id="3088" name="Group 18">
          <a:extLst>
            <a:ext uri="{FF2B5EF4-FFF2-40B4-BE49-F238E27FC236}">
              <a16:creationId xmlns:a16="http://schemas.microsoft.com/office/drawing/2014/main" id="{00000000-0008-0000-0700-0000100C0000}"/>
            </a:ext>
          </a:extLst>
        </xdr:cNvPr>
        <xdr:cNvGrpSpPr>
          <a:grpSpLocks/>
        </xdr:cNvGrpSpPr>
      </xdr:nvGrpSpPr>
      <xdr:grpSpPr bwMode="auto">
        <a:xfrm>
          <a:off x="5193030" y="6741795"/>
          <a:ext cx="1131570" cy="382905"/>
          <a:chOff x="498" y="708"/>
          <a:chExt cx="119" cy="40"/>
        </a:xfrm>
      </xdr:grpSpPr>
      <xdr:sp macro="" textlink="">
        <xdr:nvSpPr>
          <xdr:cNvPr id="3089" name="Freeform 14">
            <a:extLst>
              <a:ext uri="{FF2B5EF4-FFF2-40B4-BE49-F238E27FC236}">
                <a16:creationId xmlns:a16="http://schemas.microsoft.com/office/drawing/2014/main" id="{00000000-0008-0000-0700-0000110C0000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090" name="Freeform 15">
            <a:extLst>
              <a:ext uri="{FF2B5EF4-FFF2-40B4-BE49-F238E27FC236}">
                <a16:creationId xmlns:a16="http://schemas.microsoft.com/office/drawing/2014/main" id="{00000000-0008-0000-0700-0000120C0000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091" name="Freeform 17">
            <a:extLst>
              <a:ext uri="{FF2B5EF4-FFF2-40B4-BE49-F238E27FC236}">
                <a16:creationId xmlns:a16="http://schemas.microsoft.com/office/drawing/2014/main" id="{00000000-0008-0000-0700-0000130C0000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0</xdr:rowOff>
    </xdr:from>
    <xdr:to>
      <xdr:col>9</xdr:col>
      <xdr:colOff>514350</xdr:colOff>
      <xdr:row>17</xdr:row>
      <xdr:rowOff>95250</xdr:rowOff>
    </xdr:to>
    <xdr:sp macro="" textlink="">
      <xdr:nvSpPr>
        <xdr:cNvPr id="6145" name="Rectangle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Distribution:</a:t>
          </a:r>
          <a:endParaRPr lang="en-US"/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438150</xdr:colOff>
      <xdr:row>18</xdr:row>
      <xdr:rowOff>0</xdr:rowOff>
    </xdr:to>
    <xdr:sp macro="" textlink="">
      <xdr:nvSpPr>
        <xdr:cNvPr id="6146" name="Rectangle 2">
          <a:extLst>
            <a:ext uri="{FF2B5EF4-FFF2-40B4-BE49-F238E27FC236}">
              <a16:creationId xmlns:a16="http://schemas.microsoft.com/office/drawing/2014/main" id="{00000000-0008-0000-0800-00000218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DT-0044-E (T-0002)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MATERIAL CERTIFICATION/SAMPLING AND TESTING RECORD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16 May 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To document manufacturer's certification that materials used in a highway project meet TDOT Standard Specifications.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From Contractor through Project Inspector or Project Supervisor and Regional Materials Supervisor; Engineer of Materials and Tests.</a:t>
          </a:r>
          <a:endParaRPr lang="en-US"/>
        </a:p>
      </xdr:txBody>
    </xdr:sp>
    <xdr:clientData/>
  </xdr:twoCellAnchor>
  <xdr:twoCellAnchor>
    <xdr:from>
      <xdr:col>0</xdr:col>
      <xdr:colOff>114300</xdr:colOff>
      <xdr:row>1</xdr:row>
      <xdr:rowOff>10160</xdr:rowOff>
    </xdr:from>
    <xdr:to>
      <xdr:col>9</xdr:col>
      <xdr:colOff>454025</xdr:colOff>
      <xdr:row>9</xdr:row>
      <xdr:rowOff>1270</xdr:rowOff>
    </xdr:to>
    <xdr:grpSp>
      <xdr:nvGrpSpPr>
        <xdr:cNvPr id="6157" name="Group 3">
          <a:extLst>
            <a:ext uri="{FF2B5EF4-FFF2-40B4-BE49-F238E27FC236}">
              <a16:creationId xmlns:a16="http://schemas.microsoft.com/office/drawing/2014/main" id="{00000000-0008-0000-0800-00000D180000}"/>
            </a:ext>
          </a:extLst>
        </xdr:cNvPr>
        <xdr:cNvGrpSpPr>
          <a:grpSpLocks/>
        </xdr:cNvGrpSpPr>
      </xdr:nvGrpSpPr>
      <xdr:grpSpPr bwMode="auto">
        <a:xfrm>
          <a:off x="114300" y="172085"/>
          <a:ext cx="5749925" cy="1286510"/>
          <a:chOff x="12" y="18"/>
          <a:chExt cx="619" cy="140"/>
        </a:xfrm>
      </xdr:grpSpPr>
      <xdr:sp macro="" textlink="">
        <xdr:nvSpPr>
          <xdr:cNvPr id="6159" name="Rectangle 4">
            <a:extLst>
              <a:ext uri="{FF2B5EF4-FFF2-40B4-BE49-F238E27FC236}">
                <a16:creationId xmlns:a16="http://schemas.microsoft.com/office/drawing/2014/main" id="{00000000-0008-0000-0800-00000F180000}"/>
              </a:ext>
            </a:extLst>
          </xdr:cNvPr>
          <xdr:cNvSpPr>
            <a:spLocks noChangeArrowheads="1"/>
          </xdr:cNvSpPr>
        </xdr:nvSpPr>
        <xdr:spPr bwMode="auto">
          <a:xfrm>
            <a:off x="12" y="18"/>
            <a:ext cx="611" cy="1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28575">
            <a:solidFill>
              <a:srgbClr xmlns:mc="http://schemas.openxmlformats.org/markup-compatibility/2006" xmlns:a14="http://schemas.microsoft.com/office/drawing/2010/main" val="000080" mc:Ignorable="a14" a14:legacySpreadsheetColorIndex="18"/>
            </a:solidFill>
            <a:miter lim="800000"/>
            <a:headEnd/>
            <a:tailEnd/>
          </a:ln>
        </xdr:spPr>
      </xdr:sp>
      <xdr:pic>
        <xdr:nvPicPr>
          <xdr:cNvPr id="6160" name="Picture 5" descr="TDOT">
            <a:extLst>
              <a:ext uri="{FF2B5EF4-FFF2-40B4-BE49-F238E27FC236}">
                <a16:creationId xmlns:a16="http://schemas.microsoft.com/office/drawing/2014/main" id="{00000000-0008-0000-0800-000010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9" y="32"/>
            <a:ext cx="94" cy="31"/>
          </a:xfrm>
          <a:prstGeom prst="rect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6161" name="Group 6">
            <a:extLst>
              <a:ext uri="{FF2B5EF4-FFF2-40B4-BE49-F238E27FC236}">
                <a16:creationId xmlns:a16="http://schemas.microsoft.com/office/drawing/2014/main" id="{00000000-0008-0000-0800-000011180000}"/>
              </a:ext>
            </a:extLst>
          </xdr:cNvPr>
          <xdr:cNvGrpSpPr>
            <a:grpSpLocks/>
          </xdr:cNvGrpSpPr>
        </xdr:nvGrpSpPr>
        <xdr:grpSpPr bwMode="auto">
          <a:xfrm>
            <a:off x="27" y="26"/>
            <a:ext cx="349" cy="119"/>
            <a:chOff x="27" y="26"/>
            <a:chExt cx="349" cy="119"/>
          </a:xfrm>
        </xdr:grpSpPr>
        <xdr:sp macro="" textlink="">
          <xdr:nvSpPr>
            <xdr:cNvPr id="6151" name="Rectangle 7">
              <a:extLst>
                <a:ext uri="{FF2B5EF4-FFF2-40B4-BE49-F238E27FC236}">
                  <a16:creationId xmlns:a16="http://schemas.microsoft.com/office/drawing/2014/main" id="{00000000-0008-0000-0800-0000071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2" y="26"/>
              <a:ext cx="244" cy="4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CC" mc:Ignorable="a14" a14:legacySpreadsheetColorIndex="26"/>
                  </a:solidFill>
                </a14:hiddenFill>
              </a:ext>
              <a:ext uri="{91240B29-F687-4F45-9708-019B960494DF}">
                <a14:hiddenLine xmlns:a14="http://schemas.microsoft.com/office/drawing/2010/main" w="28575">
                  <a:solidFill>
                    <a:srgbClr xmlns:mc="http://schemas.openxmlformats.org/markup-compatibility/2006" val="000080" mc:Ignorable="a14" a14:legacySpreadsheetColorIndex="1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just" rtl="0">
                <a:defRPr sz="1000"/>
              </a:pPr>
              <a:r>
                <a:rPr lang="en-US" sz="1250" b="1" i="1" u="none" strike="noStrike" baseline="0">
                  <a:solidFill>
                    <a:srgbClr val="FF0000"/>
                  </a:solidFill>
                  <a:latin typeface="Tahoma"/>
                  <a:cs typeface="Tahoma"/>
                </a:rPr>
                <a:t>TDOT E-Forms</a:t>
              </a:r>
              <a:endParaRPr lang="en-US" sz="1000" b="1" i="0" u="none" strike="noStrike" baseline="0">
                <a:solidFill>
                  <a:srgbClr val="000000"/>
                </a:solidFill>
                <a:latin typeface="Tahoma"/>
                <a:cs typeface="Tahoma"/>
              </a:endParaRPr>
            </a:p>
            <a:p>
              <a:pPr algn="just" rtl="0">
                <a:defRPr sz="1000"/>
              </a:pPr>
              <a:r>
                <a:rPr lang="en-US" sz="900" b="1" i="1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Materials and Tests Electronic Forms</a:t>
              </a:r>
              <a:endParaRPr lang="en-US" sz="800" b="0" i="0" u="none" strike="noStrike" baseline="0">
                <a:solidFill>
                  <a:srgbClr val="000000"/>
                </a:solidFill>
                <a:latin typeface="Tahoma"/>
                <a:cs typeface="Tahoma"/>
              </a:endParaRPr>
            </a:p>
            <a:p>
              <a:pPr algn="just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ahoma"/>
                <a:cs typeface="Tahoma"/>
              </a:endParaRPr>
            </a:p>
            <a:p>
              <a:pPr algn="just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Tahoma"/>
                <a:cs typeface="Tahoma"/>
              </a:endParaRPr>
            </a:p>
            <a:p>
              <a:pPr algn="just" rtl="0">
                <a:defRPr sz="1000"/>
              </a:pPr>
              <a:endParaRPr lang="en-US"/>
            </a:p>
          </xdr:txBody>
        </xdr:sp>
        <xdr:sp macro="" textlink="">
          <xdr:nvSpPr>
            <xdr:cNvPr id="6152" name="Rectangle 8">
              <a:extLst>
                <a:ext uri="{FF2B5EF4-FFF2-40B4-BE49-F238E27FC236}">
                  <a16:creationId xmlns:a16="http://schemas.microsoft.com/office/drawing/2014/main" id="{00000000-0008-0000-0800-0000081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6" y="115"/>
              <a:ext cx="184" cy="3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CC" mc:Ignorable="a14" a14:legacySpreadsheetColorIndex="26"/>
                  </a:solidFill>
                </a14:hiddenFill>
              </a:ext>
              <a:ext uri="{91240B29-F687-4F45-9708-019B960494DF}">
                <a14:hiddenLine xmlns:a14="http://schemas.microsoft.com/office/drawing/2010/main" w="28575">
                  <a:solidFill>
                    <a:srgbClr xmlns:mc="http://schemas.openxmlformats.org/markup-compatibility/2006" val="000080" mc:Ignorable="a14" a14:legacySpreadsheetColorIndex="1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just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Microsoft Excel 97</a:t>
              </a:r>
            </a:p>
            <a:p>
              <a:pPr algn="just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Copyright 1984-1997 Microsoft Corporation</a:t>
              </a:r>
              <a:endParaRPr lang="en-US" sz="800" b="0" i="0" u="none" strike="noStrike" baseline="0">
                <a:solidFill>
                  <a:srgbClr val="000000"/>
                </a:solidFill>
                <a:latin typeface="Tahoma"/>
                <a:cs typeface="Tahoma"/>
              </a:endParaRPr>
            </a:p>
            <a:p>
              <a:pPr algn="just" rtl="0">
                <a:defRPr sz="1000"/>
              </a:pPr>
              <a:endParaRPr lang="en-US"/>
            </a:p>
          </xdr:txBody>
        </xdr:sp>
        <xdr:grpSp>
          <xdr:nvGrpSpPr>
            <xdr:cNvPr id="6165" name="Group 9">
              <a:extLst>
                <a:ext uri="{FF2B5EF4-FFF2-40B4-BE49-F238E27FC236}">
                  <a16:creationId xmlns:a16="http://schemas.microsoft.com/office/drawing/2014/main" id="{00000000-0008-0000-0800-0000151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" y="32"/>
              <a:ext cx="94" cy="105"/>
              <a:chOff x="27" y="56"/>
              <a:chExt cx="94" cy="94"/>
            </a:xfrm>
          </xdr:grpSpPr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6154" name="Object 10" hidden="1">
                    <a:extLst>
                      <a:ext uri="{63B3BB69-23CF-44E3-9099-C40C66FF867C}">
                        <a14:compatExt spid="_x0000_s6154"/>
                      </a:ext>
                      <a:ext uri="{FF2B5EF4-FFF2-40B4-BE49-F238E27FC236}">
                        <a16:creationId xmlns:a16="http://schemas.microsoft.com/office/drawing/2014/main" id="{00000000-0008-0000-0800-00000A180000}"/>
                      </a:ext>
                    </a:extLst>
                  </xdr:cNvPr>
                  <xdr:cNvSpPr/>
                </xdr:nvSpPr>
                <xdr:spPr bwMode="auto">
                  <a:xfrm>
                    <a:off x="27" y="56"/>
                    <a:ext cx="94" cy="94"/>
                  </a:xfrm>
                  <a:prstGeom prst="rect">
                    <a:avLst/>
                  </a:prstGeom>
                  <a:solidFill>
                    <a:srgbClr val="3366FF" mc:Ignorable="a14" a14:legacySpreadsheetColorIndex="48"/>
                  </a:solidFill>
                  <a:ln w="15875">
                    <a:solidFill>
                      <a:srgbClr val="FF0000" mc:Ignorable="a14" a14:legacySpreadsheetColorIndex="10"/>
                    </a:solidFill>
                    <a:miter lim="800000"/>
                    <a:headEnd/>
                    <a:tailEnd/>
                  </a:ln>
                </xdr:spPr>
              </xdr:sp>
            </mc:Choice>
            <mc:Fallback/>
          </mc:AlternateContent>
          <xdr:grpSp>
            <xdr:nvGrpSpPr>
              <xdr:cNvPr id="6166" name="Group 11">
                <a:extLst>
                  <a:ext uri="{FF2B5EF4-FFF2-40B4-BE49-F238E27FC236}">
                    <a16:creationId xmlns:a16="http://schemas.microsoft.com/office/drawing/2014/main" id="{00000000-0008-0000-0800-00001618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1" y="70"/>
                <a:ext cx="30" cy="26"/>
                <a:chOff x="1152" y="1392"/>
                <a:chExt cx="2832" cy="2160"/>
              </a:xfrm>
            </xdr:grpSpPr>
            <xdr:sp macro="" textlink="">
              <xdr:nvSpPr>
                <xdr:cNvPr id="6167" name="Rectangle 12">
                  <a:extLst>
                    <a:ext uri="{FF2B5EF4-FFF2-40B4-BE49-F238E27FC236}">
                      <a16:creationId xmlns:a16="http://schemas.microsoft.com/office/drawing/2014/main" id="{00000000-0008-0000-0800-0000171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152" y="1392"/>
                  <a:ext cx="2832" cy="216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6168" name="Rectangle 13">
                  <a:extLst>
                    <a:ext uri="{FF2B5EF4-FFF2-40B4-BE49-F238E27FC236}">
                      <a16:creationId xmlns:a16="http://schemas.microsoft.com/office/drawing/2014/main" id="{00000000-0008-0000-0800-0000181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152" y="1680"/>
                  <a:ext cx="2832" cy="336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6169" name="Rectangle 14">
                  <a:extLst>
                    <a:ext uri="{FF2B5EF4-FFF2-40B4-BE49-F238E27FC236}">
                      <a16:creationId xmlns:a16="http://schemas.microsoft.com/office/drawing/2014/main" id="{00000000-0008-0000-0800-0000191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152" y="2304"/>
                  <a:ext cx="2832" cy="336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6170" name="Rectangle 15">
                  <a:extLst>
                    <a:ext uri="{FF2B5EF4-FFF2-40B4-BE49-F238E27FC236}">
                      <a16:creationId xmlns:a16="http://schemas.microsoft.com/office/drawing/2014/main" id="{00000000-0008-0000-0800-00001A1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152" y="2928"/>
                  <a:ext cx="2832" cy="336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6171" name="Rectangle 16">
                  <a:extLst>
                    <a:ext uri="{FF2B5EF4-FFF2-40B4-BE49-F238E27FC236}">
                      <a16:creationId xmlns:a16="http://schemas.microsoft.com/office/drawing/2014/main" id="{00000000-0008-0000-0800-00001B1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 rot="-5400000">
                  <a:off x="528" y="2304"/>
                  <a:ext cx="2160" cy="336"/>
                </a:xfrm>
                <a:prstGeom prst="rect">
                  <a:avLst/>
                </a:prstGeom>
                <a:no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6172" name="Rectangle 17">
                  <a:extLst>
                    <a:ext uri="{FF2B5EF4-FFF2-40B4-BE49-F238E27FC236}">
                      <a16:creationId xmlns:a16="http://schemas.microsoft.com/office/drawing/2014/main" id="{00000000-0008-0000-0800-00001C1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 rot="-5400000">
                  <a:off x="1824" y="2304"/>
                  <a:ext cx="2160" cy="336"/>
                </a:xfrm>
                <a:prstGeom prst="rect">
                  <a:avLst/>
                </a:prstGeom>
                <a:no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6173" name="Rectangle 18">
                  <a:extLst>
                    <a:ext uri="{FF2B5EF4-FFF2-40B4-BE49-F238E27FC236}">
                      <a16:creationId xmlns:a16="http://schemas.microsoft.com/office/drawing/2014/main" id="{00000000-0008-0000-0800-00001D1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 rot="-5400000">
                  <a:off x="2400" y="2304"/>
                  <a:ext cx="2160" cy="336"/>
                </a:xfrm>
                <a:prstGeom prst="rect">
                  <a:avLst/>
                </a:prstGeom>
                <a:no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</xdr:grpSp>
        </xdr:grpSp>
      </xdr:grpSp>
      <xdr:sp macro="" textlink="">
        <xdr:nvSpPr>
          <xdr:cNvPr id="6163" name="Rectangle 19">
            <a:extLst>
              <a:ext uri="{FF2B5EF4-FFF2-40B4-BE49-F238E27FC236}">
                <a16:creationId xmlns:a16="http://schemas.microsoft.com/office/drawing/2014/main" id="{00000000-0008-0000-0800-00001318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72"/>
            <a:ext cx="244" cy="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CC" mc:Ignorable="a14" a14:legacySpreadsheetColorIndex="26"/>
                </a:solidFill>
              </a14:hiddenFill>
            </a:ext>
            <a:ext uri="{91240B29-F687-4F45-9708-019B960494DF}">
              <a14:hiddenLine xmlns:a14="http://schemas.microsoft.com/office/drawing/2010/main" w="28575">
                <a:solidFill>
                  <a:srgbClr xmlns:mc="http://schemas.openxmlformats.org/markup-compatibility/2006" val="000080" mc:Ignorable="a14" a14:legacySpreadsheetColorIndex="1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just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Tennessee Department of Transportation</a:t>
            </a:r>
          </a:p>
          <a:p>
            <a:pPr algn="just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Division of Materials and Tests</a:t>
            </a:r>
          </a:p>
          <a:p>
            <a:pPr algn="just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Field Operations</a:t>
            </a:r>
          </a:p>
          <a:p>
            <a:pPr algn="just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6601 Centennial Blvd.</a:t>
            </a:r>
          </a:p>
          <a:p>
            <a:pPr algn="just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Nashville, Tennessee 37243-0360</a:t>
            </a:r>
          </a:p>
          <a:p>
            <a:pPr algn="just" rtl="0">
              <a:defRPr sz="1000"/>
            </a:pPr>
            <a:endParaRPr lang="en-US"/>
          </a:p>
        </xdr:txBody>
      </xdr:sp>
    </xdr:grpSp>
    <xdr:clientData/>
  </xdr:twoCellAnchor>
  <xdr:twoCellAnchor>
    <xdr:from>
      <xdr:col>2</xdr:col>
      <xdr:colOff>114300</xdr:colOff>
      <xdr:row>3</xdr:row>
      <xdr:rowOff>144780</xdr:rowOff>
    </xdr:from>
    <xdr:to>
      <xdr:col>5</xdr:col>
      <xdr:colOff>373380</xdr:colOff>
      <xdr:row>3</xdr:row>
      <xdr:rowOff>144780</xdr:rowOff>
    </xdr:to>
    <xdr:sp macro="" textlink="">
      <xdr:nvSpPr>
        <xdr:cNvPr id="6158" name="Line 20">
          <a:extLst>
            <a:ext uri="{FF2B5EF4-FFF2-40B4-BE49-F238E27FC236}">
              <a16:creationId xmlns:a16="http://schemas.microsoft.com/office/drawing/2014/main" id="{00000000-0008-0000-0800-00000E180000}"/>
            </a:ext>
          </a:extLst>
        </xdr:cNvPr>
        <xdr:cNvSpPr>
          <a:spLocks noChangeShapeType="1"/>
        </xdr:cNvSpPr>
      </xdr:nvSpPr>
      <xdr:spPr bwMode="auto">
        <a:xfrm>
          <a:off x="1287780" y="647700"/>
          <a:ext cx="21336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137160</xdr:rowOff>
    </xdr:from>
    <xdr:to>
      <xdr:col>6</xdr:col>
      <xdr:colOff>45720</xdr:colOff>
      <xdr:row>8</xdr:row>
      <xdr:rowOff>0</xdr:rowOff>
    </xdr:to>
    <xdr:pic>
      <xdr:nvPicPr>
        <xdr:cNvPr id="13324" name="Picture 1">
          <a:extLst>
            <a:ext uri="{FF2B5EF4-FFF2-40B4-BE49-F238E27FC236}">
              <a16:creationId xmlns:a16="http://schemas.microsoft.com/office/drawing/2014/main" id="{00000000-0008-0000-0A00-00000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12420"/>
          <a:ext cx="8686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2</xdr:row>
      <xdr:rowOff>28575</xdr:rowOff>
    </xdr:from>
    <xdr:to>
      <xdr:col>37</xdr:col>
      <xdr:colOff>66675</xdr:colOff>
      <xdr:row>4</xdr:row>
      <xdr:rowOff>19050</xdr:rowOff>
    </xdr:to>
    <xdr:sp macro="" textlink="">
      <xdr:nvSpPr>
        <xdr:cNvPr id="13314" name="Text Box 2">
          <a:extLst>
            <a:ext uri="{FF2B5EF4-FFF2-40B4-BE49-F238E27FC236}">
              <a16:creationId xmlns:a16="http://schemas.microsoft.com/office/drawing/2014/main" id="{00000000-0008-0000-0A00-000002340000}"/>
            </a:ext>
          </a:extLst>
        </xdr:cNvPr>
        <xdr:cNvSpPr txBox="1">
          <a:spLocks noChangeArrowheads="1"/>
        </xdr:cNvSpPr>
      </xdr:nvSpPr>
      <xdr:spPr bwMode="auto">
        <a:xfrm>
          <a:off x="6200775" y="200025"/>
          <a:ext cx="7905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DT-0044-E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Re: T-2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Revised 16 May 02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114300</xdr:rowOff>
        </xdr:from>
        <xdr:to>
          <xdr:col>29</xdr:col>
          <xdr:colOff>133350</xdr:colOff>
          <xdr:row>14</xdr:row>
          <xdr:rowOff>0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A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69</xdr:row>
          <xdr:rowOff>57150</xdr:rowOff>
        </xdr:from>
        <xdr:to>
          <xdr:col>11</xdr:col>
          <xdr:colOff>104775</xdr:colOff>
          <xdr:row>71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meets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68</xdr:row>
      <xdr:rowOff>7620</xdr:rowOff>
    </xdr:from>
    <xdr:to>
      <xdr:col>11</xdr:col>
      <xdr:colOff>7620</xdr:colOff>
      <xdr:row>70</xdr:row>
      <xdr:rowOff>121920</xdr:rowOff>
    </xdr:to>
    <xdr:sp macro="" textlink="">
      <xdr:nvSpPr>
        <xdr:cNvPr id="13326" name="AutoShape 5">
          <a:extLst>
            <a:ext uri="{FF2B5EF4-FFF2-40B4-BE49-F238E27FC236}">
              <a16:creationId xmlns:a16="http://schemas.microsoft.com/office/drawing/2014/main" id="{00000000-0008-0000-0A00-00000E340000}"/>
            </a:ext>
          </a:extLst>
        </xdr:cNvPr>
        <xdr:cNvSpPr>
          <a:spLocks noChangeArrowheads="1"/>
        </xdr:cNvSpPr>
      </xdr:nvSpPr>
      <xdr:spPr bwMode="auto">
        <a:xfrm>
          <a:off x="960120" y="10302240"/>
          <a:ext cx="990600" cy="32766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67</xdr:row>
          <xdr:rowOff>9525</xdr:rowOff>
        </xdr:from>
        <xdr:to>
          <xdr:col>10</xdr:col>
          <xdr:colOff>133350</xdr:colOff>
          <xdr:row>70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A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59</xdr:row>
      <xdr:rowOff>144780</xdr:rowOff>
    </xdr:from>
    <xdr:to>
      <xdr:col>37</xdr:col>
      <xdr:colOff>30480</xdr:colOff>
      <xdr:row>74</xdr:row>
      <xdr:rowOff>152400</xdr:rowOff>
    </xdr:to>
    <xdr:sp macro="" textlink="">
      <xdr:nvSpPr>
        <xdr:cNvPr id="13327" name="Rectangle 7">
          <a:extLst>
            <a:ext uri="{FF2B5EF4-FFF2-40B4-BE49-F238E27FC236}">
              <a16:creationId xmlns:a16="http://schemas.microsoft.com/office/drawing/2014/main" id="{00000000-0008-0000-0A00-00000F340000}"/>
            </a:ext>
          </a:extLst>
        </xdr:cNvPr>
        <xdr:cNvSpPr>
          <a:spLocks noChangeArrowheads="1"/>
        </xdr:cNvSpPr>
      </xdr:nvSpPr>
      <xdr:spPr bwMode="auto">
        <a:xfrm>
          <a:off x="259080" y="9311640"/>
          <a:ext cx="6819900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37</xdr:col>
      <xdr:colOff>66675</xdr:colOff>
      <xdr:row>55</xdr:row>
      <xdr:rowOff>104775</xdr:rowOff>
    </xdr:to>
    <xdr:sp macro="" textlink="">
      <xdr:nvSpPr>
        <xdr:cNvPr id="13320" name="Text Box 8">
          <a:extLst>
            <a:ext uri="{FF2B5EF4-FFF2-40B4-BE49-F238E27FC236}">
              <a16:creationId xmlns:a16="http://schemas.microsoft.com/office/drawing/2014/main" id="{00000000-0008-0000-0A00-000008340000}"/>
            </a:ext>
          </a:extLst>
        </xdr:cNvPr>
        <xdr:cNvSpPr txBox="1">
          <a:spLocks noChangeArrowheads="1"/>
        </xdr:cNvSpPr>
      </xdr:nvSpPr>
      <xdr:spPr bwMode="auto">
        <a:xfrm>
          <a:off x="295275" y="8391525"/>
          <a:ext cx="6696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A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A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29</xdr:row>
          <xdr:rowOff>19050</xdr:rowOff>
        </xdr:from>
        <xdr:to>
          <xdr:col>13</xdr:col>
          <xdr:colOff>38100</xdr:colOff>
          <xdr:row>29</xdr:row>
          <xdr:rowOff>219075</xdr:rowOff>
        </xdr:to>
        <xdr:sp macro="" textlink="">
          <xdr:nvSpPr>
            <xdr:cNvPr id="13323" name="Drop Down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A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</xdr:row>
          <xdr:rowOff>114300</xdr:rowOff>
        </xdr:from>
        <xdr:to>
          <xdr:col>30</xdr:col>
          <xdr:colOff>0</xdr:colOff>
          <xdr:row>14</xdr:row>
          <xdr:rowOff>0</xdr:rowOff>
        </xdr:to>
        <xdr:sp macro="" textlink="">
          <xdr:nvSpPr>
            <xdr:cNvPr id="23553" name="Drop Dow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B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65</xdr:row>
          <xdr:rowOff>57150</xdr:rowOff>
        </xdr:from>
        <xdr:to>
          <xdr:col>11</xdr:col>
          <xdr:colOff>104775</xdr:colOff>
          <xdr:row>67</xdr:row>
          <xdr:rowOff>57150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B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114300</xdr:colOff>
      <xdr:row>64</xdr:row>
      <xdr:rowOff>7620</xdr:rowOff>
    </xdr:from>
    <xdr:to>
      <xdr:col>11</xdr:col>
      <xdr:colOff>7620</xdr:colOff>
      <xdr:row>67</xdr:row>
      <xdr:rowOff>22860</xdr:rowOff>
    </xdr:to>
    <xdr:sp macro="" textlink="">
      <xdr:nvSpPr>
        <xdr:cNvPr id="23558" name="AutoShape 20">
          <a:extLst>
            <a:ext uri="{FF2B5EF4-FFF2-40B4-BE49-F238E27FC236}">
              <a16:creationId xmlns:a16="http://schemas.microsoft.com/office/drawing/2014/main" id="{00000000-0008-0000-0B00-0000065C0000}"/>
            </a:ext>
          </a:extLst>
        </xdr:cNvPr>
        <xdr:cNvSpPr>
          <a:spLocks noChangeArrowheads="1"/>
        </xdr:cNvSpPr>
      </xdr:nvSpPr>
      <xdr:spPr bwMode="auto">
        <a:xfrm>
          <a:off x="960120" y="9235440"/>
          <a:ext cx="990600" cy="320040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63</xdr:row>
          <xdr:rowOff>9525</xdr:rowOff>
        </xdr:from>
        <xdr:to>
          <xdr:col>10</xdr:col>
          <xdr:colOff>133350</xdr:colOff>
          <xdr:row>65</xdr:row>
          <xdr:rowOff>142875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B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76200</xdr:colOff>
      <xdr:row>55</xdr:row>
      <xdr:rowOff>144780</xdr:rowOff>
    </xdr:from>
    <xdr:to>
      <xdr:col>37</xdr:col>
      <xdr:colOff>30480</xdr:colOff>
      <xdr:row>68</xdr:row>
      <xdr:rowOff>152400</xdr:rowOff>
    </xdr:to>
    <xdr:sp macro="" textlink="">
      <xdr:nvSpPr>
        <xdr:cNvPr id="23559" name="Rectangle 26">
          <a:extLst>
            <a:ext uri="{FF2B5EF4-FFF2-40B4-BE49-F238E27FC236}">
              <a16:creationId xmlns:a16="http://schemas.microsoft.com/office/drawing/2014/main" id="{00000000-0008-0000-0B00-0000075C0000}"/>
            </a:ext>
          </a:extLst>
        </xdr:cNvPr>
        <xdr:cNvSpPr>
          <a:spLocks noChangeArrowheads="1"/>
        </xdr:cNvSpPr>
      </xdr:nvSpPr>
      <xdr:spPr bwMode="auto">
        <a:xfrm>
          <a:off x="259080" y="8244840"/>
          <a:ext cx="6629400" cy="16154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37</xdr:col>
      <xdr:colOff>66675</xdr:colOff>
      <xdr:row>51</xdr:row>
      <xdr:rowOff>104775</xdr:rowOff>
    </xdr:to>
    <xdr:sp macro="" textlink="">
      <xdr:nvSpPr>
        <xdr:cNvPr id="8" name="Text Box 2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295275" y="7229475"/>
          <a:ext cx="652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CONTRACTOR MUST FILL OUT THIS PORTION PROVIDED </a:t>
          </a:r>
          <a:r>
            <a:rPr lang="en-US" sz="8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MATERIAL IS PROPERLY CERTIFIED BUT IS NOT PROJECT IDENTIFIED.  A NOTARIZED SIGNATURE IS REQUIRED.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 hereby certify that the above referenced material to be incorporated into this project is represented by the attached manufacturer's certification.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133350</xdr:rowOff>
        </xdr:from>
        <xdr:to>
          <xdr:col>8</xdr:col>
          <xdr:colOff>28575</xdr:colOff>
          <xdr:row>13</xdr:row>
          <xdr:rowOff>28575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B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133350</xdr:rowOff>
        </xdr:from>
        <xdr:to>
          <xdr:col>13</xdr:col>
          <xdr:colOff>171450</xdr:colOff>
          <xdr:row>13</xdr:row>
          <xdr:rowOff>28575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B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Sample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104775</xdr:colOff>
      <xdr:row>47</xdr:row>
      <xdr:rowOff>0</xdr:rowOff>
    </xdr:from>
    <xdr:to>
      <xdr:col>15</xdr:col>
      <xdr:colOff>142875</xdr:colOff>
      <xdr:row>48</xdr:row>
      <xdr:rowOff>104775</xdr:rowOff>
    </xdr:to>
    <xdr:sp macro="" textlink="">
      <xdr:nvSpPr>
        <xdr:cNvPr id="11" name="Text Box 42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285750" y="6867525"/>
          <a:ext cx="2505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Others upon request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1</xdr:col>
      <xdr:colOff>57150</xdr:colOff>
      <xdr:row>69</xdr:row>
      <xdr:rowOff>28575</xdr:rowOff>
    </xdr:from>
    <xdr:to>
      <xdr:col>8</xdr:col>
      <xdr:colOff>85725</xdr:colOff>
      <xdr:row>70</xdr:row>
      <xdr:rowOff>0</xdr:rowOff>
    </xdr:to>
    <xdr:sp macro="" textlink="">
      <xdr:nvSpPr>
        <xdr:cNvPr id="12" name="Text Box 43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238125" y="9963150"/>
          <a:ext cx="1228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DT-0044LP (Rev. 01-19)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3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70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69.xml"/><Relationship Id="rId5" Type="http://schemas.openxmlformats.org/officeDocument/2006/relationships/ctrlProp" Target="../ctrlProps/ctrlProp68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7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75.xml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81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5" Type="http://schemas.openxmlformats.org/officeDocument/2006/relationships/ctrlProp" Target="../ctrlProps/ctrlProp79.xml"/><Relationship Id="rId10" Type="http://schemas.openxmlformats.org/officeDocument/2006/relationships/ctrlProp" Target="../ctrlProps/ctrlProp84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0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89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88.xml"/><Relationship Id="rId5" Type="http://schemas.openxmlformats.org/officeDocument/2006/relationships/ctrlProp" Target="../ctrlProps/ctrlProp87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19"/>
  <sheetViews>
    <sheetView showGridLines="0" showRowColHeaders="0" tabSelected="1" workbookViewId="0"/>
  </sheetViews>
  <sheetFormatPr defaultColWidth="0" defaultRowHeight="12.75" zeroHeight="1"/>
  <cols>
    <col min="1" max="1" width="8" style="63" customWidth="1"/>
    <col min="2" max="10" width="9.140625" style="63" customWidth="1"/>
    <col min="11" max="11" width="0" style="63" hidden="1" customWidth="1"/>
    <col min="12" max="12" width="7.140625" style="63" hidden="1" customWidth="1"/>
    <col min="13" max="16384" width="0" style="63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</sheetData>
  <sheetProtection algorithmName="SHA-512" hashValue="1NHfPdNeeN+QV4Y13VSoMhpQoRKswtOo/u2VKLRz2tlgP3GNjbkW1huKQAL2ngr376dN4PxmGWVdLGrE+f8yJA==" saltValue="kL2WGWqR0eCdLQgg5vPGuw==" spinCount="100000" sheet="1" objects="1" scenarios="1"/>
  <phoneticPr fontId="3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8440" r:id="rId4">
          <objectPr defaultSize="0" autoPict="0" r:id="rId5">
            <anchor moveWithCells="1" sizeWithCells="1">
              <from>
                <xdr:col>0</xdr:col>
                <xdr:colOff>247650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1844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B1:BB103"/>
  <sheetViews>
    <sheetView workbookViewId="0">
      <selection activeCell="I27" sqref="I27"/>
    </sheetView>
  </sheetViews>
  <sheetFormatPr defaultColWidth="13" defaultRowHeight="11.25"/>
  <cols>
    <col min="1" max="1" width="9.140625" style="28" customWidth="1"/>
    <col min="2" max="2" width="3.42578125" style="28" customWidth="1"/>
    <col min="3" max="3" width="14.5703125" style="28" customWidth="1"/>
    <col min="4" max="4" width="6.7109375" style="28" customWidth="1"/>
    <col min="5" max="5" width="13.85546875" style="28" customWidth="1"/>
    <col min="6" max="6" width="14.5703125" style="28" customWidth="1"/>
    <col min="7" max="7" width="7.28515625" style="28" customWidth="1"/>
    <col min="8" max="8" width="13" style="28" customWidth="1"/>
    <col min="9" max="9" width="2.7109375" style="69" bestFit="1" customWidth="1"/>
    <col min="10" max="10" width="5" style="69" bestFit="1" customWidth="1"/>
    <col min="11" max="11" width="4.7109375" style="69" bestFit="1" customWidth="1"/>
    <col min="12" max="12" width="3.5703125" style="69" bestFit="1" customWidth="1"/>
    <col min="13" max="13" width="3.140625" style="69" bestFit="1" customWidth="1"/>
    <col min="14" max="14" width="6.85546875" style="69" bestFit="1" customWidth="1"/>
    <col min="15" max="15" width="4.85546875" style="70" bestFit="1" customWidth="1"/>
    <col min="16" max="16" width="4.85546875" style="70" customWidth="1"/>
    <col min="17" max="17" width="6.7109375" style="70" bestFit="1" customWidth="1"/>
    <col min="18" max="18" width="7.7109375" style="69" bestFit="1" customWidth="1"/>
    <col min="19" max="19" width="10.85546875" style="69" bestFit="1" customWidth="1"/>
    <col min="20" max="20" width="13" style="69" customWidth="1"/>
    <col min="21" max="21" width="7.7109375" style="69" bestFit="1" customWidth="1"/>
    <col min="22" max="22" width="8.28515625" style="69" bestFit="1" customWidth="1"/>
    <col min="23" max="23" width="7.5703125" style="69" bestFit="1" customWidth="1"/>
    <col min="24" max="24" width="6.5703125" style="69" bestFit="1" customWidth="1"/>
    <col min="25" max="25" width="4" style="70" bestFit="1" customWidth="1"/>
    <col min="26" max="26" width="5.85546875" style="69" bestFit="1" customWidth="1"/>
    <col min="27" max="29" width="13" style="69" customWidth="1"/>
    <col min="30" max="54" width="13" style="72" customWidth="1"/>
    <col min="55" max="16384" width="13" style="28"/>
  </cols>
  <sheetData>
    <row r="1" spans="2:44"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</row>
    <row r="2" spans="2:44">
      <c r="B2" s="769" t="s">
        <v>10</v>
      </c>
      <c r="C2" s="769"/>
      <c r="D2" s="769"/>
      <c r="E2" s="769"/>
      <c r="F2" s="769"/>
      <c r="G2" s="27" t="s">
        <v>11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</row>
    <row r="3" spans="2:44">
      <c r="B3" s="27"/>
      <c r="C3" s="27" t="s">
        <v>5</v>
      </c>
      <c r="D3" s="27" t="s">
        <v>8</v>
      </c>
      <c r="E3" s="27" t="s">
        <v>12</v>
      </c>
      <c r="F3" s="27"/>
      <c r="G3" s="27">
        <v>100</v>
      </c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</row>
    <row r="4" spans="2:44">
      <c r="B4" s="29">
        <v>1</v>
      </c>
      <c r="C4" s="30" t="s">
        <v>13</v>
      </c>
      <c r="D4" s="30" t="s">
        <v>14</v>
      </c>
      <c r="E4" s="30" t="s">
        <v>15</v>
      </c>
      <c r="F4" s="30" t="s">
        <v>13</v>
      </c>
      <c r="G4" s="27">
        <v>100</v>
      </c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</row>
    <row r="5" spans="2:44">
      <c r="B5" s="31">
        <v>2</v>
      </c>
      <c r="C5" s="32" t="s">
        <v>16</v>
      </c>
      <c r="D5" s="32" t="s">
        <v>17</v>
      </c>
      <c r="E5" s="32" t="s">
        <v>18</v>
      </c>
      <c r="F5" s="32" t="s">
        <v>16</v>
      </c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</row>
    <row r="6" spans="2:44">
      <c r="B6" s="31">
        <v>3</v>
      </c>
      <c r="C6" s="32" t="s">
        <v>19</v>
      </c>
      <c r="D6" s="32" t="s">
        <v>20</v>
      </c>
      <c r="E6" s="32" t="s">
        <v>21</v>
      </c>
      <c r="F6" s="32" t="s">
        <v>19</v>
      </c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</row>
    <row r="7" spans="2:44">
      <c r="B7" s="31">
        <v>4</v>
      </c>
      <c r="C7" s="32" t="s">
        <v>22</v>
      </c>
      <c r="D7" s="32" t="s">
        <v>23</v>
      </c>
      <c r="E7" s="32" t="s">
        <v>24</v>
      </c>
      <c r="F7" s="32" t="s">
        <v>22</v>
      </c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</row>
    <row r="8" spans="2:44">
      <c r="B8" s="31">
        <v>5</v>
      </c>
      <c r="C8" s="32" t="s">
        <v>25</v>
      </c>
      <c r="D8" s="32" t="s">
        <v>14</v>
      </c>
      <c r="E8" s="32" t="s">
        <v>26</v>
      </c>
      <c r="F8" s="32" t="s">
        <v>25</v>
      </c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</row>
    <row r="9" spans="2:44">
      <c r="B9" s="31">
        <v>6</v>
      </c>
      <c r="C9" s="32" t="s">
        <v>27</v>
      </c>
      <c r="D9" s="32" t="s">
        <v>23</v>
      </c>
      <c r="E9" s="32" t="s">
        <v>28</v>
      </c>
      <c r="F9" s="32" t="s">
        <v>27</v>
      </c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</row>
    <row r="10" spans="2:44">
      <c r="B10" s="31">
        <v>7</v>
      </c>
      <c r="C10" s="32" t="s">
        <v>29</v>
      </c>
      <c r="D10" s="32" t="s">
        <v>14</v>
      </c>
      <c r="E10" s="32" t="s">
        <v>30</v>
      </c>
      <c r="F10" s="32" t="s">
        <v>29</v>
      </c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</row>
    <row r="11" spans="2:44">
      <c r="B11" s="31">
        <v>8</v>
      </c>
      <c r="C11" s="32" t="s">
        <v>31</v>
      </c>
      <c r="D11" s="32" t="s">
        <v>23</v>
      </c>
      <c r="E11" s="32" t="s">
        <v>32</v>
      </c>
      <c r="F11" s="32" t="s">
        <v>31</v>
      </c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</row>
    <row r="12" spans="2:44">
      <c r="B12" s="31">
        <v>9</v>
      </c>
      <c r="C12" s="32" t="s">
        <v>33</v>
      </c>
      <c r="D12" s="32" t="s">
        <v>20</v>
      </c>
      <c r="E12" s="32" t="s">
        <v>34</v>
      </c>
      <c r="F12" s="32" t="s">
        <v>33</v>
      </c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</row>
    <row r="13" spans="2:44">
      <c r="B13" s="31">
        <v>10</v>
      </c>
      <c r="C13" s="32" t="s">
        <v>35</v>
      </c>
      <c r="D13" s="32" t="s">
        <v>14</v>
      </c>
      <c r="E13" s="32" t="s">
        <v>36</v>
      </c>
      <c r="F13" s="32" t="s">
        <v>35</v>
      </c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</row>
    <row r="14" spans="2:44">
      <c r="B14" s="31">
        <v>11</v>
      </c>
      <c r="C14" s="32" t="s">
        <v>37</v>
      </c>
      <c r="D14" s="32" t="s">
        <v>17</v>
      </c>
      <c r="E14" s="32" t="s">
        <v>38</v>
      </c>
      <c r="F14" s="32" t="s">
        <v>37</v>
      </c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</row>
    <row r="15" spans="2:44">
      <c r="B15" s="31">
        <v>12</v>
      </c>
      <c r="C15" s="32" t="s">
        <v>39</v>
      </c>
      <c r="D15" s="32" t="s">
        <v>20</v>
      </c>
      <c r="E15" s="32" t="s">
        <v>40</v>
      </c>
      <c r="F15" s="32" t="s">
        <v>39</v>
      </c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</row>
    <row r="16" spans="2:44">
      <c r="B16" s="31">
        <v>13</v>
      </c>
      <c r="C16" s="32" t="s">
        <v>41</v>
      </c>
      <c r="D16" s="32" t="s">
        <v>14</v>
      </c>
      <c r="E16" s="32" t="s">
        <v>42</v>
      </c>
      <c r="F16" s="32" t="s">
        <v>41</v>
      </c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</row>
    <row r="17" spans="2:44">
      <c r="B17" s="31">
        <v>14</v>
      </c>
      <c r="C17" s="32" t="s">
        <v>43</v>
      </c>
      <c r="D17" s="32" t="s">
        <v>23</v>
      </c>
      <c r="E17" s="32" t="s">
        <v>44</v>
      </c>
      <c r="F17" s="32" t="s">
        <v>43</v>
      </c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</row>
    <row r="18" spans="2:44">
      <c r="B18" s="31">
        <v>15</v>
      </c>
      <c r="C18" s="32" t="s">
        <v>45</v>
      </c>
      <c r="D18" s="32" t="s">
        <v>14</v>
      </c>
      <c r="E18" s="32" t="s">
        <v>46</v>
      </c>
      <c r="F18" s="32" t="s">
        <v>45</v>
      </c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</row>
    <row r="19" spans="2:44">
      <c r="B19" s="31">
        <v>16</v>
      </c>
      <c r="C19" s="32" t="s">
        <v>47</v>
      </c>
      <c r="D19" s="32" t="s">
        <v>23</v>
      </c>
      <c r="E19" s="32" t="s">
        <v>48</v>
      </c>
      <c r="F19" s="32" t="s">
        <v>47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</row>
    <row r="20" spans="2:44">
      <c r="B20" s="31">
        <v>17</v>
      </c>
      <c r="C20" s="32" t="s">
        <v>49</v>
      </c>
      <c r="D20" s="32" t="s">
        <v>20</v>
      </c>
      <c r="E20" s="32" t="s">
        <v>50</v>
      </c>
      <c r="F20" s="32" t="s">
        <v>49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</row>
    <row r="21" spans="2:44">
      <c r="B21" s="31">
        <v>18</v>
      </c>
      <c r="C21" s="32" t="s">
        <v>51</v>
      </c>
      <c r="D21" s="32" t="s">
        <v>23</v>
      </c>
      <c r="E21" s="32" t="s">
        <v>52</v>
      </c>
      <c r="F21" s="32" t="s">
        <v>51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</row>
    <row r="22" spans="2:44">
      <c r="B22" s="31">
        <v>19</v>
      </c>
      <c r="C22" s="32" t="s">
        <v>53</v>
      </c>
      <c r="D22" s="32" t="s">
        <v>17</v>
      </c>
      <c r="E22" s="32" t="s">
        <v>54</v>
      </c>
      <c r="F22" s="32" t="s">
        <v>53</v>
      </c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</row>
    <row r="23" spans="2:44">
      <c r="B23" s="31">
        <v>20</v>
      </c>
      <c r="C23" s="32" t="s">
        <v>55</v>
      </c>
      <c r="D23" s="32" t="s">
        <v>20</v>
      </c>
      <c r="E23" s="32" t="s">
        <v>56</v>
      </c>
      <c r="F23" s="32" t="s">
        <v>55</v>
      </c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</row>
    <row r="24" spans="2:44">
      <c r="B24" s="31">
        <v>21</v>
      </c>
      <c r="C24" s="32" t="s">
        <v>57</v>
      </c>
      <c r="D24" s="32" t="s">
        <v>23</v>
      </c>
      <c r="E24" s="32" t="s">
        <v>58</v>
      </c>
      <c r="F24" s="32" t="s">
        <v>57</v>
      </c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2:44">
      <c r="B25" s="31">
        <v>22</v>
      </c>
      <c r="C25" s="32" t="s">
        <v>59</v>
      </c>
      <c r="D25" s="32" t="s">
        <v>17</v>
      </c>
      <c r="E25" s="32" t="s">
        <v>60</v>
      </c>
      <c r="F25" s="32" t="s">
        <v>59</v>
      </c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</row>
    <row r="26" spans="2:44">
      <c r="B26" s="31">
        <v>23</v>
      </c>
      <c r="C26" s="32" t="s">
        <v>61</v>
      </c>
      <c r="D26" s="32" t="s">
        <v>20</v>
      </c>
      <c r="E26" s="32" t="s">
        <v>62</v>
      </c>
      <c r="F26" s="32" t="s">
        <v>61</v>
      </c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</row>
    <row r="27" spans="2:44">
      <c r="B27" s="31">
        <v>24</v>
      </c>
      <c r="C27" s="32" t="s">
        <v>63</v>
      </c>
      <c r="D27" s="32" t="s">
        <v>20</v>
      </c>
      <c r="E27" s="32" t="s">
        <v>64</v>
      </c>
      <c r="F27" s="32" t="s">
        <v>63</v>
      </c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</row>
    <row r="28" spans="2:44">
      <c r="B28" s="31">
        <v>25</v>
      </c>
      <c r="C28" s="32" t="s">
        <v>65</v>
      </c>
      <c r="D28" s="32" t="s">
        <v>23</v>
      </c>
      <c r="E28" s="32" t="s">
        <v>66</v>
      </c>
      <c r="F28" s="32" t="s">
        <v>65</v>
      </c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</row>
    <row r="29" spans="2:44">
      <c r="B29" s="31">
        <v>26</v>
      </c>
      <c r="C29" s="32" t="s">
        <v>67</v>
      </c>
      <c r="D29" s="32" t="s">
        <v>23</v>
      </c>
      <c r="E29" s="32" t="s">
        <v>68</v>
      </c>
      <c r="F29" s="32" t="s">
        <v>67</v>
      </c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</row>
    <row r="30" spans="2:44">
      <c r="B30" s="31">
        <v>27</v>
      </c>
      <c r="C30" s="32" t="s">
        <v>69</v>
      </c>
      <c r="D30" s="32" t="s">
        <v>20</v>
      </c>
      <c r="E30" s="32" t="s">
        <v>70</v>
      </c>
      <c r="F30" s="32" t="s">
        <v>69</v>
      </c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</row>
    <row r="31" spans="2:44">
      <c r="B31" s="31">
        <v>28</v>
      </c>
      <c r="C31" s="32" t="s">
        <v>71</v>
      </c>
      <c r="D31" s="32" t="s">
        <v>17</v>
      </c>
      <c r="E31" s="32" t="s">
        <v>72</v>
      </c>
      <c r="F31" s="32" t="s">
        <v>71</v>
      </c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</row>
    <row r="32" spans="2:44">
      <c r="B32" s="31">
        <v>29</v>
      </c>
      <c r="C32" s="32" t="s">
        <v>73</v>
      </c>
      <c r="D32" s="32" t="s">
        <v>14</v>
      </c>
      <c r="E32" s="32" t="s">
        <v>74</v>
      </c>
      <c r="F32" s="32" t="s">
        <v>73</v>
      </c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</row>
    <row r="33" spans="2:44">
      <c r="B33" s="31">
        <v>30</v>
      </c>
      <c r="C33" s="32" t="s">
        <v>75</v>
      </c>
      <c r="D33" s="32" t="s">
        <v>14</v>
      </c>
      <c r="E33" s="32" t="s">
        <v>76</v>
      </c>
      <c r="F33" s="32" t="s">
        <v>75</v>
      </c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</row>
    <row r="34" spans="2:44">
      <c r="B34" s="31">
        <v>31</v>
      </c>
      <c r="C34" s="32" t="s">
        <v>77</v>
      </c>
      <c r="D34" s="32" t="s">
        <v>23</v>
      </c>
      <c r="E34" s="32" t="s">
        <v>78</v>
      </c>
      <c r="F34" s="32" t="s">
        <v>77</v>
      </c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</row>
    <row r="35" spans="2:44">
      <c r="B35" s="31">
        <v>32</v>
      </c>
      <c r="C35" s="32" t="s">
        <v>79</v>
      </c>
      <c r="D35" s="32" t="s">
        <v>14</v>
      </c>
      <c r="E35" s="32" t="s">
        <v>80</v>
      </c>
      <c r="F35" s="32" t="s">
        <v>79</v>
      </c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</row>
    <row r="36" spans="2:44">
      <c r="B36" s="31">
        <v>33</v>
      </c>
      <c r="C36" s="32" t="s">
        <v>81</v>
      </c>
      <c r="D36" s="32" t="s">
        <v>23</v>
      </c>
      <c r="E36" s="32" t="s">
        <v>82</v>
      </c>
      <c r="F36" s="32" t="s">
        <v>81</v>
      </c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</row>
    <row r="37" spans="2:44">
      <c r="B37" s="31">
        <v>34</v>
      </c>
      <c r="C37" s="32" t="s">
        <v>83</v>
      </c>
      <c r="D37" s="32" t="s">
        <v>14</v>
      </c>
      <c r="E37" s="32" t="s">
        <v>84</v>
      </c>
      <c r="F37" s="32" t="s">
        <v>83</v>
      </c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</row>
    <row r="38" spans="2:44">
      <c r="B38" s="31">
        <v>35</v>
      </c>
      <c r="C38" s="32" t="s">
        <v>85</v>
      </c>
      <c r="D38" s="32" t="s">
        <v>20</v>
      </c>
      <c r="E38" s="32" t="s">
        <v>86</v>
      </c>
      <c r="F38" s="32" t="s">
        <v>85</v>
      </c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</row>
    <row r="39" spans="2:44">
      <c r="B39" s="31">
        <v>36</v>
      </c>
      <c r="C39" s="32" t="s">
        <v>87</v>
      </c>
      <c r="D39" s="32" t="s">
        <v>20</v>
      </c>
      <c r="E39" s="32" t="s">
        <v>88</v>
      </c>
      <c r="F39" s="32" t="s">
        <v>87</v>
      </c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</row>
    <row r="40" spans="2:44">
      <c r="B40" s="31">
        <v>37</v>
      </c>
      <c r="C40" s="32" t="s">
        <v>89</v>
      </c>
      <c r="D40" s="32" t="s">
        <v>14</v>
      </c>
      <c r="E40" s="32" t="s">
        <v>90</v>
      </c>
      <c r="F40" s="32" t="s">
        <v>89</v>
      </c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</row>
    <row r="41" spans="2:44">
      <c r="B41" s="31">
        <v>38</v>
      </c>
      <c r="C41" s="32" t="s">
        <v>91</v>
      </c>
      <c r="D41" s="32" t="s">
        <v>20</v>
      </c>
      <c r="E41" s="32" t="s">
        <v>92</v>
      </c>
      <c r="F41" s="32" t="s">
        <v>91</v>
      </c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</row>
    <row r="42" spans="2:44">
      <c r="B42" s="31">
        <v>39</v>
      </c>
      <c r="C42" s="32" t="s">
        <v>93</v>
      </c>
      <c r="D42" s="32" t="s">
        <v>20</v>
      </c>
      <c r="E42" s="32" t="s">
        <v>94</v>
      </c>
      <c r="F42" s="32" t="s">
        <v>93</v>
      </c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</row>
    <row r="43" spans="2:44">
      <c r="B43" s="31">
        <v>40</v>
      </c>
      <c r="C43" s="32" t="s">
        <v>95</v>
      </c>
      <c r="D43" s="32" t="s">
        <v>20</v>
      </c>
      <c r="E43" s="32" t="s">
        <v>96</v>
      </c>
      <c r="F43" s="32" t="s">
        <v>95</v>
      </c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</row>
    <row r="44" spans="2:44">
      <c r="B44" s="31">
        <v>41</v>
      </c>
      <c r="C44" s="32" t="s">
        <v>97</v>
      </c>
      <c r="D44" s="32" t="s">
        <v>17</v>
      </c>
      <c r="E44" s="32" t="s">
        <v>98</v>
      </c>
      <c r="F44" s="32" t="s">
        <v>97</v>
      </c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</row>
    <row r="45" spans="2:44">
      <c r="B45" s="31">
        <v>42</v>
      </c>
      <c r="C45" s="32" t="s">
        <v>99</v>
      </c>
      <c r="D45" s="32" t="s">
        <v>17</v>
      </c>
      <c r="E45" s="32" t="s">
        <v>100</v>
      </c>
      <c r="F45" s="32" t="s">
        <v>99</v>
      </c>
    </row>
    <row r="46" spans="2:44">
      <c r="B46" s="31">
        <v>43</v>
      </c>
      <c r="C46" s="32" t="s">
        <v>101</v>
      </c>
      <c r="D46" s="32" t="s">
        <v>17</v>
      </c>
      <c r="E46" s="32" t="s">
        <v>102</v>
      </c>
      <c r="F46" s="32" t="s">
        <v>101</v>
      </c>
    </row>
    <row r="47" spans="2:44">
      <c r="B47" s="31">
        <v>44</v>
      </c>
      <c r="C47" s="32" t="s">
        <v>103</v>
      </c>
      <c r="D47" s="32" t="s">
        <v>23</v>
      </c>
      <c r="E47" s="32" t="s">
        <v>104</v>
      </c>
      <c r="F47" s="32" t="s">
        <v>103</v>
      </c>
    </row>
    <row r="48" spans="2:44">
      <c r="B48" s="31">
        <v>45</v>
      </c>
      <c r="C48" s="32" t="s">
        <v>105</v>
      </c>
      <c r="D48" s="32" t="s">
        <v>14</v>
      </c>
      <c r="E48" s="32" t="s">
        <v>106</v>
      </c>
      <c r="F48" s="32" t="s">
        <v>105</v>
      </c>
    </row>
    <row r="49" spans="2:6">
      <c r="B49" s="31">
        <v>46</v>
      </c>
      <c r="C49" s="32" t="s">
        <v>107</v>
      </c>
      <c r="D49" s="32" t="s">
        <v>14</v>
      </c>
      <c r="E49" s="32" t="s">
        <v>108</v>
      </c>
      <c r="F49" s="32" t="s">
        <v>107</v>
      </c>
    </row>
    <row r="50" spans="2:6">
      <c r="B50" s="31">
        <v>47</v>
      </c>
      <c r="C50" s="32" t="s">
        <v>109</v>
      </c>
      <c r="D50" s="32" t="s">
        <v>14</v>
      </c>
      <c r="E50" s="32" t="s">
        <v>110</v>
      </c>
      <c r="F50" s="32" t="s">
        <v>109</v>
      </c>
    </row>
    <row r="51" spans="2:6">
      <c r="B51" s="31">
        <v>48</v>
      </c>
      <c r="C51" s="32" t="s">
        <v>111</v>
      </c>
      <c r="D51" s="32" t="s">
        <v>20</v>
      </c>
      <c r="E51" s="32" t="s">
        <v>112</v>
      </c>
      <c r="F51" s="32" t="s">
        <v>111</v>
      </c>
    </row>
    <row r="52" spans="2:6">
      <c r="B52" s="31">
        <v>49</v>
      </c>
      <c r="C52" s="32" t="s">
        <v>113</v>
      </c>
      <c r="D52" s="32" t="s">
        <v>20</v>
      </c>
      <c r="E52" s="32" t="s">
        <v>114</v>
      </c>
      <c r="F52" s="32" t="s">
        <v>113</v>
      </c>
    </row>
    <row r="53" spans="2:6">
      <c r="B53" s="31">
        <v>50</v>
      </c>
      <c r="C53" s="32" t="s">
        <v>115</v>
      </c>
      <c r="D53" s="32" t="s">
        <v>17</v>
      </c>
      <c r="E53" s="32" t="s">
        <v>116</v>
      </c>
      <c r="F53" s="32" t="s">
        <v>115</v>
      </c>
    </row>
    <row r="54" spans="2:6">
      <c r="B54" s="31">
        <v>51</v>
      </c>
      <c r="C54" s="32" t="s">
        <v>117</v>
      </c>
      <c r="D54" s="32" t="s">
        <v>17</v>
      </c>
      <c r="E54" s="32" t="s">
        <v>118</v>
      </c>
      <c r="F54" s="32" t="s">
        <v>117</v>
      </c>
    </row>
    <row r="55" spans="2:6">
      <c r="B55" s="31">
        <v>52</v>
      </c>
      <c r="C55" s="32" t="s">
        <v>119</v>
      </c>
      <c r="D55" s="32" t="s">
        <v>17</v>
      </c>
      <c r="E55" s="32" t="s">
        <v>120</v>
      </c>
      <c r="F55" s="32" t="s">
        <v>119</v>
      </c>
    </row>
    <row r="56" spans="2:6">
      <c r="B56" s="31">
        <v>53</v>
      </c>
      <c r="C56" s="32" t="s">
        <v>121</v>
      </c>
      <c r="D56" s="32" t="s">
        <v>14</v>
      </c>
      <c r="E56" s="32" t="s">
        <v>122</v>
      </c>
      <c r="F56" s="32" t="s">
        <v>121</v>
      </c>
    </row>
    <row r="57" spans="2:6">
      <c r="B57" s="31">
        <v>54</v>
      </c>
      <c r="C57" s="32" t="s">
        <v>123</v>
      </c>
      <c r="D57" s="32" t="s">
        <v>17</v>
      </c>
      <c r="E57" s="32" t="s">
        <v>124</v>
      </c>
      <c r="F57" s="32" t="s">
        <v>123</v>
      </c>
    </row>
    <row r="58" spans="2:6">
      <c r="B58" s="31">
        <v>55</v>
      </c>
      <c r="C58" s="32" t="s">
        <v>125</v>
      </c>
      <c r="D58" s="32" t="s">
        <v>20</v>
      </c>
      <c r="E58" s="32" t="s">
        <v>126</v>
      </c>
      <c r="F58" s="32" t="s">
        <v>125</v>
      </c>
    </row>
    <row r="59" spans="2:6">
      <c r="B59" s="31">
        <v>56</v>
      </c>
      <c r="C59" s="32" t="s">
        <v>127</v>
      </c>
      <c r="D59" s="32" t="s">
        <v>23</v>
      </c>
      <c r="E59" s="32" t="s">
        <v>128</v>
      </c>
      <c r="F59" s="32" t="s">
        <v>127</v>
      </c>
    </row>
    <row r="60" spans="2:6">
      <c r="B60" s="31">
        <v>57</v>
      </c>
      <c r="C60" s="32" t="s">
        <v>129</v>
      </c>
      <c r="D60" s="32" t="s">
        <v>17</v>
      </c>
      <c r="E60" s="32" t="s">
        <v>130</v>
      </c>
      <c r="F60" s="32" t="s">
        <v>129</v>
      </c>
    </row>
    <row r="61" spans="2:6">
      <c r="B61" s="31">
        <v>58</v>
      </c>
      <c r="C61" s="32" t="s">
        <v>131</v>
      </c>
      <c r="D61" s="32" t="s">
        <v>17</v>
      </c>
      <c r="E61" s="32" t="s">
        <v>132</v>
      </c>
      <c r="F61" s="32" t="s">
        <v>131</v>
      </c>
    </row>
    <row r="62" spans="2:6">
      <c r="B62" s="31">
        <v>59</v>
      </c>
      <c r="C62" s="32" t="s">
        <v>133</v>
      </c>
      <c r="D62" s="32" t="s">
        <v>23</v>
      </c>
      <c r="E62" s="32" t="s">
        <v>134</v>
      </c>
      <c r="F62" s="32" t="s">
        <v>133</v>
      </c>
    </row>
    <row r="63" spans="2:6">
      <c r="B63" s="31">
        <v>60</v>
      </c>
      <c r="C63" s="32" t="s">
        <v>135</v>
      </c>
      <c r="D63" s="32" t="s">
        <v>20</v>
      </c>
      <c r="E63" s="32" t="s">
        <v>136</v>
      </c>
      <c r="F63" s="32" t="s">
        <v>135</v>
      </c>
    </row>
    <row r="64" spans="2:6">
      <c r="B64" s="31">
        <v>61</v>
      </c>
      <c r="C64" s="32" t="s">
        <v>137</v>
      </c>
      <c r="D64" s="32" t="s">
        <v>23</v>
      </c>
      <c r="E64" s="32" t="s">
        <v>138</v>
      </c>
      <c r="F64" s="32" t="s">
        <v>137</v>
      </c>
    </row>
    <row r="65" spans="2:6">
      <c r="B65" s="31">
        <v>62</v>
      </c>
      <c r="C65" s="32" t="s">
        <v>139</v>
      </c>
      <c r="D65" s="32" t="s">
        <v>14</v>
      </c>
      <c r="E65" s="32" t="s">
        <v>140</v>
      </c>
      <c r="F65" s="32" t="s">
        <v>139</v>
      </c>
    </row>
    <row r="66" spans="2:6">
      <c r="B66" s="31">
        <v>63</v>
      </c>
      <c r="C66" s="32" t="s">
        <v>141</v>
      </c>
      <c r="D66" s="32" t="s">
        <v>17</v>
      </c>
      <c r="E66" s="32" t="s">
        <v>142</v>
      </c>
      <c r="F66" s="32" t="s">
        <v>141</v>
      </c>
    </row>
    <row r="67" spans="2:6">
      <c r="B67" s="31">
        <v>64</v>
      </c>
      <c r="C67" s="32" t="s">
        <v>143</v>
      </c>
      <c r="D67" s="32" t="s">
        <v>17</v>
      </c>
      <c r="E67" s="32" t="s">
        <v>144</v>
      </c>
      <c r="F67" s="32" t="s">
        <v>143</v>
      </c>
    </row>
    <row r="68" spans="2:6">
      <c r="B68" s="31">
        <v>65</v>
      </c>
      <c r="C68" s="32" t="s">
        <v>145</v>
      </c>
      <c r="D68" s="32" t="s">
        <v>14</v>
      </c>
      <c r="E68" s="32" t="s">
        <v>146</v>
      </c>
      <c r="F68" s="32" t="s">
        <v>145</v>
      </c>
    </row>
    <row r="69" spans="2:6">
      <c r="B69" s="31">
        <v>66</v>
      </c>
      <c r="C69" s="32" t="s">
        <v>147</v>
      </c>
      <c r="D69" s="32" t="s">
        <v>20</v>
      </c>
      <c r="E69" s="32" t="s">
        <v>148</v>
      </c>
      <c r="F69" s="32" t="s">
        <v>147</v>
      </c>
    </row>
    <row r="70" spans="2:6">
      <c r="B70" s="31">
        <v>67</v>
      </c>
      <c r="C70" s="32" t="s">
        <v>149</v>
      </c>
      <c r="D70" s="32" t="s">
        <v>23</v>
      </c>
      <c r="E70" s="32" t="s">
        <v>150</v>
      </c>
      <c r="F70" s="32" t="s">
        <v>149</v>
      </c>
    </row>
    <row r="71" spans="2:6">
      <c r="B71" s="31">
        <v>68</v>
      </c>
      <c r="C71" s="32" t="s">
        <v>151</v>
      </c>
      <c r="D71" s="32" t="s">
        <v>17</v>
      </c>
      <c r="E71" s="32" t="s">
        <v>152</v>
      </c>
      <c r="F71" s="32" t="s">
        <v>151</v>
      </c>
    </row>
    <row r="72" spans="2:6">
      <c r="B72" s="31">
        <v>69</v>
      </c>
      <c r="C72" s="32" t="s">
        <v>153</v>
      </c>
      <c r="D72" s="32" t="s">
        <v>23</v>
      </c>
      <c r="E72" s="32" t="s">
        <v>154</v>
      </c>
      <c r="F72" s="32" t="s">
        <v>153</v>
      </c>
    </row>
    <row r="73" spans="2:6">
      <c r="B73" s="31">
        <v>70</v>
      </c>
      <c r="C73" s="32" t="s">
        <v>155</v>
      </c>
      <c r="D73" s="32" t="s">
        <v>23</v>
      </c>
      <c r="E73" s="32" t="s">
        <v>156</v>
      </c>
      <c r="F73" s="32" t="s">
        <v>155</v>
      </c>
    </row>
    <row r="74" spans="2:6">
      <c r="B74" s="31">
        <v>71</v>
      </c>
      <c r="C74" s="32" t="s">
        <v>157</v>
      </c>
      <c r="D74" s="32" t="s">
        <v>23</v>
      </c>
      <c r="E74" s="32" t="s">
        <v>158</v>
      </c>
      <c r="F74" s="32" t="s">
        <v>157</v>
      </c>
    </row>
    <row r="75" spans="2:6">
      <c r="B75" s="31">
        <v>72</v>
      </c>
      <c r="C75" s="32" t="s">
        <v>159</v>
      </c>
      <c r="D75" s="32" t="s">
        <v>23</v>
      </c>
      <c r="E75" s="32" t="s">
        <v>160</v>
      </c>
      <c r="F75" s="32" t="s">
        <v>159</v>
      </c>
    </row>
    <row r="76" spans="2:6">
      <c r="B76" s="31">
        <v>73</v>
      </c>
      <c r="C76" s="32" t="s">
        <v>161</v>
      </c>
      <c r="D76" s="32" t="s">
        <v>14</v>
      </c>
      <c r="E76" s="32" t="s">
        <v>162</v>
      </c>
      <c r="F76" s="32" t="s">
        <v>161</v>
      </c>
    </row>
    <row r="77" spans="2:6">
      <c r="B77" s="31">
        <v>74</v>
      </c>
      <c r="C77" s="32" t="s">
        <v>163</v>
      </c>
      <c r="D77" s="32" t="s">
        <v>17</v>
      </c>
      <c r="E77" s="32" t="s">
        <v>164</v>
      </c>
      <c r="F77" s="32" t="s">
        <v>163</v>
      </c>
    </row>
    <row r="78" spans="2:6">
      <c r="B78" s="31">
        <v>75</v>
      </c>
      <c r="C78" s="32" t="s">
        <v>165</v>
      </c>
      <c r="D78" s="32" t="s">
        <v>17</v>
      </c>
      <c r="E78" s="32" t="s">
        <v>166</v>
      </c>
      <c r="F78" s="32" t="s">
        <v>165</v>
      </c>
    </row>
    <row r="79" spans="2:6">
      <c r="B79" s="31">
        <v>76</v>
      </c>
      <c r="C79" s="32" t="s">
        <v>167</v>
      </c>
      <c r="D79" s="32" t="s">
        <v>14</v>
      </c>
      <c r="E79" s="32" t="s">
        <v>168</v>
      </c>
      <c r="F79" s="32" t="s">
        <v>167</v>
      </c>
    </row>
    <row r="80" spans="2:6">
      <c r="B80" s="31">
        <v>77</v>
      </c>
      <c r="C80" s="32" t="s">
        <v>169</v>
      </c>
      <c r="D80" s="32" t="s">
        <v>23</v>
      </c>
      <c r="E80" s="32" t="s">
        <v>170</v>
      </c>
      <c r="F80" s="32" t="s">
        <v>169</v>
      </c>
    </row>
    <row r="81" spans="2:6">
      <c r="B81" s="31">
        <v>78</v>
      </c>
      <c r="C81" s="32" t="s">
        <v>171</v>
      </c>
      <c r="D81" s="32" t="s">
        <v>14</v>
      </c>
      <c r="E81" s="32" t="s">
        <v>172</v>
      </c>
      <c r="F81" s="32" t="s">
        <v>171</v>
      </c>
    </row>
    <row r="82" spans="2:6">
      <c r="B82" s="31">
        <v>79</v>
      </c>
      <c r="C82" s="32" t="s">
        <v>173</v>
      </c>
      <c r="D82" s="32" t="s">
        <v>20</v>
      </c>
      <c r="E82" s="32" t="s">
        <v>174</v>
      </c>
      <c r="F82" s="32" t="s">
        <v>173</v>
      </c>
    </row>
    <row r="83" spans="2:6">
      <c r="B83" s="31">
        <v>80</v>
      </c>
      <c r="C83" s="32" t="s">
        <v>175</v>
      </c>
      <c r="D83" s="32" t="s">
        <v>17</v>
      </c>
      <c r="E83" s="32" t="s">
        <v>176</v>
      </c>
      <c r="F83" s="32" t="s">
        <v>175</v>
      </c>
    </row>
    <row r="84" spans="2:6">
      <c r="B84" s="31">
        <v>81</v>
      </c>
      <c r="C84" s="32" t="s">
        <v>177</v>
      </c>
      <c r="D84" s="32" t="s">
        <v>17</v>
      </c>
      <c r="E84" s="32" t="s">
        <v>178</v>
      </c>
      <c r="F84" s="32" t="s">
        <v>177</v>
      </c>
    </row>
    <row r="85" spans="2:6">
      <c r="B85" s="31">
        <v>82</v>
      </c>
      <c r="C85" s="32" t="s">
        <v>179</v>
      </c>
      <c r="D85" s="32" t="s">
        <v>14</v>
      </c>
      <c r="E85" s="32" t="s">
        <v>180</v>
      </c>
      <c r="F85" s="32" t="s">
        <v>179</v>
      </c>
    </row>
    <row r="86" spans="2:6">
      <c r="B86" s="31">
        <v>83</v>
      </c>
      <c r="C86" s="32" t="s">
        <v>181</v>
      </c>
      <c r="D86" s="32" t="s">
        <v>17</v>
      </c>
      <c r="E86" s="32" t="s">
        <v>182</v>
      </c>
      <c r="F86" s="32" t="s">
        <v>181</v>
      </c>
    </row>
    <row r="87" spans="2:6">
      <c r="B87" s="31">
        <v>84</v>
      </c>
      <c r="C87" s="32" t="s">
        <v>183</v>
      </c>
      <c r="D87" s="32" t="s">
        <v>20</v>
      </c>
      <c r="E87" s="32" t="s">
        <v>184</v>
      </c>
      <c r="F87" s="32" t="s">
        <v>183</v>
      </c>
    </row>
    <row r="88" spans="2:6">
      <c r="B88" s="31">
        <v>85</v>
      </c>
      <c r="C88" s="32" t="s">
        <v>185</v>
      </c>
      <c r="D88" s="32" t="s">
        <v>17</v>
      </c>
      <c r="E88" s="32" t="s">
        <v>186</v>
      </c>
      <c r="F88" s="32" t="s">
        <v>185</v>
      </c>
    </row>
    <row r="89" spans="2:6">
      <c r="B89" s="31">
        <v>86</v>
      </c>
      <c r="C89" s="32" t="s">
        <v>187</v>
      </c>
      <c r="D89" s="32" t="s">
        <v>14</v>
      </c>
      <c r="E89" s="32" t="s">
        <v>188</v>
      </c>
      <c r="F89" s="32" t="s">
        <v>187</v>
      </c>
    </row>
    <row r="90" spans="2:6">
      <c r="B90" s="31">
        <v>87</v>
      </c>
      <c r="C90" s="32" t="s">
        <v>189</v>
      </c>
      <c r="D90" s="32" t="s">
        <v>14</v>
      </c>
      <c r="E90" s="32" t="s">
        <v>190</v>
      </c>
      <c r="F90" s="32" t="s">
        <v>189</v>
      </c>
    </row>
    <row r="91" spans="2:6">
      <c r="B91" s="31">
        <v>88</v>
      </c>
      <c r="C91" s="32" t="s">
        <v>191</v>
      </c>
      <c r="D91" s="32" t="s">
        <v>23</v>
      </c>
      <c r="E91" s="32" t="s">
        <v>192</v>
      </c>
      <c r="F91" s="32" t="s">
        <v>191</v>
      </c>
    </row>
    <row r="92" spans="2:6">
      <c r="B92" s="31">
        <v>89</v>
      </c>
      <c r="C92" s="32" t="s">
        <v>193</v>
      </c>
      <c r="D92" s="32" t="s">
        <v>23</v>
      </c>
      <c r="E92" s="32" t="s">
        <v>194</v>
      </c>
      <c r="F92" s="32" t="s">
        <v>193</v>
      </c>
    </row>
    <row r="93" spans="2:6">
      <c r="B93" s="31">
        <v>90</v>
      </c>
      <c r="C93" s="32" t="s">
        <v>195</v>
      </c>
      <c r="D93" s="32" t="s">
        <v>14</v>
      </c>
      <c r="E93" s="32" t="s">
        <v>196</v>
      </c>
      <c r="F93" s="32" t="s">
        <v>195</v>
      </c>
    </row>
    <row r="94" spans="2:6">
      <c r="B94" s="31">
        <v>91</v>
      </c>
      <c r="C94" s="32" t="s">
        <v>197</v>
      </c>
      <c r="D94" s="32" t="s">
        <v>17</v>
      </c>
      <c r="E94" s="32" t="s">
        <v>198</v>
      </c>
      <c r="F94" s="32" t="s">
        <v>197</v>
      </c>
    </row>
    <row r="95" spans="2:6">
      <c r="B95" s="31">
        <v>92</v>
      </c>
      <c r="C95" s="32" t="s">
        <v>199</v>
      </c>
      <c r="D95" s="32" t="s">
        <v>20</v>
      </c>
      <c r="E95" s="32" t="s">
        <v>200</v>
      </c>
      <c r="F95" s="32" t="s">
        <v>199</v>
      </c>
    </row>
    <row r="96" spans="2:6">
      <c r="B96" s="31">
        <v>93</v>
      </c>
      <c r="C96" s="32" t="s">
        <v>201</v>
      </c>
      <c r="D96" s="32" t="s">
        <v>23</v>
      </c>
      <c r="E96" s="32" t="s">
        <v>202</v>
      </c>
      <c r="F96" s="32" t="s">
        <v>201</v>
      </c>
    </row>
    <row r="97" spans="2:6">
      <c r="B97" s="31">
        <v>94</v>
      </c>
      <c r="C97" s="32" t="s">
        <v>203</v>
      </c>
      <c r="D97" s="32" t="s">
        <v>17</v>
      </c>
      <c r="E97" s="32" t="s">
        <v>204</v>
      </c>
      <c r="F97" s="32" t="s">
        <v>203</v>
      </c>
    </row>
    <row r="98" spans="2:6">
      <c r="B98" s="31">
        <v>95</v>
      </c>
      <c r="C98" s="32" t="s">
        <v>205</v>
      </c>
      <c r="D98" s="32">
        <v>3</v>
      </c>
      <c r="E98" s="32" t="s">
        <v>206</v>
      </c>
      <c r="F98" s="32" t="s">
        <v>205</v>
      </c>
    </row>
    <row r="99" spans="2:6">
      <c r="B99" s="32">
        <v>96</v>
      </c>
      <c r="C99" s="106" t="s">
        <v>448</v>
      </c>
      <c r="D99" s="32">
        <v>1</v>
      </c>
      <c r="E99" s="32">
        <v>1</v>
      </c>
      <c r="F99" s="106" t="s">
        <v>448</v>
      </c>
    </row>
    <row r="100" spans="2:6">
      <c r="B100" s="31">
        <v>97</v>
      </c>
      <c r="C100" s="106" t="s">
        <v>449</v>
      </c>
      <c r="D100" s="32">
        <v>2</v>
      </c>
      <c r="E100" s="32">
        <v>2</v>
      </c>
      <c r="F100" s="106" t="s">
        <v>449</v>
      </c>
    </row>
    <row r="101" spans="2:6">
      <c r="B101" s="31">
        <v>98</v>
      </c>
      <c r="C101" s="106" t="s">
        <v>450</v>
      </c>
      <c r="D101" s="32">
        <v>3</v>
      </c>
      <c r="E101" s="32">
        <v>3</v>
      </c>
      <c r="F101" s="106" t="s">
        <v>450</v>
      </c>
    </row>
    <row r="102" spans="2:6">
      <c r="B102" s="31">
        <v>99</v>
      </c>
      <c r="C102" s="106" t="s">
        <v>451</v>
      </c>
      <c r="D102" s="32">
        <v>4</v>
      </c>
      <c r="E102" s="32">
        <v>4</v>
      </c>
      <c r="F102" s="106" t="s">
        <v>451</v>
      </c>
    </row>
    <row r="103" spans="2:6">
      <c r="B103" s="31">
        <v>100</v>
      </c>
      <c r="C103" s="31" t="s">
        <v>207</v>
      </c>
      <c r="D103" s="31"/>
      <c r="E103" s="31"/>
      <c r="F103" s="31"/>
    </row>
  </sheetData>
  <mergeCells count="1">
    <mergeCell ref="B2:F2"/>
  </mergeCells>
  <phoneticPr fontId="3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B1:BY77"/>
  <sheetViews>
    <sheetView topLeftCell="A34" workbookViewId="0">
      <selection activeCell="W34" sqref="W34:Z34"/>
    </sheetView>
  </sheetViews>
  <sheetFormatPr defaultColWidth="2.7109375" defaultRowHeight="12.75" zeroHeight="1"/>
  <cols>
    <col min="1" max="1" width="2.7109375" style="4" customWidth="1"/>
    <col min="2" max="2" width="1.7109375" style="4" customWidth="1"/>
    <col min="3" max="13" width="2.7109375" style="4" customWidth="1"/>
    <col min="14" max="14" width="3.42578125" style="4" customWidth="1"/>
    <col min="15" max="15" width="2.7109375" style="4" customWidth="1"/>
    <col min="16" max="16" width="3.28515625" style="4" customWidth="1"/>
    <col min="17" max="19" width="2.7109375" style="4" customWidth="1"/>
    <col min="20" max="20" width="3" style="4" customWidth="1"/>
    <col min="21" max="21" width="2.85546875" style="4" customWidth="1"/>
    <col min="22" max="22" width="3.42578125" style="4" customWidth="1"/>
    <col min="23" max="25" width="3.28515625" style="4" customWidth="1"/>
    <col min="26" max="29" width="2.7109375" style="4" customWidth="1"/>
    <col min="30" max="30" width="3" style="4" customWidth="1"/>
    <col min="31" max="37" width="2.7109375" style="4" customWidth="1"/>
    <col min="38" max="38" width="1.7109375" style="4" customWidth="1"/>
    <col min="39" max="43" width="2.7109375" style="4" customWidth="1"/>
    <col min="44" max="44" width="6.28515625" style="4" customWidth="1"/>
    <col min="45" max="16384" width="2.7109375" style="4"/>
  </cols>
  <sheetData>
    <row r="1" spans="2:50"/>
    <row r="2" spans="2:50" ht="0.9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11.25" customHeight="1">
      <c r="B3" s="5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  <c r="AF3" s="748"/>
      <c r="AG3" s="748"/>
      <c r="AH3" s="748"/>
      <c r="AI3" s="748"/>
      <c r="AJ3" s="748"/>
      <c r="AK3" s="748"/>
      <c r="AL3" s="6"/>
    </row>
    <row r="4" spans="2:50" s="10" customFormat="1" ht="15.75">
      <c r="B4" s="7"/>
      <c r="C4" s="749" t="s">
        <v>0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>
      <c r="B5" s="7"/>
      <c r="C5" s="749" t="s">
        <v>1</v>
      </c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>
      <c r="B6" s="7"/>
      <c r="C6" s="750" t="s">
        <v>2</v>
      </c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>
      <c r="B7" s="7"/>
      <c r="C7" s="751" t="s">
        <v>3</v>
      </c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>
      <c r="B8" s="7"/>
      <c r="C8" s="751" t="s">
        <v>4</v>
      </c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12"/>
    </row>
    <row r="9" spans="2:50" s="16" customFormat="1" ht="5.25" customHeight="1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51" customFormat="1" ht="12.75" customHeight="1">
      <c r="B10" s="49"/>
      <c r="C10" s="743" t="s">
        <v>247</v>
      </c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50"/>
    </row>
    <row r="11" spans="2:50" s="51" customFormat="1" ht="12.75" customHeight="1">
      <c r="B11" s="49"/>
      <c r="C11" s="743" t="s">
        <v>248</v>
      </c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50"/>
    </row>
    <row r="12" spans="2:50" s="51" customFormat="1" ht="12.75" customHeight="1">
      <c r="B12" s="49"/>
      <c r="C12" s="743" t="s">
        <v>249</v>
      </c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50"/>
    </row>
    <row r="13" spans="2:50"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6"/>
    </row>
    <row r="14" spans="2:50" s="47" customFormat="1" ht="12" customHeight="1">
      <c r="B14" s="45"/>
      <c r="C14" s="730" t="s">
        <v>9</v>
      </c>
      <c r="D14" s="730"/>
      <c r="E14" s="730"/>
      <c r="F14" s="730"/>
      <c r="G14" s="730"/>
      <c r="H14" s="730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0"/>
      <c r="U14" s="730" t="s">
        <v>5</v>
      </c>
      <c r="V14" s="730"/>
      <c r="W14" s="849">
        <f>VLOOKUP(' (2)'!G3,' (2)'!B4:F103,5)</f>
        <v>0</v>
      </c>
      <c r="X14" s="849"/>
      <c r="Y14" s="849"/>
      <c r="Z14" s="849"/>
      <c r="AA14" s="849"/>
      <c r="AB14" s="849"/>
      <c r="AC14" s="849"/>
      <c r="AD14" s="849"/>
      <c r="AE14" s="48"/>
      <c r="AF14" s="742" t="s">
        <v>8</v>
      </c>
      <c r="AG14" s="742"/>
      <c r="AH14" s="850">
        <f>VLOOKUP(' (2)'!G3,' (2)'!B4:F103,3)</f>
        <v>0</v>
      </c>
      <c r="AI14" s="850"/>
      <c r="AJ14" s="850"/>
      <c r="AK14" s="850"/>
      <c r="AL14" s="46"/>
    </row>
    <row r="15" spans="2:50" s="47" customFormat="1" ht="12" customHeight="1">
      <c r="B15" s="45"/>
      <c r="C15" s="730" t="s">
        <v>6</v>
      </c>
      <c r="D15" s="730"/>
      <c r="E15" s="730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0"/>
      <c r="U15" s="730" t="s">
        <v>209</v>
      </c>
      <c r="V15" s="730"/>
      <c r="W15" s="730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6"/>
    </row>
    <row r="16" spans="2:50" s="47" customFormat="1" ht="12" customHeight="1">
      <c r="B16" s="45"/>
      <c r="C16" s="730" t="s">
        <v>213</v>
      </c>
      <c r="D16" s="730"/>
      <c r="E16" s="7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0"/>
      <c r="U16" s="730" t="s">
        <v>214</v>
      </c>
      <c r="V16" s="730"/>
      <c r="W16" s="429"/>
      <c r="X16" s="429"/>
      <c r="Y16" s="429"/>
      <c r="Z16" s="429"/>
      <c r="AA16" s="429"/>
      <c r="AB16" s="429"/>
      <c r="AC16" s="429"/>
      <c r="AD16" s="429"/>
      <c r="AE16" s="742" t="s">
        <v>246</v>
      </c>
      <c r="AF16" s="742"/>
      <c r="AG16" s="429"/>
      <c r="AH16" s="429"/>
      <c r="AI16" s="429"/>
      <c r="AJ16" s="429"/>
      <c r="AK16" s="429"/>
      <c r="AL16" s="46"/>
    </row>
    <row r="17" spans="2:38" s="47" customFormat="1" ht="12" customHeight="1">
      <c r="B17" s="45"/>
      <c r="C17" s="730" t="s">
        <v>215</v>
      </c>
      <c r="D17" s="730"/>
      <c r="E17" s="730"/>
      <c r="F17" s="730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0"/>
      <c r="U17" s="730" t="s">
        <v>221</v>
      </c>
      <c r="V17" s="730"/>
      <c r="W17" s="730"/>
      <c r="X17" s="730"/>
      <c r="Y17" s="730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"/>
    </row>
    <row r="18" spans="2:38" s="47" customFormat="1" ht="12" customHeight="1">
      <c r="B18" s="45"/>
      <c r="C18" s="730" t="s">
        <v>216</v>
      </c>
      <c r="D18" s="730"/>
      <c r="E18" s="730"/>
      <c r="F18" s="7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0"/>
      <c r="U18" s="730" t="s">
        <v>222</v>
      </c>
      <c r="V18" s="730"/>
      <c r="W18" s="730"/>
      <c r="X18" s="730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"/>
    </row>
    <row r="19" spans="2:38" s="47" customFormat="1" ht="12" customHeight="1">
      <c r="B19" s="45"/>
      <c r="C19" s="730" t="s">
        <v>217</v>
      </c>
      <c r="D19" s="730"/>
      <c r="E19" s="730"/>
      <c r="F19" s="7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0"/>
      <c r="U19" s="730" t="s">
        <v>223</v>
      </c>
      <c r="V19" s="730"/>
      <c r="W19" s="730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6"/>
    </row>
    <row r="20" spans="2:38" s="47" customFormat="1" ht="12" customHeight="1">
      <c r="B20" s="45"/>
      <c r="C20" s="730" t="s">
        <v>218</v>
      </c>
      <c r="D20" s="730"/>
      <c r="E20" s="730"/>
      <c r="F20" s="7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0"/>
      <c r="U20" s="730" t="s">
        <v>224</v>
      </c>
      <c r="V20" s="730"/>
      <c r="W20" s="730"/>
      <c r="X20" s="730"/>
      <c r="Y20" s="7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6"/>
    </row>
    <row r="21" spans="2:38" s="47" customFormat="1" ht="12" customHeight="1">
      <c r="B21" s="45"/>
      <c r="C21" s="730" t="s">
        <v>208</v>
      </c>
      <c r="D21" s="730"/>
      <c r="E21" s="730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0"/>
      <c r="U21" s="730" t="s">
        <v>212</v>
      </c>
      <c r="V21" s="730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6"/>
    </row>
    <row r="22" spans="2:38" s="47" customFormat="1" ht="12" customHeight="1">
      <c r="B22" s="45"/>
      <c r="C22" s="730" t="s">
        <v>219</v>
      </c>
      <c r="D22" s="730"/>
      <c r="E22" s="730"/>
      <c r="F22" s="7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0"/>
      <c r="U22" s="730" t="s">
        <v>212</v>
      </c>
      <c r="V22" s="730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6"/>
    </row>
    <row r="23" spans="2:38" s="47" customFormat="1" ht="12" customHeight="1">
      <c r="B23" s="45"/>
      <c r="C23" s="730" t="s">
        <v>220</v>
      </c>
      <c r="D23" s="730"/>
      <c r="E23" s="730"/>
      <c r="F23" s="7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0"/>
      <c r="U23" s="730" t="s">
        <v>7</v>
      </c>
      <c r="V23" s="730"/>
      <c r="W23" s="730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6"/>
    </row>
    <row r="24" spans="2:38" s="20" customFormat="1" ht="5.25" customHeight="1">
      <c r="B24" s="18"/>
      <c r="C24" s="56"/>
      <c r="D24" s="56"/>
      <c r="E24" s="56"/>
      <c r="F24" s="56"/>
      <c r="G24" s="57"/>
      <c r="H24" s="57"/>
      <c r="I24" s="57"/>
      <c r="J24" s="57"/>
      <c r="K24" s="57"/>
      <c r="L24" s="56"/>
      <c r="M24" s="56"/>
      <c r="N24" s="56"/>
      <c r="O24" s="56"/>
      <c r="P24" s="56"/>
      <c r="Q24" s="57"/>
      <c r="R24" s="57"/>
      <c r="S24" s="57"/>
      <c r="T24" s="57"/>
      <c r="U24" s="57"/>
      <c r="V24" s="57"/>
      <c r="W24" s="56"/>
      <c r="X24" s="56"/>
      <c r="Y24" s="56"/>
      <c r="Z24" s="56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19"/>
    </row>
    <row r="25" spans="2:38" s="47" customFormat="1" ht="12.95" customHeight="1">
      <c r="B25" s="45"/>
      <c r="C25" s="738" t="s">
        <v>243</v>
      </c>
      <c r="D25" s="738"/>
      <c r="E25" s="738"/>
      <c r="F25" s="739"/>
      <c r="G25" s="745" t="s">
        <v>244</v>
      </c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9"/>
      <c r="AH25" s="745" t="s">
        <v>245</v>
      </c>
      <c r="AI25" s="738"/>
      <c r="AJ25" s="738"/>
      <c r="AK25" s="738"/>
      <c r="AL25" s="46"/>
    </row>
    <row r="26" spans="2:38" s="47" customFormat="1" ht="13.5" customHeight="1">
      <c r="B26" s="45"/>
      <c r="C26" s="680"/>
      <c r="D26" s="847"/>
      <c r="E26" s="847"/>
      <c r="F26" s="848"/>
      <c r="G26" s="628"/>
      <c r="H26" s="847"/>
      <c r="I26" s="847"/>
      <c r="J26" s="847"/>
      <c r="K26" s="847"/>
      <c r="L26" s="847"/>
      <c r="M26" s="847"/>
      <c r="N26" s="847"/>
      <c r="O26" s="847"/>
      <c r="P26" s="847"/>
      <c r="Q26" s="847"/>
      <c r="R26" s="847"/>
      <c r="S26" s="847"/>
      <c r="T26" s="847"/>
      <c r="U26" s="847"/>
      <c r="V26" s="847"/>
      <c r="W26" s="847"/>
      <c r="X26" s="847"/>
      <c r="Y26" s="847"/>
      <c r="Z26" s="847"/>
      <c r="AA26" s="847"/>
      <c r="AB26" s="847"/>
      <c r="AC26" s="847"/>
      <c r="AD26" s="847"/>
      <c r="AE26" s="847"/>
      <c r="AF26" s="847"/>
      <c r="AG26" s="848"/>
      <c r="AH26" s="681"/>
      <c r="AI26" s="847"/>
      <c r="AJ26" s="847"/>
      <c r="AK26" s="847"/>
      <c r="AL26" s="46"/>
    </row>
    <row r="27" spans="2:38" s="47" customFormat="1" ht="13.5" customHeight="1">
      <c r="B27" s="45"/>
      <c r="C27" s="430"/>
      <c r="D27" s="836"/>
      <c r="E27" s="836"/>
      <c r="F27" s="837"/>
      <c r="G27" s="4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7"/>
      <c r="AH27" s="435"/>
      <c r="AI27" s="836"/>
      <c r="AJ27" s="836"/>
      <c r="AK27" s="836"/>
      <c r="AL27" s="46"/>
    </row>
    <row r="28" spans="2:38" s="47" customFormat="1" ht="13.5" customHeight="1">
      <c r="B28" s="45"/>
      <c r="C28" s="446"/>
      <c r="D28" s="838"/>
      <c r="E28" s="838"/>
      <c r="F28" s="839"/>
      <c r="G28" s="459"/>
      <c r="H28" s="838"/>
      <c r="I28" s="838"/>
      <c r="J28" s="838"/>
      <c r="K28" s="838"/>
      <c r="L28" s="838"/>
      <c r="M28" s="838"/>
      <c r="N28" s="838"/>
      <c r="O28" s="838"/>
      <c r="P28" s="838"/>
      <c r="Q28" s="838"/>
      <c r="R28" s="838"/>
      <c r="S28" s="838"/>
      <c r="T28" s="838"/>
      <c r="U28" s="838"/>
      <c r="V28" s="838"/>
      <c r="W28" s="838"/>
      <c r="X28" s="838"/>
      <c r="Y28" s="838"/>
      <c r="Z28" s="838"/>
      <c r="AA28" s="838"/>
      <c r="AB28" s="838"/>
      <c r="AC28" s="838"/>
      <c r="AD28" s="838"/>
      <c r="AE28" s="838"/>
      <c r="AF28" s="838"/>
      <c r="AG28" s="839"/>
      <c r="AH28" s="445"/>
      <c r="AI28" s="838"/>
      <c r="AJ28" s="838"/>
      <c r="AK28" s="838"/>
      <c r="AL28" s="46"/>
    </row>
    <row r="29" spans="2:38" s="43" customFormat="1" ht="5.25" customHeight="1" thickBot="1">
      <c r="B29" s="36"/>
      <c r="C29" s="79"/>
      <c r="D29" s="79"/>
      <c r="E29" s="77"/>
      <c r="F29" s="77"/>
      <c r="G29" s="78"/>
      <c r="H29" s="77"/>
      <c r="I29" s="77"/>
      <c r="J29" s="77"/>
      <c r="K29" s="77"/>
      <c r="L29" s="77"/>
      <c r="M29" s="77"/>
      <c r="N29" s="77"/>
      <c r="O29" s="80"/>
      <c r="P29" s="80"/>
      <c r="Q29" s="81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6"/>
      <c r="AI29" s="77"/>
      <c r="AJ29" s="77"/>
      <c r="AK29" s="77"/>
      <c r="AL29" s="38"/>
    </row>
    <row r="30" spans="2:38" s="43" customFormat="1" ht="18.75" customHeight="1">
      <c r="B30" s="36"/>
      <c r="C30" s="840" t="s">
        <v>300</v>
      </c>
      <c r="D30" s="841"/>
      <c r="E30" s="841"/>
      <c r="F30" s="841"/>
      <c r="G30" s="841"/>
      <c r="H30" s="841"/>
      <c r="I30" s="841"/>
      <c r="J30" s="825" t="e">
        <f>VLOOKUP(#REF!,#REF!,2)</f>
        <v>#REF!</v>
      </c>
      <c r="K30" s="825"/>
      <c r="L30" s="825"/>
      <c r="M30" s="825"/>
      <c r="N30" s="825"/>
      <c r="O30" s="829" t="s">
        <v>321</v>
      </c>
      <c r="P30" s="830"/>
      <c r="Q30" s="830"/>
      <c r="R30" s="831"/>
      <c r="S30" s="845" t="s">
        <v>325</v>
      </c>
      <c r="T30" s="843"/>
      <c r="U30" s="843"/>
      <c r="V30" s="843"/>
      <c r="W30" s="843"/>
      <c r="X30" s="843"/>
      <c r="Y30" s="843"/>
      <c r="Z30" s="843"/>
      <c r="AA30" s="843"/>
      <c r="AB30" s="843"/>
      <c r="AC30" s="846"/>
      <c r="AD30" s="842" t="s">
        <v>319</v>
      </c>
      <c r="AE30" s="843"/>
      <c r="AF30" s="843"/>
      <c r="AG30" s="843"/>
      <c r="AH30" s="843"/>
      <c r="AI30" s="843"/>
      <c r="AJ30" s="843"/>
      <c r="AK30" s="844"/>
      <c r="AL30" s="38"/>
    </row>
    <row r="31" spans="2:38" s="86" customFormat="1" ht="13.5" customHeight="1">
      <c r="B31" s="84"/>
      <c r="C31" s="859" t="s">
        <v>298</v>
      </c>
      <c r="D31" s="860"/>
      <c r="E31" s="860"/>
      <c r="F31" s="860"/>
      <c r="G31" s="860"/>
      <c r="H31" s="860"/>
      <c r="I31" s="860"/>
      <c r="J31" s="863" t="e">
        <f>VLOOKUP(#REF!,#REF!,3)</f>
        <v>#REF!</v>
      </c>
      <c r="K31" s="863"/>
      <c r="L31" s="854" t="s">
        <v>314</v>
      </c>
      <c r="M31" s="854"/>
      <c r="N31" s="854"/>
      <c r="O31" s="832"/>
      <c r="P31" s="833"/>
      <c r="Q31" s="833"/>
      <c r="R31" s="834"/>
      <c r="S31" s="869" t="s">
        <v>317</v>
      </c>
      <c r="T31" s="814"/>
      <c r="U31" s="814"/>
      <c r="V31" s="814"/>
      <c r="W31" s="814" t="s">
        <v>318</v>
      </c>
      <c r="X31" s="814"/>
      <c r="Y31" s="814"/>
      <c r="Z31" s="814"/>
      <c r="AA31" s="851" t="s">
        <v>326</v>
      </c>
      <c r="AB31" s="852"/>
      <c r="AC31" s="853"/>
      <c r="AD31" s="866" t="s">
        <v>320</v>
      </c>
      <c r="AE31" s="814"/>
      <c r="AF31" s="814"/>
      <c r="AG31" s="814"/>
      <c r="AH31" s="814" t="s">
        <v>323</v>
      </c>
      <c r="AI31" s="814"/>
      <c r="AJ31" s="814"/>
      <c r="AK31" s="815"/>
      <c r="AL31" s="85"/>
    </row>
    <row r="32" spans="2:38" s="86" customFormat="1" ht="19.5" customHeight="1">
      <c r="B32" s="84"/>
      <c r="C32" s="826" t="s">
        <v>299</v>
      </c>
      <c r="D32" s="827"/>
      <c r="E32" s="827"/>
      <c r="F32" s="827"/>
      <c r="G32" s="827"/>
      <c r="H32" s="827"/>
      <c r="I32" s="827"/>
      <c r="J32" s="873" t="e">
        <f>VLOOKUP(#REF!,#REF!,4)</f>
        <v>#REF!</v>
      </c>
      <c r="K32" s="873"/>
      <c r="L32" s="828" t="s">
        <v>314</v>
      </c>
      <c r="M32" s="828"/>
      <c r="N32" s="828"/>
      <c r="O32" s="832"/>
      <c r="P32" s="833"/>
      <c r="Q32" s="833"/>
      <c r="R32" s="834"/>
      <c r="S32" s="869"/>
      <c r="T32" s="814"/>
      <c r="U32" s="814"/>
      <c r="V32" s="814"/>
      <c r="W32" s="814"/>
      <c r="X32" s="814"/>
      <c r="Y32" s="814"/>
      <c r="Z32" s="814"/>
      <c r="AA32" s="870" t="s">
        <v>327</v>
      </c>
      <c r="AB32" s="871"/>
      <c r="AC32" s="872"/>
      <c r="AD32" s="864" t="s">
        <v>324</v>
      </c>
      <c r="AE32" s="865"/>
      <c r="AF32" s="865"/>
      <c r="AG32" s="865"/>
      <c r="AH32" s="867" t="s">
        <v>328</v>
      </c>
      <c r="AI32" s="867"/>
      <c r="AJ32" s="867"/>
      <c r="AK32" s="868"/>
      <c r="AL32" s="85"/>
    </row>
    <row r="33" spans="2:38" s="86" customFormat="1" ht="13.5" customHeight="1">
      <c r="B33" s="84"/>
      <c r="C33" s="789" t="s">
        <v>287</v>
      </c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0"/>
      <c r="AJ33" s="790"/>
      <c r="AK33" s="791"/>
      <c r="AL33" s="85"/>
    </row>
    <row r="34" spans="2:38" s="86" customFormat="1" ht="13.5" customHeight="1">
      <c r="B34" s="84"/>
      <c r="C34" s="779" t="s">
        <v>290</v>
      </c>
      <c r="D34" s="780"/>
      <c r="E34" s="780"/>
      <c r="F34" s="780"/>
      <c r="G34" s="780"/>
      <c r="H34" s="780"/>
      <c r="I34" s="780"/>
      <c r="J34" s="780"/>
      <c r="K34" s="780"/>
      <c r="L34" s="861" t="s">
        <v>315</v>
      </c>
      <c r="M34" s="861"/>
      <c r="N34" s="862"/>
      <c r="O34" s="811" t="e">
        <f>VLOOKUP(#REF!,#REF!,5)</f>
        <v>#REF!</v>
      </c>
      <c r="P34" s="805"/>
      <c r="Q34" s="805"/>
      <c r="R34" s="812"/>
      <c r="S34" s="857"/>
      <c r="T34" s="858"/>
      <c r="U34" s="858"/>
      <c r="V34" s="858"/>
      <c r="W34" s="856"/>
      <c r="X34" s="856"/>
      <c r="Y34" s="856"/>
      <c r="Z34" s="856"/>
      <c r="AA34" s="805" t="str">
        <f>IF(ISBLANK(W34),"",IF(W34&lt;O34,"Fail","Pass"))</f>
        <v/>
      </c>
      <c r="AB34" s="805"/>
      <c r="AC34" s="806"/>
      <c r="AD34" s="770" t="str">
        <f>IF(ISBLANK(W34),"",ABS((W34-S34)/S34))</f>
        <v/>
      </c>
      <c r="AE34" s="771"/>
      <c r="AF34" s="771"/>
      <c r="AG34" s="771"/>
      <c r="AH34" s="814" t="str">
        <f>IF(AD34="","",IF(AD34&lt;=10%,"Yes","No"))</f>
        <v/>
      </c>
      <c r="AI34" s="814"/>
      <c r="AJ34" s="814"/>
      <c r="AK34" s="815"/>
      <c r="AL34" s="85"/>
    </row>
    <row r="35" spans="2:38" s="86" customFormat="1" ht="13.5" customHeight="1">
      <c r="B35" s="84"/>
      <c r="C35" s="779" t="s">
        <v>316</v>
      </c>
      <c r="D35" s="780"/>
      <c r="E35" s="780"/>
      <c r="F35" s="780"/>
      <c r="G35" s="780"/>
      <c r="H35" s="780"/>
      <c r="I35" s="780"/>
      <c r="J35" s="780"/>
      <c r="K35" s="780"/>
      <c r="L35" s="780" t="s">
        <v>301</v>
      </c>
      <c r="M35" s="780"/>
      <c r="N35" s="796"/>
      <c r="O35" s="792" t="e">
        <f>VLOOKUP(#REF!,#REF!,6)</f>
        <v>#REF!</v>
      </c>
      <c r="P35" s="793"/>
      <c r="Q35" s="793"/>
      <c r="R35" s="794"/>
      <c r="S35" s="787"/>
      <c r="T35" s="788"/>
      <c r="U35" s="788"/>
      <c r="V35" s="788"/>
      <c r="W35" s="772"/>
      <c r="X35" s="772"/>
      <c r="Y35" s="772"/>
      <c r="Z35" s="772"/>
      <c r="AA35" s="805" t="str">
        <f>IF(ISBLANK(W35),"",IF(W35&gt;O35,"Fail","Pass"))</f>
        <v/>
      </c>
      <c r="AB35" s="805"/>
      <c r="AC35" s="806"/>
      <c r="AD35" s="770" t="str">
        <f>IF(ISBLANK(W35),"",ABS((W35-S35)/S35))</f>
        <v/>
      </c>
      <c r="AE35" s="771"/>
      <c r="AF35" s="771"/>
      <c r="AG35" s="771"/>
      <c r="AH35" s="814" t="str">
        <f>IF(AD35="","",IF(AD35&lt;=10%,"Yes","No"))</f>
        <v/>
      </c>
      <c r="AI35" s="814"/>
      <c r="AJ35" s="814"/>
      <c r="AK35" s="815"/>
      <c r="AL35" s="85"/>
    </row>
    <row r="36" spans="2:38" s="86" customFormat="1" ht="13.5" customHeight="1">
      <c r="B36" s="84"/>
      <c r="C36" s="779" t="s">
        <v>291</v>
      </c>
      <c r="D36" s="780"/>
      <c r="E36" s="780"/>
      <c r="F36" s="780"/>
      <c r="G36" s="780"/>
      <c r="H36" s="780"/>
      <c r="I36" s="780"/>
      <c r="J36" s="780"/>
      <c r="K36" s="780"/>
      <c r="L36" s="780" t="s">
        <v>302</v>
      </c>
      <c r="M36" s="780"/>
      <c r="N36" s="796"/>
      <c r="O36" s="818" t="e">
        <f>VLOOKUP(#REF!,#REF!,8)</f>
        <v>#REF!</v>
      </c>
      <c r="P36" s="819"/>
      <c r="Q36" s="819"/>
      <c r="R36" s="820"/>
      <c r="S36" s="874"/>
      <c r="T36" s="875"/>
      <c r="U36" s="875"/>
      <c r="V36" s="875"/>
      <c r="W36" s="821"/>
      <c r="X36" s="821"/>
      <c r="Y36" s="821"/>
      <c r="Z36" s="821"/>
      <c r="AA36" s="805" t="str">
        <f>IF(ISBLANK(W36),"",IF(W36&lt;O36,"Fail","Pass"))</f>
        <v/>
      </c>
      <c r="AB36" s="805"/>
      <c r="AC36" s="806"/>
      <c r="AD36" s="770" t="str">
        <f>IF(ISBLANK(W36),"",ABS((W36-S36)/S36))</f>
        <v/>
      </c>
      <c r="AE36" s="771"/>
      <c r="AF36" s="771"/>
      <c r="AG36" s="771"/>
      <c r="AH36" s="814" t="str">
        <f>IF(AD36="","",IF(AD36&lt;=10%,"Yes","No"))</f>
        <v/>
      </c>
      <c r="AI36" s="814"/>
      <c r="AJ36" s="814"/>
      <c r="AK36" s="815"/>
      <c r="AL36" s="85"/>
    </row>
    <row r="37" spans="2:38" s="86" customFormat="1" ht="13.5" customHeight="1">
      <c r="B37" s="84"/>
      <c r="C37" s="779" t="s">
        <v>288</v>
      </c>
      <c r="D37" s="780"/>
      <c r="E37" s="780"/>
      <c r="F37" s="780"/>
      <c r="G37" s="780"/>
      <c r="H37" s="780"/>
      <c r="I37" s="780"/>
      <c r="J37" s="780"/>
      <c r="K37" s="780"/>
      <c r="L37" s="861" t="s">
        <v>297</v>
      </c>
      <c r="M37" s="861"/>
      <c r="N37" s="862"/>
      <c r="O37" s="822" t="e">
        <f>VLOOKUP(#REF!,#REF!,3)</f>
        <v>#REF!</v>
      </c>
      <c r="P37" s="823"/>
      <c r="Q37" s="823"/>
      <c r="R37" s="824"/>
      <c r="S37" s="876"/>
      <c r="T37" s="877"/>
      <c r="U37" s="877"/>
      <c r="V37" s="877"/>
      <c r="W37" s="777"/>
      <c r="X37" s="777"/>
      <c r="Y37" s="777"/>
      <c r="Z37" s="777"/>
      <c r="AA37" s="805" t="str">
        <f>IF(ISBLANK(W37),"",IF(W37&gt;O37,"Fail","Pass"))</f>
        <v/>
      </c>
      <c r="AB37" s="805"/>
      <c r="AC37" s="806"/>
      <c r="AD37" s="770" t="str">
        <f>IF(ISBLANK(W37),"",ABS((W37-S37)/S37))</f>
        <v/>
      </c>
      <c r="AE37" s="771"/>
      <c r="AF37" s="771"/>
      <c r="AG37" s="771"/>
      <c r="AH37" s="814" t="str">
        <f>IF(AD37="","",IF(AD37&lt;=10%,"Yes","No"))</f>
        <v/>
      </c>
      <c r="AI37" s="814"/>
      <c r="AJ37" s="814"/>
      <c r="AK37" s="815"/>
      <c r="AL37" s="85"/>
    </row>
    <row r="38" spans="2:38" s="86" customFormat="1" ht="13.5" customHeight="1">
      <c r="B38" s="84"/>
      <c r="C38" s="789" t="s">
        <v>292</v>
      </c>
      <c r="D38" s="790"/>
      <c r="E38" s="790"/>
      <c r="F38" s="790"/>
      <c r="G38" s="790"/>
      <c r="H38" s="790"/>
      <c r="I38" s="790"/>
      <c r="J38" s="790"/>
      <c r="K38" s="790"/>
      <c r="L38" s="790"/>
      <c r="M38" s="790"/>
      <c r="N38" s="790"/>
      <c r="O38" s="790"/>
      <c r="P38" s="790"/>
      <c r="Q38" s="790"/>
      <c r="R38" s="790"/>
      <c r="S38" s="790"/>
      <c r="T38" s="790"/>
      <c r="U38" s="790"/>
      <c r="V38" s="790"/>
      <c r="W38" s="790"/>
      <c r="X38" s="790"/>
      <c r="Y38" s="790"/>
      <c r="Z38" s="790"/>
      <c r="AA38" s="790"/>
      <c r="AB38" s="790"/>
      <c r="AC38" s="790"/>
      <c r="AD38" s="790"/>
      <c r="AE38" s="790"/>
      <c r="AF38" s="790"/>
      <c r="AG38" s="790"/>
      <c r="AH38" s="790"/>
      <c r="AI38" s="790"/>
      <c r="AJ38" s="790"/>
      <c r="AK38" s="791"/>
      <c r="AL38" s="85"/>
    </row>
    <row r="39" spans="2:38" s="86" customFormat="1" ht="13.5" customHeight="1">
      <c r="B39" s="84"/>
      <c r="C39" s="779" t="s">
        <v>289</v>
      </c>
      <c r="D39" s="780"/>
      <c r="E39" s="780"/>
      <c r="F39" s="780"/>
      <c r="G39" s="780"/>
      <c r="H39" s="780"/>
      <c r="I39" s="780"/>
      <c r="J39" s="780"/>
      <c r="K39" s="780"/>
      <c r="L39" s="780" t="s">
        <v>303</v>
      </c>
      <c r="M39" s="780"/>
      <c r="N39" s="796"/>
      <c r="O39" s="797" t="e">
        <f>VLOOKUP(#REF!,#REF!,8)</f>
        <v>#REF!</v>
      </c>
      <c r="P39" s="798"/>
      <c r="Q39" s="798"/>
      <c r="R39" s="799"/>
      <c r="S39" s="775"/>
      <c r="T39" s="776"/>
      <c r="U39" s="776"/>
      <c r="V39" s="776"/>
      <c r="W39" s="778"/>
      <c r="X39" s="778"/>
      <c r="Y39" s="778"/>
      <c r="Z39" s="778"/>
      <c r="AA39" s="805" t="str">
        <f>IF(ISBLANK(W39),"",IF(W39&gt;O39,"Fail","Pass"))</f>
        <v/>
      </c>
      <c r="AB39" s="805"/>
      <c r="AC39" s="806"/>
      <c r="AD39" s="770" t="str">
        <f>IF(ISBLANK(W39),"",ABS((W39-S39)/S39))</f>
        <v/>
      </c>
      <c r="AE39" s="771"/>
      <c r="AF39" s="771"/>
      <c r="AG39" s="771"/>
      <c r="AH39" s="814" t="str">
        <f>IF(AD39="","",IF(AD39&lt;=10%,"Yes","No"))</f>
        <v/>
      </c>
      <c r="AI39" s="814"/>
      <c r="AJ39" s="814"/>
      <c r="AK39" s="815"/>
      <c r="AL39" s="85"/>
    </row>
    <row r="40" spans="2:38" s="86" customFormat="1" ht="13.5" customHeight="1">
      <c r="B40" s="84"/>
      <c r="C40" s="779" t="s">
        <v>291</v>
      </c>
      <c r="D40" s="780"/>
      <c r="E40" s="780"/>
      <c r="F40" s="780"/>
      <c r="G40" s="780"/>
      <c r="H40" s="780"/>
      <c r="I40" s="780"/>
      <c r="J40" s="780"/>
      <c r="K40" s="780"/>
      <c r="L40" s="780" t="s">
        <v>302</v>
      </c>
      <c r="M40" s="780"/>
      <c r="N40" s="796"/>
      <c r="O40" s="818" t="e">
        <f>VLOOKUP(#REF!,#REF!,10)</f>
        <v>#REF!</v>
      </c>
      <c r="P40" s="819"/>
      <c r="Q40" s="819"/>
      <c r="R40" s="820"/>
      <c r="S40" s="874"/>
      <c r="T40" s="875"/>
      <c r="U40" s="875"/>
      <c r="V40" s="875"/>
      <c r="W40" s="821"/>
      <c r="X40" s="821"/>
      <c r="Y40" s="821"/>
      <c r="Z40" s="821"/>
      <c r="AA40" s="805" t="str">
        <f>IF(ISBLANK(W40),"",IF(W40&lt;O40,"Fail","Pass"))</f>
        <v/>
      </c>
      <c r="AB40" s="805"/>
      <c r="AC40" s="806"/>
      <c r="AD40" s="770" t="str">
        <f>IF(ISBLANK(W40),"",ABS((W40-S40)/S40))</f>
        <v/>
      </c>
      <c r="AE40" s="771"/>
      <c r="AF40" s="771"/>
      <c r="AG40" s="771"/>
      <c r="AH40" s="814" t="str">
        <f>IF(AD40="","",IF(AD40&lt;=10%,"Yes","No"))</f>
        <v/>
      </c>
      <c r="AI40" s="814"/>
      <c r="AJ40" s="814"/>
      <c r="AK40" s="815"/>
      <c r="AL40" s="85"/>
    </row>
    <row r="41" spans="2:38" s="86" customFormat="1" ht="13.5" customHeight="1">
      <c r="B41" s="84"/>
      <c r="C41" s="779" t="s">
        <v>288</v>
      </c>
      <c r="D41" s="780"/>
      <c r="E41" s="780"/>
      <c r="F41" s="780"/>
      <c r="G41" s="780"/>
      <c r="H41" s="780"/>
      <c r="I41" s="780"/>
      <c r="J41" s="780"/>
      <c r="K41" s="780"/>
      <c r="L41" s="861" t="s">
        <v>297</v>
      </c>
      <c r="M41" s="861"/>
      <c r="N41" s="862"/>
      <c r="O41" s="822" t="e">
        <f>VLOOKUP(#REF!,#REF!,3)</f>
        <v>#REF!</v>
      </c>
      <c r="P41" s="823"/>
      <c r="Q41" s="823"/>
      <c r="R41" s="824"/>
      <c r="S41" s="857"/>
      <c r="T41" s="858"/>
      <c r="U41" s="858"/>
      <c r="V41" s="858"/>
      <c r="W41" s="777"/>
      <c r="X41" s="777"/>
      <c r="Y41" s="777"/>
      <c r="Z41" s="777"/>
      <c r="AA41" s="805" t="str">
        <f>IF(ISBLANK(W41),"",IF(W41&gt;O41,"Fail","Pass"))</f>
        <v/>
      </c>
      <c r="AB41" s="805"/>
      <c r="AC41" s="806"/>
      <c r="AD41" s="770" t="str">
        <f>IF(ISBLANK(W41),"",ABS((W41-S41)/S41))</f>
        <v/>
      </c>
      <c r="AE41" s="771"/>
      <c r="AF41" s="771"/>
      <c r="AG41" s="771"/>
      <c r="AH41" s="814" t="str">
        <f>IF(AD41="","",IF(AD41&lt;=10%,"Yes","No"))</f>
        <v/>
      </c>
      <c r="AI41" s="814"/>
      <c r="AJ41" s="814"/>
      <c r="AK41" s="815"/>
      <c r="AL41" s="85"/>
    </row>
    <row r="42" spans="2:38" s="86" customFormat="1" ht="13.5" customHeight="1">
      <c r="B42" s="84"/>
      <c r="C42" s="789" t="s">
        <v>293</v>
      </c>
      <c r="D42" s="790"/>
      <c r="E42" s="790"/>
      <c r="F42" s="790"/>
      <c r="G42" s="790"/>
      <c r="H42" s="790"/>
      <c r="I42" s="790"/>
      <c r="J42" s="790"/>
      <c r="K42" s="790"/>
      <c r="L42" s="790"/>
      <c r="M42" s="790"/>
      <c r="N42" s="790"/>
      <c r="O42" s="790"/>
      <c r="P42" s="790"/>
      <c r="Q42" s="790"/>
      <c r="R42" s="790"/>
      <c r="S42" s="790"/>
      <c r="T42" s="790"/>
      <c r="U42" s="790"/>
      <c r="V42" s="790"/>
      <c r="W42" s="790"/>
      <c r="X42" s="790"/>
      <c r="Y42" s="790"/>
      <c r="Z42" s="790"/>
      <c r="AA42" s="790"/>
      <c r="AB42" s="790"/>
      <c r="AC42" s="790"/>
      <c r="AD42" s="790"/>
      <c r="AE42" s="790"/>
      <c r="AF42" s="790"/>
      <c r="AG42" s="790"/>
      <c r="AH42" s="790"/>
      <c r="AI42" s="790"/>
      <c r="AJ42" s="790"/>
      <c r="AK42" s="791"/>
      <c r="AL42" s="85"/>
    </row>
    <row r="43" spans="2:38" s="86" customFormat="1" ht="13.5" customHeight="1">
      <c r="B43" s="84"/>
      <c r="C43" s="779" t="s">
        <v>291</v>
      </c>
      <c r="D43" s="780"/>
      <c r="E43" s="780"/>
      <c r="F43" s="780"/>
      <c r="G43" s="780"/>
      <c r="H43" s="780"/>
      <c r="I43" s="780"/>
      <c r="J43" s="780"/>
      <c r="K43" s="780"/>
      <c r="L43" s="780" t="s">
        <v>302</v>
      </c>
      <c r="M43" s="780"/>
      <c r="N43" s="796"/>
      <c r="O43" s="811" t="e">
        <f>VLOOKUP(#REF!,#REF!,13)</f>
        <v>#REF!</v>
      </c>
      <c r="P43" s="805"/>
      <c r="Q43" s="805"/>
      <c r="R43" s="812"/>
      <c r="S43" s="857"/>
      <c r="T43" s="858"/>
      <c r="U43" s="858"/>
      <c r="V43" s="858"/>
      <c r="W43" s="856"/>
      <c r="X43" s="856"/>
      <c r="Y43" s="856"/>
      <c r="Z43" s="856"/>
      <c r="AA43" s="805" t="str">
        <f>IF(ISBLANK(W43),"",IF(W43&gt;O43,"Fail","Pass"))</f>
        <v/>
      </c>
      <c r="AB43" s="805"/>
      <c r="AC43" s="806"/>
      <c r="AD43" s="770" t="str">
        <f>IF(ISBLANK(W43),"",ABS((W43-S43)/S43))</f>
        <v/>
      </c>
      <c r="AE43" s="771"/>
      <c r="AF43" s="771"/>
      <c r="AG43" s="771"/>
      <c r="AH43" s="814" t="str">
        <f>IF(AD43="","",IF(AD43&lt;=10%,"Yes","No"))</f>
        <v/>
      </c>
      <c r="AI43" s="814"/>
      <c r="AJ43" s="814"/>
      <c r="AK43" s="815"/>
      <c r="AL43" s="85"/>
    </row>
    <row r="44" spans="2:38" s="86" customFormat="1" ht="13.5" customHeight="1">
      <c r="B44" s="84"/>
      <c r="C44" s="779" t="s">
        <v>294</v>
      </c>
      <c r="D44" s="780"/>
      <c r="E44" s="780"/>
      <c r="F44" s="780"/>
      <c r="G44" s="780"/>
      <c r="H44" s="780"/>
      <c r="I44" s="780"/>
      <c r="J44" s="780"/>
      <c r="K44" s="780"/>
      <c r="L44" s="780" t="s">
        <v>304</v>
      </c>
      <c r="M44" s="780"/>
      <c r="N44" s="796"/>
      <c r="O44" s="792" t="e">
        <f>VLOOKUP(#REF!,#REF!,16)</f>
        <v>#REF!</v>
      </c>
      <c r="P44" s="793"/>
      <c r="Q44" s="793"/>
      <c r="R44" s="794"/>
      <c r="S44" s="857"/>
      <c r="T44" s="858"/>
      <c r="U44" s="858"/>
      <c r="V44" s="858"/>
      <c r="W44" s="772"/>
      <c r="X44" s="772"/>
      <c r="Y44" s="772"/>
      <c r="Z44" s="772"/>
      <c r="AA44" s="805" t="str">
        <f>IF(ISBLANK(W44),"",IF(W44&lt;O44,"Fail","Pass"))</f>
        <v/>
      </c>
      <c r="AB44" s="805"/>
      <c r="AC44" s="806"/>
      <c r="AD44" s="770" t="str">
        <f>IF(ISBLANK(W44),"",ABS((W44-S44)/S44))</f>
        <v/>
      </c>
      <c r="AE44" s="771"/>
      <c r="AF44" s="771"/>
      <c r="AG44" s="771"/>
      <c r="AH44" s="814" t="str">
        <f>IF(AD44="","",IF(AD44&lt;=10%,"Yes","No"))</f>
        <v/>
      </c>
      <c r="AI44" s="814"/>
      <c r="AJ44" s="814"/>
      <c r="AK44" s="815"/>
      <c r="AL44" s="85"/>
    </row>
    <row r="45" spans="2:38" s="86" customFormat="1" ht="13.5" customHeight="1">
      <c r="B45" s="84"/>
      <c r="C45" s="779" t="s">
        <v>295</v>
      </c>
      <c r="D45" s="780"/>
      <c r="E45" s="780"/>
      <c r="F45" s="780"/>
      <c r="G45" s="780"/>
      <c r="H45" s="780"/>
      <c r="I45" s="780"/>
      <c r="J45" s="780"/>
      <c r="K45" s="780"/>
      <c r="L45" s="809" t="s">
        <v>305</v>
      </c>
      <c r="M45" s="809"/>
      <c r="N45" s="810"/>
      <c r="O45" s="811" t="e">
        <f>VLOOKUP(#REF!,#REF!,15)</f>
        <v>#REF!</v>
      </c>
      <c r="P45" s="805"/>
      <c r="Q45" s="805"/>
      <c r="R45" s="812"/>
      <c r="S45" s="857"/>
      <c r="T45" s="858"/>
      <c r="U45" s="858"/>
      <c r="V45" s="858"/>
      <c r="W45" s="856"/>
      <c r="X45" s="856"/>
      <c r="Y45" s="856"/>
      <c r="Z45" s="856"/>
      <c r="AA45" s="805" t="str">
        <f>IF(ISBLANK(W45),"",IF(W45&gt;O45,"Fail","Pass"))</f>
        <v/>
      </c>
      <c r="AB45" s="805"/>
      <c r="AC45" s="806"/>
      <c r="AD45" s="770" t="str">
        <f>IF(ISBLANK(W45),"",ABS((W45-S45)/S45))</f>
        <v/>
      </c>
      <c r="AE45" s="771"/>
      <c r="AF45" s="771"/>
      <c r="AG45" s="771"/>
      <c r="AH45" s="814" t="str">
        <f>IF(AD45="","",IF(AD45&lt;=10%,"Yes","No"))</f>
        <v/>
      </c>
      <c r="AI45" s="814"/>
      <c r="AJ45" s="814"/>
      <c r="AK45" s="815"/>
      <c r="AL45" s="85"/>
    </row>
    <row r="46" spans="2:38" s="86" customFormat="1" ht="13.5" customHeight="1">
      <c r="B46" s="84"/>
      <c r="C46" s="779" t="s">
        <v>329</v>
      </c>
      <c r="D46" s="780"/>
      <c r="E46" s="780"/>
      <c r="F46" s="780"/>
      <c r="G46" s="780"/>
      <c r="H46" s="780"/>
      <c r="I46" s="780"/>
      <c r="J46" s="780"/>
      <c r="K46" s="780"/>
      <c r="L46" s="785"/>
      <c r="M46" s="785"/>
      <c r="N46" s="786"/>
      <c r="O46" s="797"/>
      <c r="P46" s="798"/>
      <c r="Q46" s="798"/>
      <c r="R46" s="799"/>
      <c r="S46" s="775"/>
      <c r="T46" s="776"/>
      <c r="U46" s="776"/>
      <c r="V46" s="776"/>
      <c r="W46" s="778"/>
      <c r="X46" s="778"/>
      <c r="Y46" s="778"/>
      <c r="Z46" s="778"/>
      <c r="AA46" s="805" t="str">
        <f>IF(ISBLANK(W46),"",IF(W46&lt;O46,"Fail","Pass"))</f>
        <v/>
      </c>
      <c r="AB46" s="805"/>
      <c r="AC46" s="806"/>
      <c r="AD46" s="770" t="str">
        <f>IF(ISBLANK(W46),"",ABS((W46-S46)/S46))</f>
        <v/>
      </c>
      <c r="AE46" s="771"/>
      <c r="AF46" s="771"/>
      <c r="AG46" s="771"/>
      <c r="AH46" s="814" t="str">
        <f>IF(AD46="","",IF(AD46&lt;=10%,"Yes","No"))</f>
        <v/>
      </c>
      <c r="AI46" s="814"/>
      <c r="AJ46" s="814"/>
      <c r="AK46" s="815"/>
      <c r="AL46" s="85"/>
    </row>
    <row r="47" spans="2:38" s="86" customFormat="1" ht="13.5" customHeight="1">
      <c r="B47" s="84"/>
      <c r="C47" s="779" t="s">
        <v>296</v>
      </c>
      <c r="D47" s="780"/>
      <c r="E47" s="780"/>
      <c r="F47" s="780"/>
      <c r="G47" s="780"/>
      <c r="H47" s="780"/>
      <c r="I47" s="780"/>
      <c r="J47" s="780"/>
      <c r="K47" s="780"/>
      <c r="L47" s="785" t="s">
        <v>306</v>
      </c>
      <c r="M47" s="785"/>
      <c r="N47" s="786"/>
      <c r="O47" s="797" t="e">
        <f>VLOOKUP(#REF!,#REF!,18)</f>
        <v>#REF!</v>
      </c>
      <c r="P47" s="798"/>
      <c r="Q47" s="798"/>
      <c r="R47" s="799"/>
      <c r="S47" s="775"/>
      <c r="T47" s="776"/>
      <c r="U47" s="776"/>
      <c r="V47" s="776"/>
      <c r="W47" s="778"/>
      <c r="X47" s="778"/>
      <c r="Y47" s="778"/>
      <c r="Z47" s="778"/>
      <c r="AA47" s="805" t="str">
        <f>IF(ISBLANK(W47),"",IF(W47&lt;O47,"Fail","Pass"))</f>
        <v/>
      </c>
      <c r="AB47" s="805"/>
      <c r="AC47" s="806"/>
      <c r="AD47" s="770" t="str">
        <f>IF(ISBLANK(W47),"",ABS((W47-S47)/S47))</f>
        <v/>
      </c>
      <c r="AE47" s="771"/>
      <c r="AF47" s="771"/>
      <c r="AG47" s="771"/>
      <c r="AH47" s="814" t="str">
        <f>IF(AD47="","",IF(AD47&lt;=10%,"Yes","No"))</f>
        <v/>
      </c>
      <c r="AI47" s="814"/>
      <c r="AJ47" s="814"/>
      <c r="AK47" s="815"/>
      <c r="AL47" s="85"/>
    </row>
    <row r="48" spans="2:38" s="86" customFormat="1" ht="13.5" customHeight="1">
      <c r="B48" s="84"/>
      <c r="C48" s="789" t="s">
        <v>322</v>
      </c>
      <c r="D48" s="790"/>
      <c r="E48" s="790"/>
      <c r="F48" s="790"/>
      <c r="G48" s="790"/>
      <c r="H48" s="790"/>
      <c r="I48" s="790"/>
      <c r="J48" s="790"/>
      <c r="K48" s="790"/>
      <c r="L48" s="790"/>
      <c r="M48" s="790"/>
      <c r="N48" s="790"/>
      <c r="O48" s="790"/>
      <c r="P48" s="790"/>
      <c r="Q48" s="790"/>
      <c r="R48" s="790"/>
      <c r="S48" s="790"/>
      <c r="T48" s="790"/>
      <c r="U48" s="790"/>
      <c r="V48" s="790"/>
      <c r="W48" s="790"/>
      <c r="X48" s="790"/>
      <c r="Y48" s="790"/>
      <c r="Z48" s="790"/>
      <c r="AA48" s="790"/>
      <c r="AB48" s="790"/>
      <c r="AC48" s="790"/>
      <c r="AD48" s="790"/>
      <c r="AE48" s="790"/>
      <c r="AF48" s="790"/>
      <c r="AG48" s="790"/>
      <c r="AH48" s="790"/>
      <c r="AI48" s="790"/>
      <c r="AJ48" s="790"/>
      <c r="AK48" s="791"/>
      <c r="AL48" s="85"/>
    </row>
    <row r="49" spans="2:38" s="86" customFormat="1" ht="13.5" customHeight="1">
      <c r="B49" s="84"/>
      <c r="C49" s="779" t="s">
        <v>307</v>
      </c>
      <c r="D49" s="780"/>
      <c r="E49" s="780"/>
      <c r="F49" s="780"/>
      <c r="G49" s="780"/>
      <c r="H49" s="780"/>
      <c r="I49" s="780"/>
      <c r="J49" s="780"/>
      <c r="K49" s="780"/>
      <c r="L49" s="780" t="s">
        <v>302</v>
      </c>
      <c r="M49" s="780"/>
      <c r="N49" s="796"/>
      <c r="O49" s="792"/>
      <c r="P49" s="793"/>
      <c r="Q49" s="793"/>
      <c r="R49" s="794"/>
      <c r="S49" s="787"/>
      <c r="T49" s="788"/>
      <c r="U49" s="788"/>
      <c r="V49" s="788"/>
      <c r="W49" s="772"/>
      <c r="X49" s="772"/>
      <c r="Y49" s="772"/>
      <c r="Z49" s="772"/>
      <c r="AA49" s="805" t="str">
        <f>IF(ISBLANK(W49),"",IF(W49&gt;O49,"Fail","Pass"))</f>
        <v/>
      </c>
      <c r="AB49" s="805"/>
      <c r="AC49" s="806"/>
      <c r="AD49" s="770" t="str">
        <f>IF(ISBLANK(W49),"",ABS((W49-S49)/S49))</f>
        <v/>
      </c>
      <c r="AE49" s="771"/>
      <c r="AF49" s="771"/>
      <c r="AG49" s="771"/>
      <c r="AH49" s="814" t="str">
        <f>IF(AD49="","",IF(AD49&lt;=10%,"Yes","No"))</f>
        <v/>
      </c>
      <c r="AI49" s="814"/>
      <c r="AJ49" s="814"/>
      <c r="AK49" s="815"/>
      <c r="AL49" s="85"/>
    </row>
    <row r="50" spans="2:38" s="86" customFormat="1" ht="13.5" customHeight="1" thickBot="1">
      <c r="B50" s="84"/>
      <c r="C50" s="783" t="s">
        <v>308</v>
      </c>
      <c r="D50" s="784"/>
      <c r="E50" s="784"/>
      <c r="F50" s="784"/>
      <c r="G50" s="784"/>
      <c r="H50" s="784"/>
      <c r="I50" s="784"/>
      <c r="J50" s="784"/>
      <c r="K50" s="784"/>
      <c r="L50" s="784" t="s">
        <v>304</v>
      </c>
      <c r="M50" s="784"/>
      <c r="N50" s="795"/>
      <c r="O50" s="802"/>
      <c r="P50" s="803"/>
      <c r="Q50" s="803"/>
      <c r="R50" s="804"/>
      <c r="S50" s="781"/>
      <c r="T50" s="782"/>
      <c r="U50" s="782"/>
      <c r="V50" s="782"/>
      <c r="W50" s="801"/>
      <c r="X50" s="801"/>
      <c r="Y50" s="801"/>
      <c r="Z50" s="801"/>
      <c r="AA50" s="816" t="str">
        <f>IF(ISBLANK(W50),"",IF(W50&lt;O50,"Fail","Pass"))</f>
        <v/>
      </c>
      <c r="AB50" s="816"/>
      <c r="AC50" s="817"/>
      <c r="AD50" s="807" t="str">
        <f>IF(ISBLANK(W50),"",ABS((W50-S50)/S50))</f>
        <v/>
      </c>
      <c r="AE50" s="808"/>
      <c r="AF50" s="808"/>
      <c r="AG50" s="808"/>
      <c r="AH50" s="773" t="str">
        <f>IF(AD50="","",IF(AD50&lt;=10%,"Yes","No"))</f>
        <v/>
      </c>
      <c r="AI50" s="773"/>
      <c r="AJ50" s="773"/>
      <c r="AK50" s="774"/>
      <c r="AL50" s="85"/>
    </row>
    <row r="51" spans="2:38" s="86" customFormat="1" ht="7.5" customHeight="1">
      <c r="B51" s="84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2"/>
      <c r="P51" s="82"/>
      <c r="Q51" s="82"/>
      <c r="R51" s="82"/>
      <c r="S51" s="88"/>
      <c r="T51" s="88"/>
      <c r="U51" s="88"/>
      <c r="V51" s="88"/>
      <c r="W51" s="82"/>
      <c r="X51" s="82"/>
      <c r="Y51" s="82"/>
      <c r="Z51" s="82"/>
      <c r="AA51" s="83"/>
      <c r="AB51" s="83"/>
      <c r="AC51" s="83"/>
      <c r="AD51" s="89"/>
      <c r="AE51" s="89"/>
      <c r="AF51" s="89"/>
      <c r="AG51" s="89"/>
      <c r="AH51" s="88"/>
      <c r="AI51" s="88"/>
      <c r="AJ51" s="88"/>
      <c r="AK51" s="88"/>
      <c r="AL51" s="85"/>
    </row>
    <row r="52" spans="2:38" s="39" customFormat="1" ht="15.75" customHeight="1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38"/>
    </row>
    <row r="53" spans="2:38" s="39" customFormat="1" ht="15.75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800" t="s">
        <v>250</v>
      </c>
      <c r="AA53" s="800"/>
      <c r="AB53" s="800"/>
      <c r="AC53" s="800"/>
      <c r="AD53" s="800"/>
      <c r="AE53" s="800"/>
      <c r="AF53" s="800"/>
      <c r="AG53" s="800"/>
      <c r="AH53" s="800"/>
      <c r="AI53" s="800"/>
      <c r="AJ53" s="800"/>
      <c r="AK53" s="800"/>
      <c r="AL53" s="38"/>
    </row>
    <row r="54" spans="2:38" s="23" customFormat="1" ht="12.95" customHeight="1">
      <c r="B54" s="2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22"/>
    </row>
    <row r="55" spans="2:38" s="23" customFormat="1" ht="12.95" customHeight="1">
      <c r="B55" s="2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22"/>
    </row>
    <row r="56" spans="2:38" s="23" customFormat="1" ht="8.25" customHeight="1">
      <c r="B56" s="2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22"/>
    </row>
    <row r="57" spans="2:38" s="59" customFormat="1" ht="12.95" customHeight="1">
      <c r="B57" s="45"/>
      <c r="C57" s="730" t="s">
        <v>236</v>
      </c>
      <c r="D57" s="730"/>
      <c r="E57" s="730"/>
      <c r="F57" s="730"/>
      <c r="G57" s="730"/>
      <c r="H57" s="730"/>
      <c r="I57" s="730"/>
      <c r="J57" s="730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762" t="s">
        <v>237</v>
      </c>
      <c r="X57" s="762"/>
      <c r="Y57" s="762"/>
      <c r="Z57" s="429"/>
      <c r="AA57" s="429"/>
      <c r="AB57" s="429"/>
      <c r="AC57" s="429"/>
      <c r="AD57" s="429"/>
      <c r="AE57" s="429"/>
      <c r="AF57" s="429"/>
      <c r="AG57" s="429"/>
      <c r="AH57" s="429"/>
      <c r="AI57" s="429"/>
      <c r="AJ57" s="429"/>
      <c r="AK57" s="429"/>
      <c r="AL57" s="46"/>
    </row>
    <row r="58" spans="2:38" s="59" customFormat="1" ht="12.95" customHeight="1">
      <c r="B58" s="45"/>
      <c r="C58" s="730" t="s">
        <v>238</v>
      </c>
      <c r="D58" s="730"/>
      <c r="E58" s="730"/>
      <c r="F58" s="730"/>
      <c r="G58" s="730"/>
      <c r="H58" s="730"/>
      <c r="I58" s="730"/>
      <c r="J58" s="730"/>
      <c r="K58" s="730"/>
      <c r="L58" s="730"/>
      <c r="M58" s="730"/>
      <c r="N58" s="645"/>
      <c r="O58" s="645"/>
      <c r="P58" s="742" t="s">
        <v>239</v>
      </c>
      <c r="Q58" s="742"/>
      <c r="R58" s="429"/>
      <c r="S58" s="429"/>
      <c r="T58" s="429"/>
      <c r="U58" s="429"/>
      <c r="V58" s="429"/>
      <c r="W58" s="429"/>
      <c r="X58" s="40" t="s">
        <v>251</v>
      </c>
      <c r="Y58" s="813"/>
      <c r="Z58" s="813"/>
      <c r="AA58" s="37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46"/>
    </row>
    <row r="59" spans="2:38" s="59" customFormat="1" ht="12.95" customHeight="1">
      <c r="B59" s="45"/>
      <c r="C59" s="761" t="s">
        <v>240</v>
      </c>
      <c r="D59" s="761"/>
      <c r="E59" s="761"/>
      <c r="F59" s="761"/>
      <c r="G59" s="761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8"/>
      <c r="U59" s="742" t="s">
        <v>241</v>
      </c>
      <c r="V59" s="742"/>
      <c r="W59" s="742"/>
      <c r="X59" s="742"/>
      <c r="Y59" s="742"/>
      <c r="Z59" s="742"/>
      <c r="AA59" s="742"/>
      <c r="AB59" s="466"/>
      <c r="AC59" s="466"/>
      <c r="AD59" s="466"/>
      <c r="AE59" s="466"/>
      <c r="AF59" s="466"/>
      <c r="AG59" s="466"/>
      <c r="AH59" s="466"/>
      <c r="AI59" s="37"/>
      <c r="AJ59" s="37"/>
      <c r="AK59" s="37"/>
      <c r="AL59" s="46"/>
    </row>
    <row r="60" spans="2:38" s="39" customFormat="1" ht="12.95" customHeight="1">
      <c r="B60" s="36"/>
      <c r="C60" s="37"/>
      <c r="D60" s="37"/>
      <c r="E60" s="37"/>
      <c r="F60" s="37"/>
      <c r="G60" s="55"/>
      <c r="H60" s="760" t="s">
        <v>242</v>
      </c>
      <c r="I60" s="760"/>
      <c r="J60" s="760"/>
      <c r="K60" s="760"/>
      <c r="L60" s="760"/>
      <c r="M60" s="760"/>
      <c r="N60" s="760"/>
      <c r="O60" s="760"/>
      <c r="P60" s="760"/>
      <c r="Q60" s="760"/>
      <c r="R60" s="760"/>
      <c r="S60" s="760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37"/>
      <c r="AJ60" s="37"/>
      <c r="AK60" s="37"/>
      <c r="AL60" s="38"/>
    </row>
    <row r="61" spans="2:38" s="39" customFormat="1" ht="12.95" customHeight="1">
      <c r="B61" s="36"/>
      <c r="C61" s="768" t="s">
        <v>235</v>
      </c>
      <c r="D61" s="768"/>
      <c r="E61" s="768"/>
      <c r="F61" s="768"/>
      <c r="G61" s="768"/>
      <c r="H61" s="768"/>
      <c r="I61" s="37"/>
      <c r="J61" s="37"/>
      <c r="K61" s="37"/>
      <c r="L61" s="37"/>
      <c r="M61" s="37"/>
      <c r="N61" s="37"/>
      <c r="O61" s="37"/>
      <c r="P61" s="55"/>
      <c r="Q61" s="55"/>
      <c r="R61" s="55"/>
      <c r="S61" s="55"/>
      <c r="T61" s="55"/>
      <c r="U61" s="55"/>
      <c r="V61" s="55"/>
      <c r="W61" s="55"/>
      <c r="X61" s="55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8"/>
    </row>
    <row r="62" spans="2:38" s="39" customFormat="1" ht="12.95" customHeight="1">
      <c r="B62" s="36"/>
      <c r="C62" s="40" t="s">
        <v>225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8"/>
    </row>
    <row r="63" spans="2:38" s="59" customFormat="1" ht="15.75" customHeight="1">
      <c r="B63" s="45"/>
      <c r="C63" s="730" t="s">
        <v>232</v>
      </c>
      <c r="D63" s="730"/>
      <c r="E63" s="730"/>
      <c r="F63" s="730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767" t="s">
        <v>231</v>
      </c>
      <c r="V63" s="767"/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46"/>
    </row>
    <row r="64" spans="2:38" s="39" customFormat="1" ht="9" customHeight="1">
      <c r="B64" s="36"/>
      <c r="C64" s="37"/>
      <c r="D64" s="37"/>
      <c r="E64" s="37"/>
      <c r="F64" s="37"/>
      <c r="G64" s="747" t="s">
        <v>230</v>
      </c>
      <c r="H64" s="747"/>
      <c r="I64" s="747"/>
      <c r="J64" s="747"/>
      <c r="K64" s="747"/>
      <c r="L64" s="747"/>
      <c r="M64" s="747"/>
      <c r="N64" s="747"/>
      <c r="O64" s="747"/>
      <c r="P64" s="747"/>
      <c r="Q64" s="747"/>
      <c r="R64" s="747"/>
      <c r="S64" s="747"/>
      <c r="T64" s="37"/>
      <c r="U64" s="37"/>
      <c r="V64" s="37"/>
      <c r="W64" s="747" t="s">
        <v>226</v>
      </c>
      <c r="X64" s="747"/>
      <c r="Y64" s="747"/>
      <c r="Z64" s="747"/>
      <c r="AA64" s="747"/>
      <c r="AB64" s="747"/>
      <c r="AC64" s="747"/>
      <c r="AD64" s="747"/>
      <c r="AE64" s="747"/>
      <c r="AF64" s="747"/>
      <c r="AG64" s="747"/>
      <c r="AH64" s="747"/>
      <c r="AI64" s="747"/>
      <c r="AJ64" s="37"/>
      <c r="AK64" s="37"/>
      <c r="AL64" s="38"/>
    </row>
    <row r="65" spans="2:77" s="59" customFormat="1" ht="12.95" customHeight="1">
      <c r="B65" s="45"/>
      <c r="C65" s="730" t="s">
        <v>233</v>
      </c>
      <c r="D65" s="730"/>
      <c r="E65" s="730"/>
      <c r="F65" s="730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6"/>
    </row>
    <row r="66" spans="2:77" s="39" customFormat="1" ht="9" customHeight="1">
      <c r="B66" s="36"/>
      <c r="C66" s="37"/>
      <c r="D66" s="37"/>
      <c r="E66" s="37"/>
      <c r="F66" s="37"/>
      <c r="G66" s="747" t="s">
        <v>234</v>
      </c>
      <c r="H66" s="747"/>
      <c r="I66" s="747"/>
      <c r="J66" s="747"/>
      <c r="K66" s="747"/>
      <c r="L66" s="747"/>
      <c r="M66" s="747"/>
      <c r="N66" s="747"/>
      <c r="O66" s="747"/>
      <c r="P66" s="747"/>
      <c r="Q66" s="747"/>
      <c r="R66" s="747"/>
      <c r="S66" s="747"/>
      <c r="T66" s="747"/>
      <c r="U66" s="747"/>
      <c r="V66" s="747"/>
      <c r="W66" s="747"/>
      <c r="X66" s="747"/>
      <c r="Y66" s="747"/>
      <c r="Z66" s="747"/>
      <c r="AA66" s="747"/>
      <c r="AB66" s="747"/>
      <c r="AC66" s="747"/>
      <c r="AD66" s="747"/>
      <c r="AE66" s="747"/>
      <c r="AF66" s="747"/>
      <c r="AG66" s="747"/>
      <c r="AH66" s="747"/>
      <c r="AI66" s="747"/>
      <c r="AJ66" s="747"/>
      <c r="AK66" s="747"/>
      <c r="AL66" s="38"/>
    </row>
    <row r="67" spans="2:77" s="39" customFormat="1" ht="2.25" customHeight="1">
      <c r="B67" s="36"/>
      <c r="C67" s="52"/>
      <c r="D67" s="52"/>
      <c r="E67" s="52"/>
      <c r="F67" s="52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2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38"/>
    </row>
    <row r="68" spans="2:77" s="39" customFormat="1" ht="3" customHeight="1">
      <c r="B68" s="36"/>
      <c r="C68" s="40"/>
      <c r="D68" s="40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8"/>
    </row>
    <row r="69" spans="2:77" s="39" customFormat="1" ht="5.25" customHeight="1">
      <c r="B69" s="36"/>
      <c r="C69" s="34"/>
      <c r="D69" s="34"/>
      <c r="E69" s="34"/>
      <c r="F69" s="34"/>
      <c r="G69" s="34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8"/>
    </row>
    <row r="70" spans="2:77" s="47" customFormat="1" ht="12" customHeight="1">
      <c r="B70" s="45"/>
      <c r="C70" s="60" t="s">
        <v>211</v>
      </c>
      <c r="D70" s="60"/>
      <c r="E70" s="60"/>
      <c r="F70" s="60"/>
      <c r="G70" s="60"/>
      <c r="H70" s="61"/>
      <c r="I70" s="61"/>
      <c r="J70" s="61"/>
      <c r="K70" s="61"/>
      <c r="L70" s="835" t="s">
        <v>210</v>
      </c>
      <c r="M70" s="835"/>
      <c r="N70" s="835"/>
      <c r="O70" s="835"/>
      <c r="P70" s="835"/>
      <c r="Q70" s="835"/>
      <c r="R70" s="835"/>
      <c r="S70" s="835"/>
      <c r="T70" s="835"/>
      <c r="U70" s="835"/>
      <c r="V70" s="835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6"/>
      <c r="AQ70" s="87">
        <f>IF(AND(AA34="Pass",AA35="Pass",AA36="Pass",AA37="Pass",AA39="Pass",AA40="Pass",AA41="Pass",AA43="Pass",AA44="Pass",AA45="Pass",AA47="Pass",AA49="Pass",AA50="Pass"),1,0)</f>
        <v>0</v>
      </c>
      <c r="AR70" s="90">
        <f>IF(AQ70=1,0,1)</f>
        <v>1</v>
      </c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</row>
    <row r="71" spans="2:77" s="47" customFormat="1" ht="12" customHeight="1">
      <c r="B71" s="45"/>
      <c r="C71" s="60"/>
      <c r="D71" s="60"/>
      <c r="E71" s="60"/>
      <c r="F71" s="60"/>
      <c r="G71" s="60"/>
      <c r="H71" s="61"/>
      <c r="I71" s="61"/>
      <c r="J71" s="61"/>
      <c r="K71" s="61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46"/>
    </row>
    <row r="72" spans="2:77" s="47" customFormat="1" ht="12" customHeight="1">
      <c r="B72" s="45"/>
      <c r="C72" s="855" t="str">
        <f>IF(AND(AH34="Yes",AH35="Yes",AH36="Yes",AH37="Yes",AH39="Yes",AH40="Yes",AH41="Yes",AH43="Yes",AH44="Yes",AH45="Yes",AH47="Yes",AH49="Yes",AH50="Yes"),"This material meets verification requirements.","Get this shit out of my lab!")</f>
        <v>Get this shit out of my lab!</v>
      </c>
      <c r="D72" s="855"/>
      <c r="E72" s="855"/>
      <c r="F72" s="855"/>
      <c r="G72" s="855"/>
      <c r="H72" s="855"/>
      <c r="I72" s="855"/>
      <c r="J72" s="855"/>
      <c r="K72" s="855"/>
      <c r="L72" s="855"/>
      <c r="M72" s="855"/>
      <c r="N72" s="855"/>
      <c r="O72" s="855"/>
      <c r="P72" s="855"/>
      <c r="Q72" s="855"/>
      <c r="R72" s="855"/>
      <c r="S72" s="855"/>
      <c r="T72" s="855"/>
      <c r="U72" s="855"/>
      <c r="V72" s="855"/>
      <c r="W72" s="855"/>
      <c r="X72" s="855"/>
      <c r="Y72" s="855"/>
      <c r="Z72" s="855"/>
      <c r="AA72" s="855"/>
      <c r="AB72" s="855"/>
      <c r="AC72" s="855"/>
      <c r="AD72" s="855"/>
      <c r="AE72" s="855"/>
      <c r="AF72" s="855"/>
      <c r="AG72" s="855"/>
      <c r="AH72" s="855"/>
      <c r="AI72" s="855"/>
      <c r="AJ72" s="855"/>
      <c r="AK72" s="855"/>
      <c r="AL72" s="46"/>
    </row>
    <row r="73" spans="2:77" s="47" customFormat="1" ht="12" customHeight="1">
      <c r="B73" s="45"/>
      <c r="C73" s="60"/>
      <c r="D73" s="60"/>
      <c r="E73" s="60"/>
      <c r="F73" s="60"/>
      <c r="G73" s="60"/>
      <c r="H73" s="61"/>
      <c r="I73" s="61"/>
      <c r="J73" s="61"/>
      <c r="K73" s="61"/>
      <c r="L73" s="835"/>
      <c r="M73" s="835"/>
      <c r="N73" s="835"/>
      <c r="O73" s="835"/>
      <c r="P73" s="835"/>
      <c r="Q73" s="835"/>
      <c r="R73" s="835"/>
      <c r="S73" s="835"/>
      <c r="T73" s="835"/>
      <c r="U73" s="835"/>
      <c r="V73" s="835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6"/>
    </row>
    <row r="74" spans="2:77" s="59" customFormat="1" ht="15.75" customHeight="1">
      <c r="B74" s="45"/>
      <c r="C74" s="730" t="s">
        <v>227</v>
      </c>
      <c r="D74" s="730"/>
      <c r="E74" s="730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37"/>
      <c r="U74" s="762" t="s">
        <v>228</v>
      </c>
      <c r="V74" s="762"/>
      <c r="W74" s="762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6"/>
    </row>
    <row r="75" spans="2:77" s="39" customFormat="1" ht="11.25">
      <c r="B75" s="36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747" t="s">
        <v>229</v>
      </c>
      <c r="Y75" s="747"/>
      <c r="Z75" s="747"/>
      <c r="AA75" s="747"/>
      <c r="AB75" s="747"/>
      <c r="AC75" s="747"/>
      <c r="AD75" s="747"/>
      <c r="AE75" s="747"/>
      <c r="AF75" s="747"/>
      <c r="AG75" s="747"/>
      <c r="AH75" s="747"/>
      <c r="AI75" s="747"/>
      <c r="AJ75" s="747"/>
      <c r="AK75" s="747"/>
      <c r="AL75" s="38"/>
    </row>
    <row r="76" spans="2:77" ht="0.95" customHeight="1"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6"/>
    </row>
    <row r="77" spans="2:77"/>
  </sheetData>
  <mergeCells count="236">
    <mergeCell ref="AH44:AK44"/>
    <mergeCell ref="AH43:AK43"/>
    <mergeCell ref="AA43:AC43"/>
    <mergeCell ref="AD44:AG44"/>
    <mergeCell ref="AA44:AC44"/>
    <mergeCell ref="S43:V43"/>
    <mergeCell ref="AD41:AG41"/>
    <mergeCell ref="AH41:AK41"/>
    <mergeCell ref="C44:K44"/>
    <mergeCell ref="AD43:AG43"/>
    <mergeCell ref="S41:V41"/>
    <mergeCell ref="C42:AK42"/>
    <mergeCell ref="L41:N41"/>
    <mergeCell ref="L44:N44"/>
    <mergeCell ref="O44:R44"/>
    <mergeCell ref="W44:Z44"/>
    <mergeCell ref="O43:R43"/>
    <mergeCell ref="L43:N43"/>
    <mergeCell ref="W43:Z43"/>
    <mergeCell ref="O41:R41"/>
    <mergeCell ref="AA41:AC41"/>
    <mergeCell ref="S44:V44"/>
    <mergeCell ref="AA37:AC37"/>
    <mergeCell ref="C37:K37"/>
    <mergeCell ref="L37:N37"/>
    <mergeCell ref="L36:N36"/>
    <mergeCell ref="C34:K34"/>
    <mergeCell ref="C36:K36"/>
    <mergeCell ref="S36:V36"/>
    <mergeCell ref="S39:V39"/>
    <mergeCell ref="L40:N40"/>
    <mergeCell ref="C38:AK38"/>
    <mergeCell ref="AH37:AK37"/>
    <mergeCell ref="S37:V37"/>
    <mergeCell ref="W37:Z37"/>
    <mergeCell ref="AD40:AG40"/>
    <mergeCell ref="W39:Z39"/>
    <mergeCell ref="AH40:AK40"/>
    <mergeCell ref="O40:R40"/>
    <mergeCell ref="L39:N39"/>
    <mergeCell ref="S40:V40"/>
    <mergeCell ref="W40:Z40"/>
    <mergeCell ref="W34:Z34"/>
    <mergeCell ref="AD34:AG34"/>
    <mergeCell ref="AA40:AC40"/>
    <mergeCell ref="AH31:AK31"/>
    <mergeCell ref="C31:I31"/>
    <mergeCell ref="L34:N34"/>
    <mergeCell ref="W35:Z35"/>
    <mergeCell ref="AD35:AG35"/>
    <mergeCell ref="AH34:AK34"/>
    <mergeCell ref="AH35:AK35"/>
    <mergeCell ref="W31:Z32"/>
    <mergeCell ref="J31:K31"/>
    <mergeCell ref="S35:V35"/>
    <mergeCell ref="AD32:AG32"/>
    <mergeCell ref="AD31:AG31"/>
    <mergeCell ref="AH32:AK32"/>
    <mergeCell ref="S31:V32"/>
    <mergeCell ref="AA35:AC35"/>
    <mergeCell ref="S34:V34"/>
    <mergeCell ref="AA32:AC32"/>
    <mergeCell ref="AA34:AC34"/>
    <mergeCell ref="J32:K32"/>
    <mergeCell ref="L35:N35"/>
    <mergeCell ref="AD46:AG46"/>
    <mergeCell ref="AH47:AK47"/>
    <mergeCell ref="AA46:AC46"/>
    <mergeCell ref="AA47:AC47"/>
    <mergeCell ref="W45:Z45"/>
    <mergeCell ref="C45:K45"/>
    <mergeCell ref="S47:V47"/>
    <mergeCell ref="W46:Z46"/>
    <mergeCell ref="S45:V45"/>
    <mergeCell ref="AA45:AC45"/>
    <mergeCell ref="L46:N46"/>
    <mergeCell ref="U63:V63"/>
    <mergeCell ref="C65:F65"/>
    <mergeCell ref="G64:S64"/>
    <mergeCell ref="G63:T63"/>
    <mergeCell ref="W63:AK63"/>
    <mergeCell ref="C63:F63"/>
    <mergeCell ref="G65:AK65"/>
    <mergeCell ref="C74:E74"/>
    <mergeCell ref="U74:W74"/>
    <mergeCell ref="X74:AK74"/>
    <mergeCell ref="F74:S74"/>
    <mergeCell ref="G66:AK66"/>
    <mergeCell ref="C72:AK72"/>
    <mergeCell ref="L73:V73"/>
    <mergeCell ref="W73:AK73"/>
    <mergeCell ref="W70:AK70"/>
    <mergeCell ref="C3:AK3"/>
    <mergeCell ref="C4:AK4"/>
    <mergeCell ref="C5:AK5"/>
    <mergeCell ref="C6:AK6"/>
    <mergeCell ref="C7:AK7"/>
    <mergeCell ref="C8:AK8"/>
    <mergeCell ref="C16:E16"/>
    <mergeCell ref="AA31:AC31"/>
    <mergeCell ref="W21:AK21"/>
    <mergeCell ref="F21:S21"/>
    <mergeCell ref="C23:F23"/>
    <mergeCell ref="C22:F22"/>
    <mergeCell ref="L31:N31"/>
    <mergeCell ref="C18:F18"/>
    <mergeCell ref="C25:F25"/>
    <mergeCell ref="C26:F26"/>
    <mergeCell ref="Z17:AK17"/>
    <mergeCell ref="U17:Y17"/>
    <mergeCell ref="AG16:AK16"/>
    <mergeCell ref="G17:S17"/>
    <mergeCell ref="F16:S16"/>
    <mergeCell ref="AE16:AF16"/>
    <mergeCell ref="W16:AD16"/>
    <mergeCell ref="U23:W23"/>
    <mergeCell ref="C10:AK10"/>
    <mergeCell ref="G26:AG26"/>
    <mergeCell ref="I14:S14"/>
    <mergeCell ref="AH25:AK25"/>
    <mergeCell ref="G25:AG25"/>
    <mergeCell ref="C12:AK12"/>
    <mergeCell ref="C15:E15"/>
    <mergeCell ref="X15:AK15"/>
    <mergeCell ref="F15:S15"/>
    <mergeCell ref="U15:W15"/>
    <mergeCell ref="AH26:AK26"/>
    <mergeCell ref="U21:V21"/>
    <mergeCell ref="U22:V22"/>
    <mergeCell ref="C11:AK11"/>
    <mergeCell ref="Y18:AK18"/>
    <mergeCell ref="U18:X18"/>
    <mergeCell ref="C17:F17"/>
    <mergeCell ref="U16:V16"/>
    <mergeCell ref="G20:S20"/>
    <mergeCell ref="G18:S18"/>
    <mergeCell ref="G19:S19"/>
    <mergeCell ref="U14:V14"/>
    <mergeCell ref="W14:AD14"/>
    <mergeCell ref="AH14:AK14"/>
    <mergeCell ref="AF14:AG14"/>
    <mergeCell ref="C14:H14"/>
    <mergeCell ref="U20:Y20"/>
    <mergeCell ref="Z20:AK20"/>
    <mergeCell ref="C20:F20"/>
    <mergeCell ref="C19:F19"/>
    <mergeCell ref="X75:AK75"/>
    <mergeCell ref="U59:AA59"/>
    <mergeCell ref="L70:V70"/>
    <mergeCell ref="P58:Q58"/>
    <mergeCell ref="W64:AI64"/>
    <mergeCell ref="G27:AG27"/>
    <mergeCell ref="AH27:AK27"/>
    <mergeCell ref="G23:S23"/>
    <mergeCell ref="C41:K41"/>
    <mergeCell ref="AH28:AK28"/>
    <mergeCell ref="AD47:AG47"/>
    <mergeCell ref="C27:F27"/>
    <mergeCell ref="G28:AG28"/>
    <mergeCell ref="C30:I30"/>
    <mergeCell ref="AD30:AK30"/>
    <mergeCell ref="C28:F28"/>
    <mergeCell ref="S30:AC30"/>
    <mergeCell ref="AH46:AK46"/>
    <mergeCell ref="X19:AK19"/>
    <mergeCell ref="U19:W19"/>
    <mergeCell ref="C40:K40"/>
    <mergeCell ref="O34:R34"/>
    <mergeCell ref="O35:R35"/>
    <mergeCell ref="O36:R36"/>
    <mergeCell ref="W36:Z36"/>
    <mergeCell ref="X23:AK23"/>
    <mergeCell ref="AD37:AG37"/>
    <mergeCell ref="C39:K39"/>
    <mergeCell ref="AD36:AG36"/>
    <mergeCell ref="AD39:AG39"/>
    <mergeCell ref="AH36:AK36"/>
    <mergeCell ref="AA39:AC39"/>
    <mergeCell ref="AH39:AK39"/>
    <mergeCell ref="AA36:AC36"/>
    <mergeCell ref="O39:R39"/>
    <mergeCell ref="O37:R37"/>
    <mergeCell ref="J30:N30"/>
    <mergeCell ref="C32:I32"/>
    <mergeCell ref="L32:N32"/>
    <mergeCell ref="O30:R32"/>
    <mergeCell ref="C35:K35"/>
    <mergeCell ref="C33:AK33"/>
    <mergeCell ref="AB59:AH59"/>
    <mergeCell ref="Z53:AK53"/>
    <mergeCell ref="W50:Z50"/>
    <mergeCell ref="O50:R50"/>
    <mergeCell ref="AA49:AC49"/>
    <mergeCell ref="AD50:AG50"/>
    <mergeCell ref="L45:N45"/>
    <mergeCell ref="O45:R45"/>
    <mergeCell ref="C21:E21"/>
    <mergeCell ref="W22:AK22"/>
    <mergeCell ref="G22:S22"/>
    <mergeCell ref="C57:J57"/>
    <mergeCell ref="K57:V57"/>
    <mergeCell ref="R58:W58"/>
    <mergeCell ref="Y58:Z58"/>
    <mergeCell ref="AH49:AK49"/>
    <mergeCell ref="AH45:AK45"/>
    <mergeCell ref="C59:G59"/>
    <mergeCell ref="H59:S59"/>
    <mergeCell ref="AA50:AC50"/>
    <mergeCell ref="O47:R47"/>
    <mergeCell ref="W57:Y57"/>
    <mergeCell ref="C58:M58"/>
    <mergeCell ref="AD45:AG45"/>
    <mergeCell ref="AD49:AG49"/>
    <mergeCell ref="W49:Z49"/>
    <mergeCell ref="AH50:AK50"/>
    <mergeCell ref="S46:V46"/>
    <mergeCell ref="Z57:AK57"/>
    <mergeCell ref="W41:Z41"/>
    <mergeCell ref="C61:H61"/>
    <mergeCell ref="W47:Z47"/>
    <mergeCell ref="C47:K47"/>
    <mergeCell ref="C49:K49"/>
    <mergeCell ref="S50:V50"/>
    <mergeCell ref="C50:K50"/>
    <mergeCell ref="L47:N47"/>
    <mergeCell ref="Z52:AK52"/>
    <mergeCell ref="C43:K43"/>
    <mergeCell ref="H60:S60"/>
    <mergeCell ref="N58:O58"/>
    <mergeCell ref="S49:V49"/>
    <mergeCell ref="C48:AK48"/>
    <mergeCell ref="O49:R49"/>
    <mergeCell ref="L50:N50"/>
    <mergeCell ref="L49:N49"/>
    <mergeCell ref="C46:K46"/>
    <mergeCell ref="O46:R46"/>
  </mergeCells>
  <phoneticPr fontId="30" type="noConversion"/>
  <dataValidations xWindow="604" yWindow="597" count="2">
    <dataValidation allowBlank="1" showInputMessage="1" showErrorMessage="1" promptTitle="Region" prompt="Automatic when county is selected" sqref="AH14" xr:uid="{00000000-0002-0000-0A00-000000000000}"/>
    <dataValidation allowBlank="1" showInputMessage="1" showErrorMessage="1" promptTitle="Date Format" prompt="DD-Mmm-YY" sqref="AK24 G17:S17 Y18:AK18 Z17:AK17 AB59:AH59" xr:uid="{00000000-0002-0000-0A00-000001000000}"/>
  </dataValidations>
  <printOptions horizontalCentered="1"/>
  <pageMargins left="0" right="0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Drop Down 3">
              <controlPr defaultSize="0" print="0" autoLine="0" autoPict="0">
                <anchor moveWithCells="1">
                  <from>
                    <xdr:col>22</xdr:col>
                    <xdr:colOff>9525</xdr:colOff>
                    <xdr:row>12</xdr:row>
                    <xdr:rowOff>114300</xdr:rowOff>
                  </from>
                  <to>
                    <xdr:col>29</xdr:col>
                    <xdr:colOff>133350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69</xdr:row>
                    <xdr:rowOff>57150</xdr:rowOff>
                  </from>
                  <to>
                    <xdr:col>11</xdr:col>
                    <xdr:colOff>104775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67</xdr:row>
                    <xdr:rowOff>9525</xdr:rowOff>
                  </from>
                  <to>
                    <xdr:col>10</xdr:col>
                    <xdr:colOff>133350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7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8" name="Check Box 10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9" name="Drop Down 11">
              <controlPr defaultSize="0" print="0" autoLine="0" autoPict="0">
                <anchor moveWithCells="1">
                  <from>
                    <xdr:col>9</xdr:col>
                    <xdr:colOff>47625</xdr:colOff>
                    <xdr:row>29</xdr:row>
                    <xdr:rowOff>19050</xdr:rowOff>
                  </from>
                  <to>
                    <xdr:col>13</xdr:col>
                    <xdr:colOff>38100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0.39997558519241921"/>
    <pageSetUpPr fitToPage="1"/>
  </sheetPr>
  <dimension ref="A1:AX72"/>
  <sheetViews>
    <sheetView showGridLines="0" showRowColHeaders="0" workbookViewId="0">
      <selection activeCell="I14" sqref="I14:S14"/>
    </sheetView>
  </sheetViews>
  <sheetFormatPr defaultColWidth="0" defaultRowHeight="12.75" customHeight="1" zeroHeight="1"/>
  <cols>
    <col min="1" max="1" width="2.7109375" style="116" customWidth="1"/>
    <col min="2" max="2" width="1.7109375" style="116" customWidth="1"/>
    <col min="3" max="19" width="2.7109375" style="116" customWidth="1"/>
    <col min="20" max="21" width="2.85546875" style="116" customWidth="1"/>
    <col min="22" max="22" width="3.42578125" style="116" customWidth="1"/>
    <col min="23" max="23" width="3" style="116" customWidth="1"/>
    <col min="24" max="25" width="3.28515625" style="116" customWidth="1"/>
    <col min="26" max="29" width="2.7109375" style="116" customWidth="1"/>
    <col min="30" max="30" width="2.140625" style="116" customWidth="1"/>
    <col min="31" max="37" width="2.7109375" style="116" customWidth="1"/>
    <col min="38" max="38" width="1.7109375" style="116" customWidth="1"/>
    <col min="39" max="39" width="2.7109375" style="116" customWidth="1"/>
    <col min="40" max="16384" width="2.7109375" style="116" hidden="1"/>
  </cols>
  <sheetData>
    <row r="1" spans="2:50"/>
    <row r="2" spans="2:50" ht="0.95" customHeight="1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9"/>
    </row>
    <row r="3" spans="2:50" ht="11.25" customHeight="1">
      <c r="B3" s="120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122"/>
    </row>
    <row r="4" spans="2:50" s="126" customFormat="1" ht="15.75">
      <c r="B4" s="123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124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</row>
    <row r="5" spans="2:50" s="126" customFormat="1" ht="14.25" customHeight="1">
      <c r="B5" s="123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124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</row>
    <row r="6" spans="2:50" s="126" customFormat="1">
      <c r="B6" s="123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124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</row>
    <row r="7" spans="2:50" s="126" customFormat="1" ht="9.75" customHeight="1">
      <c r="B7" s="123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124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</row>
    <row r="8" spans="2:50" s="126" customFormat="1" ht="9.75" customHeight="1">
      <c r="B8" s="123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128"/>
    </row>
    <row r="9" spans="2:50" s="132" customFormat="1" ht="5.25" customHeight="1">
      <c r="B9" s="129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27"/>
      <c r="AD9" s="127"/>
      <c r="AE9" s="127"/>
      <c r="AF9" s="127"/>
      <c r="AG9" s="127"/>
      <c r="AH9" s="127"/>
      <c r="AI9" s="127"/>
      <c r="AJ9" s="127"/>
      <c r="AK9" s="127"/>
      <c r="AL9" s="131"/>
    </row>
    <row r="10" spans="2:50" s="136" customFormat="1" ht="12.75" customHeight="1">
      <c r="B10" s="133"/>
      <c r="C10" s="472" t="s">
        <v>453</v>
      </c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135"/>
    </row>
    <row r="11" spans="2:50" s="136" customFormat="1" ht="12.75" customHeight="1">
      <c r="B11" s="133"/>
      <c r="C11" s="472" t="s">
        <v>248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135"/>
    </row>
    <row r="12" spans="2:50" s="136" customFormat="1" ht="12.75" customHeight="1">
      <c r="B12" s="133"/>
      <c r="C12" s="472" t="s">
        <v>249</v>
      </c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135"/>
    </row>
    <row r="13" spans="2:50">
      <c r="B13" s="120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22"/>
    </row>
    <row r="14" spans="2:50" s="143" customFormat="1" ht="12" customHeight="1">
      <c r="B14" s="138"/>
      <c r="C14" s="444" t="s">
        <v>9</v>
      </c>
      <c r="D14" s="444"/>
      <c r="E14" s="444"/>
      <c r="F14" s="444"/>
      <c r="G14" s="444"/>
      <c r="H14" s="444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139"/>
      <c r="U14" s="444" t="s">
        <v>5</v>
      </c>
      <c r="V14" s="444"/>
      <c r="W14" s="463">
        <f>VLOOKUP(' '!G3,' '!B4:F103,5)</f>
        <v>0</v>
      </c>
      <c r="X14" s="463"/>
      <c r="Y14" s="463"/>
      <c r="Z14" s="463"/>
      <c r="AA14" s="463"/>
      <c r="AB14" s="463"/>
      <c r="AC14" s="463"/>
      <c r="AD14" s="463"/>
      <c r="AE14" s="140"/>
      <c r="AF14" s="440" t="s">
        <v>8</v>
      </c>
      <c r="AG14" s="440"/>
      <c r="AH14" s="464">
        <f>VLOOKUP(' '!G3,' '!B4:F103,3)</f>
        <v>0</v>
      </c>
      <c r="AI14" s="464"/>
      <c r="AJ14" s="464"/>
      <c r="AK14" s="464"/>
      <c r="AL14" s="142"/>
    </row>
    <row r="15" spans="2:50" s="143" customFormat="1" ht="12" customHeight="1">
      <c r="B15" s="138"/>
      <c r="C15" s="444" t="s">
        <v>6</v>
      </c>
      <c r="D15" s="444"/>
      <c r="E15" s="444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139"/>
      <c r="U15" s="444" t="s">
        <v>452</v>
      </c>
      <c r="V15" s="444"/>
      <c r="W15" s="444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142"/>
    </row>
    <row r="16" spans="2:50" s="143" customFormat="1" ht="12" customHeight="1">
      <c r="B16" s="138"/>
      <c r="C16" s="444" t="s">
        <v>213</v>
      </c>
      <c r="D16" s="444"/>
      <c r="E16" s="444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139"/>
      <c r="U16" s="444" t="s">
        <v>214</v>
      </c>
      <c r="V16" s="444"/>
      <c r="W16" s="429"/>
      <c r="X16" s="429"/>
      <c r="Y16" s="429"/>
      <c r="Z16" s="429"/>
      <c r="AA16" s="429"/>
      <c r="AB16" s="429"/>
      <c r="AC16" s="429"/>
      <c r="AD16" s="429"/>
      <c r="AE16" s="440" t="s">
        <v>246</v>
      </c>
      <c r="AF16" s="440"/>
      <c r="AG16" s="429"/>
      <c r="AH16" s="429"/>
      <c r="AI16" s="429"/>
      <c r="AJ16" s="429"/>
      <c r="AK16" s="429"/>
      <c r="AL16" s="142"/>
    </row>
    <row r="17" spans="2:38" s="143" customFormat="1" ht="12" customHeight="1">
      <c r="B17" s="138"/>
      <c r="C17" s="444" t="s">
        <v>215</v>
      </c>
      <c r="D17" s="444"/>
      <c r="E17" s="444"/>
      <c r="F17" s="444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139"/>
      <c r="U17" s="444" t="s">
        <v>221</v>
      </c>
      <c r="V17" s="444"/>
      <c r="W17" s="444"/>
      <c r="X17" s="444"/>
      <c r="Y17" s="444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142"/>
    </row>
    <row r="18" spans="2:38" s="143" customFormat="1" ht="12" customHeight="1">
      <c r="B18" s="138"/>
      <c r="C18" s="444" t="s">
        <v>216</v>
      </c>
      <c r="D18" s="444"/>
      <c r="E18" s="444"/>
      <c r="F18" s="444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139"/>
      <c r="U18" s="444" t="s">
        <v>222</v>
      </c>
      <c r="V18" s="444"/>
      <c r="W18" s="444"/>
      <c r="X18" s="444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142"/>
    </row>
    <row r="19" spans="2:38" s="143" customFormat="1" ht="12" customHeight="1">
      <c r="B19" s="138"/>
      <c r="C19" s="444" t="s">
        <v>217</v>
      </c>
      <c r="D19" s="444"/>
      <c r="E19" s="444"/>
      <c r="F19" s="444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139"/>
      <c r="U19" s="444" t="s">
        <v>223</v>
      </c>
      <c r="V19" s="444"/>
      <c r="W19" s="444"/>
      <c r="X19" s="238"/>
      <c r="Y19" s="238"/>
      <c r="Z19" s="238"/>
      <c r="AA19" s="238"/>
      <c r="AB19" s="238"/>
      <c r="AC19" s="238"/>
      <c r="AD19" s="238"/>
      <c r="AE19" s="473" t="s">
        <v>516</v>
      </c>
      <c r="AF19" s="473"/>
      <c r="AG19" s="238"/>
      <c r="AH19" s="238"/>
      <c r="AI19" s="238"/>
      <c r="AJ19" s="238"/>
      <c r="AK19" s="238"/>
      <c r="AL19" s="142"/>
    </row>
    <row r="20" spans="2:38" s="143" customFormat="1" ht="12" customHeight="1">
      <c r="B20" s="138"/>
      <c r="C20" s="444" t="s">
        <v>218</v>
      </c>
      <c r="D20" s="444"/>
      <c r="E20" s="444"/>
      <c r="F20" s="444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139"/>
      <c r="U20" s="444" t="s">
        <v>224</v>
      </c>
      <c r="V20" s="444"/>
      <c r="W20" s="444"/>
      <c r="X20" s="444"/>
      <c r="Y20" s="444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142"/>
    </row>
    <row r="21" spans="2:38" s="143" customFormat="1" ht="12" customHeight="1">
      <c r="B21" s="138"/>
      <c r="C21" s="444" t="s">
        <v>208</v>
      </c>
      <c r="D21" s="444"/>
      <c r="E21" s="444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139"/>
      <c r="U21" s="444" t="s">
        <v>212</v>
      </c>
      <c r="V21" s="444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142"/>
    </row>
    <row r="22" spans="2:38" s="143" customFormat="1" ht="12" customHeight="1">
      <c r="B22" s="138"/>
      <c r="C22" s="444" t="s">
        <v>515</v>
      </c>
      <c r="D22" s="444"/>
      <c r="E22" s="444"/>
      <c r="F22" s="444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139"/>
      <c r="U22" s="444" t="s">
        <v>212</v>
      </c>
      <c r="V22" s="444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142"/>
    </row>
    <row r="23" spans="2:38" s="143" customFormat="1" ht="12" customHeight="1">
      <c r="B23" s="138"/>
      <c r="C23" s="444" t="s">
        <v>220</v>
      </c>
      <c r="D23" s="444"/>
      <c r="E23" s="444"/>
      <c r="F23" s="444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139"/>
      <c r="U23" s="444" t="s">
        <v>7</v>
      </c>
      <c r="V23" s="444"/>
      <c r="W23" s="444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142"/>
    </row>
    <row r="24" spans="2:38" s="149" customFormat="1" ht="5.25" customHeight="1">
      <c r="B24" s="144"/>
      <c r="C24" s="145"/>
      <c r="D24" s="145"/>
      <c r="E24" s="145"/>
      <c r="F24" s="145"/>
      <c r="G24" s="146"/>
      <c r="H24" s="146"/>
      <c r="I24" s="146"/>
      <c r="J24" s="146"/>
      <c r="K24" s="146"/>
      <c r="L24" s="145"/>
      <c r="M24" s="145"/>
      <c r="N24" s="145"/>
      <c r="O24" s="145"/>
      <c r="P24" s="145"/>
      <c r="Q24" s="146"/>
      <c r="R24" s="146"/>
      <c r="S24" s="146"/>
      <c r="T24" s="146"/>
      <c r="U24" s="146"/>
      <c r="V24" s="146"/>
      <c r="W24" s="145"/>
      <c r="X24" s="145"/>
      <c r="Y24" s="145"/>
      <c r="Z24" s="145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8"/>
    </row>
    <row r="25" spans="2:38" s="143" customFormat="1" ht="12.95" customHeight="1">
      <c r="B25" s="138"/>
      <c r="C25" s="477" t="s">
        <v>243</v>
      </c>
      <c r="D25" s="477"/>
      <c r="E25" s="477"/>
      <c r="F25" s="478"/>
      <c r="G25" s="480" t="s">
        <v>244</v>
      </c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8"/>
      <c r="AH25" s="480" t="s">
        <v>245</v>
      </c>
      <c r="AI25" s="477"/>
      <c r="AJ25" s="477"/>
      <c r="AK25" s="477"/>
      <c r="AL25" s="142"/>
    </row>
    <row r="26" spans="2:38" s="143" customFormat="1" ht="12" customHeight="1">
      <c r="B26" s="138"/>
      <c r="C26" s="429"/>
      <c r="D26" s="429"/>
      <c r="E26" s="429"/>
      <c r="F26" s="479"/>
      <c r="G26" s="432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4"/>
      <c r="AH26" s="467"/>
      <c r="AI26" s="429"/>
      <c r="AJ26" s="429"/>
      <c r="AK26" s="429"/>
      <c r="AL26" s="142"/>
    </row>
    <row r="27" spans="2:38" s="143" customFormat="1" ht="12" customHeight="1">
      <c r="B27" s="138"/>
      <c r="C27" s="430"/>
      <c r="D27" s="430"/>
      <c r="E27" s="430"/>
      <c r="F27" s="431"/>
      <c r="G27" s="436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8"/>
      <c r="AH27" s="435"/>
      <c r="AI27" s="430"/>
      <c r="AJ27" s="430"/>
      <c r="AK27" s="430"/>
      <c r="AL27" s="142"/>
    </row>
    <row r="28" spans="2:38" s="143" customFormat="1" ht="12" customHeight="1">
      <c r="B28" s="138"/>
      <c r="C28" s="430"/>
      <c r="D28" s="430"/>
      <c r="E28" s="430"/>
      <c r="F28" s="431"/>
      <c r="G28" s="436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7"/>
      <c r="AG28" s="438"/>
      <c r="AH28" s="435"/>
      <c r="AI28" s="430"/>
      <c r="AJ28" s="430"/>
      <c r="AK28" s="430"/>
      <c r="AL28" s="142"/>
    </row>
    <row r="29" spans="2:38" s="143" customFormat="1" ht="12" customHeight="1">
      <c r="B29" s="138"/>
      <c r="C29" s="430"/>
      <c r="D29" s="430"/>
      <c r="E29" s="430"/>
      <c r="F29" s="431"/>
      <c r="G29" s="436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8"/>
      <c r="AH29" s="435"/>
      <c r="AI29" s="430"/>
      <c r="AJ29" s="430"/>
      <c r="AK29" s="430"/>
      <c r="AL29" s="142"/>
    </row>
    <row r="30" spans="2:38" s="143" customFormat="1" ht="12" customHeight="1">
      <c r="B30" s="138"/>
      <c r="C30" s="430"/>
      <c r="D30" s="430"/>
      <c r="E30" s="430"/>
      <c r="F30" s="431"/>
      <c r="G30" s="436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7"/>
      <c r="AG30" s="438"/>
      <c r="AH30" s="435"/>
      <c r="AI30" s="430"/>
      <c r="AJ30" s="430"/>
      <c r="AK30" s="430"/>
      <c r="AL30" s="142"/>
    </row>
    <row r="31" spans="2:38" s="143" customFormat="1" ht="12" customHeight="1">
      <c r="B31" s="138"/>
      <c r="C31" s="430"/>
      <c r="D31" s="430"/>
      <c r="E31" s="430"/>
      <c r="F31" s="431"/>
      <c r="G31" s="436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8"/>
      <c r="AH31" s="435"/>
      <c r="AI31" s="430"/>
      <c r="AJ31" s="430"/>
      <c r="AK31" s="430"/>
      <c r="AL31" s="142"/>
    </row>
    <row r="32" spans="2:38" s="152" customFormat="1" ht="12" customHeight="1">
      <c r="B32" s="150"/>
      <c r="C32" s="430"/>
      <c r="D32" s="430"/>
      <c r="E32" s="430"/>
      <c r="F32" s="431"/>
      <c r="G32" s="436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8"/>
      <c r="AH32" s="435"/>
      <c r="AI32" s="430"/>
      <c r="AJ32" s="430"/>
      <c r="AK32" s="430"/>
      <c r="AL32" s="151"/>
    </row>
    <row r="33" spans="2:38" s="152" customFormat="1" ht="12" customHeight="1">
      <c r="B33" s="150"/>
      <c r="C33" s="430"/>
      <c r="D33" s="430"/>
      <c r="E33" s="430"/>
      <c r="F33" s="431"/>
      <c r="G33" s="436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8"/>
      <c r="AH33" s="435"/>
      <c r="AI33" s="430"/>
      <c r="AJ33" s="430"/>
      <c r="AK33" s="430"/>
      <c r="AL33" s="151"/>
    </row>
    <row r="34" spans="2:38" s="152" customFormat="1" ht="12" customHeight="1">
      <c r="B34" s="150"/>
      <c r="C34" s="430"/>
      <c r="D34" s="430"/>
      <c r="E34" s="430"/>
      <c r="F34" s="431"/>
      <c r="G34" s="436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8"/>
      <c r="AH34" s="435"/>
      <c r="AI34" s="430"/>
      <c r="AJ34" s="430"/>
      <c r="AK34" s="430"/>
      <c r="AL34" s="151"/>
    </row>
    <row r="35" spans="2:38" s="152" customFormat="1" ht="12" customHeight="1">
      <c r="B35" s="150"/>
      <c r="C35" s="430"/>
      <c r="D35" s="430"/>
      <c r="E35" s="430"/>
      <c r="F35" s="431"/>
      <c r="G35" s="436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8"/>
      <c r="AH35" s="435"/>
      <c r="AI35" s="430"/>
      <c r="AJ35" s="430"/>
      <c r="AK35" s="430"/>
      <c r="AL35" s="151"/>
    </row>
    <row r="36" spans="2:38" s="152" customFormat="1" ht="12" customHeight="1">
      <c r="B36" s="150"/>
      <c r="C36" s="430"/>
      <c r="D36" s="430"/>
      <c r="E36" s="430"/>
      <c r="F36" s="431"/>
      <c r="G36" s="436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8"/>
      <c r="AH36" s="435"/>
      <c r="AI36" s="430"/>
      <c r="AJ36" s="430"/>
      <c r="AK36" s="430"/>
      <c r="AL36" s="151"/>
    </row>
    <row r="37" spans="2:38" s="152" customFormat="1" ht="12" customHeight="1">
      <c r="B37" s="150"/>
      <c r="C37" s="430"/>
      <c r="D37" s="430"/>
      <c r="E37" s="430"/>
      <c r="F37" s="431"/>
      <c r="G37" s="436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8"/>
      <c r="AH37" s="435"/>
      <c r="AI37" s="430"/>
      <c r="AJ37" s="430"/>
      <c r="AK37" s="430"/>
      <c r="AL37" s="151"/>
    </row>
    <row r="38" spans="2:38" s="152" customFormat="1" ht="12" customHeight="1">
      <c r="B38" s="150"/>
      <c r="C38" s="430"/>
      <c r="D38" s="430"/>
      <c r="E38" s="430"/>
      <c r="F38" s="431"/>
      <c r="G38" s="454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6"/>
      <c r="AH38" s="435"/>
      <c r="AI38" s="430"/>
      <c r="AJ38" s="430"/>
      <c r="AK38" s="430"/>
      <c r="AL38" s="151"/>
    </row>
    <row r="39" spans="2:38" s="152" customFormat="1" ht="12" customHeight="1">
      <c r="B39" s="150"/>
      <c r="C39" s="430"/>
      <c r="D39" s="430"/>
      <c r="E39" s="430"/>
      <c r="F39" s="431"/>
      <c r="G39" s="474" t="s">
        <v>420</v>
      </c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6"/>
      <c r="AH39" s="435"/>
      <c r="AI39" s="430"/>
      <c r="AJ39" s="430"/>
      <c r="AK39" s="430"/>
      <c r="AL39" s="151"/>
    </row>
    <row r="40" spans="2:38" s="152" customFormat="1" ht="12" customHeight="1">
      <c r="B40" s="150"/>
      <c r="C40" s="430"/>
      <c r="D40" s="430"/>
      <c r="E40" s="430"/>
      <c r="F40" s="431"/>
      <c r="G40" s="432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4"/>
      <c r="AH40" s="435"/>
      <c r="AI40" s="430"/>
      <c r="AJ40" s="430"/>
      <c r="AK40" s="430"/>
      <c r="AL40" s="151"/>
    </row>
    <row r="41" spans="2:38" s="152" customFormat="1" ht="12" customHeight="1">
      <c r="B41" s="150"/>
      <c r="C41" s="430"/>
      <c r="D41" s="430"/>
      <c r="E41" s="430"/>
      <c r="F41" s="431"/>
      <c r="G41" s="436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8"/>
      <c r="AH41" s="435"/>
      <c r="AI41" s="430"/>
      <c r="AJ41" s="430"/>
      <c r="AK41" s="430"/>
      <c r="AL41" s="151"/>
    </row>
    <row r="42" spans="2:38" s="152" customFormat="1" ht="12" customHeight="1">
      <c r="B42" s="150"/>
      <c r="C42" s="430"/>
      <c r="D42" s="430"/>
      <c r="E42" s="430"/>
      <c r="F42" s="431"/>
      <c r="G42" s="436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8"/>
      <c r="AH42" s="435"/>
      <c r="AI42" s="430"/>
      <c r="AJ42" s="430"/>
      <c r="AK42" s="430"/>
      <c r="AL42" s="151"/>
    </row>
    <row r="43" spans="2:38" s="152" customFormat="1" ht="12" customHeight="1">
      <c r="B43" s="150"/>
      <c r="C43" s="430"/>
      <c r="D43" s="430"/>
      <c r="E43" s="430"/>
      <c r="F43" s="431"/>
      <c r="G43" s="436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8"/>
      <c r="AH43" s="435"/>
      <c r="AI43" s="430"/>
      <c r="AJ43" s="430"/>
      <c r="AK43" s="430"/>
      <c r="AL43" s="151"/>
    </row>
    <row r="44" spans="2:38" s="152" customFormat="1" ht="12" customHeight="1">
      <c r="B44" s="150"/>
      <c r="C44" s="430"/>
      <c r="D44" s="430"/>
      <c r="E44" s="430"/>
      <c r="F44" s="431"/>
      <c r="G44" s="436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7"/>
      <c r="AG44" s="438"/>
      <c r="AH44" s="435"/>
      <c r="AI44" s="430"/>
      <c r="AJ44" s="430"/>
      <c r="AK44" s="430"/>
      <c r="AL44" s="151"/>
    </row>
    <row r="45" spans="2:38" s="152" customFormat="1" ht="12" customHeight="1">
      <c r="B45" s="150"/>
      <c r="C45" s="430"/>
      <c r="D45" s="430"/>
      <c r="E45" s="430"/>
      <c r="F45" s="431"/>
      <c r="G45" s="436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8"/>
      <c r="AH45" s="435"/>
      <c r="AI45" s="430"/>
      <c r="AJ45" s="430"/>
      <c r="AK45" s="430"/>
      <c r="AL45" s="151"/>
    </row>
    <row r="46" spans="2:38" s="153" customFormat="1" ht="12" customHeight="1">
      <c r="B46" s="150"/>
      <c r="C46" s="446"/>
      <c r="D46" s="446"/>
      <c r="E46" s="446"/>
      <c r="F46" s="451"/>
      <c r="G46" s="459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1"/>
      <c r="AH46" s="445"/>
      <c r="AI46" s="446"/>
      <c r="AJ46" s="446"/>
      <c r="AK46" s="446"/>
      <c r="AL46" s="151"/>
    </row>
    <row r="47" spans="2:38" s="153" customFormat="1" ht="7.5" customHeight="1">
      <c r="B47" s="150"/>
      <c r="C47" s="115"/>
      <c r="D47" s="115"/>
      <c r="E47" s="115"/>
      <c r="F47" s="115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15"/>
      <c r="AI47" s="115"/>
      <c r="AJ47" s="115"/>
      <c r="AK47" s="115"/>
      <c r="AL47" s="151"/>
    </row>
    <row r="48" spans="2:38" s="153" customFormat="1" ht="15.75" customHeight="1">
      <c r="B48" s="15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429"/>
      <c r="AA48" s="429"/>
      <c r="AB48" s="429"/>
      <c r="AC48" s="429"/>
      <c r="AD48" s="429"/>
      <c r="AE48" s="429"/>
      <c r="AF48" s="429"/>
      <c r="AG48" s="429"/>
      <c r="AH48" s="429"/>
      <c r="AI48" s="429"/>
      <c r="AJ48" s="429"/>
      <c r="AK48" s="429"/>
      <c r="AL48" s="151"/>
    </row>
    <row r="49" spans="2:38" s="153" customFormat="1" ht="12.95" customHeight="1">
      <c r="B49" s="15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458" t="s">
        <v>250</v>
      </c>
      <c r="AA49" s="458"/>
      <c r="AB49" s="458"/>
      <c r="AC49" s="458"/>
      <c r="AD49" s="458"/>
      <c r="AE49" s="458"/>
      <c r="AF49" s="458"/>
      <c r="AG49" s="458"/>
      <c r="AH49" s="458"/>
      <c r="AI49" s="458"/>
      <c r="AJ49" s="458"/>
      <c r="AK49" s="458"/>
      <c r="AL49" s="151"/>
    </row>
    <row r="50" spans="2:38" s="157" customFormat="1" ht="12.95" customHeight="1">
      <c r="B50" s="155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56"/>
    </row>
    <row r="51" spans="2:38" s="157" customFormat="1" ht="12.95" customHeight="1">
      <c r="B51" s="155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56"/>
    </row>
    <row r="52" spans="2:38" s="157" customFormat="1" ht="8.25" customHeight="1">
      <c r="B52" s="155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56"/>
    </row>
    <row r="53" spans="2:38" s="158" customFormat="1" ht="12.95" customHeight="1">
      <c r="B53" s="138"/>
      <c r="C53" s="444" t="s">
        <v>236</v>
      </c>
      <c r="D53" s="444"/>
      <c r="E53" s="444"/>
      <c r="F53" s="444"/>
      <c r="G53" s="444"/>
      <c r="H53" s="444"/>
      <c r="I53" s="444"/>
      <c r="J53" s="444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39" t="s">
        <v>237</v>
      </c>
      <c r="X53" s="439"/>
      <c r="Y53" s="439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142"/>
    </row>
    <row r="54" spans="2:38" s="158" customFormat="1" ht="12.95" customHeight="1">
      <c r="B54" s="138"/>
      <c r="C54" s="444" t="s">
        <v>238</v>
      </c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50"/>
      <c r="O54" s="450"/>
      <c r="P54" s="440" t="s">
        <v>239</v>
      </c>
      <c r="Q54" s="440"/>
      <c r="R54" s="452"/>
      <c r="S54" s="452"/>
      <c r="T54" s="452"/>
      <c r="U54" s="452"/>
      <c r="V54" s="452"/>
      <c r="W54" s="452"/>
      <c r="X54" s="139" t="s">
        <v>251</v>
      </c>
      <c r="Y54" s="453"/>
      <c r="Z54" s="453"/>
      <c r="AA54" s="141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42"/>
    </row>
    <row r="55" spans="2:38" s="158" customFormat="1" ht="12.95" customHeight="1">
      <c r="B55" s="138"/>
      <c r="C55" s="448" t="s">
        <v>240</v>
      </c>
      <c r="D55" s="448"/>
      <c r="E55" s="448"/>
      <c r="F55" s="448"/>
      <c r="G55" s="448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140"/>
      <c r="U55" s="440" t="s">
        <v>241</v>
      </c>
      <c r="V55" s="440"/>
      <c r="W55" s="440"/>
      <c r="X55" s="440"/>
      <c r="Y55" s="440"/>
      <c r="Z55" s="440"/>
      <c r="AA55" s="440"/>
      <c r="AB55" s="462"/>
      <c r="AC55" s="462"/>
      <c r="AD55" s="462"/>
      <c r="AE55" s="462"/>
      <c r="AF55" s="462"/>
      <c r="AG55" s="462"/>
      <c r="AH55" s="462"/>
      <c r="AI55" s="141"/>
      <c r="AJ55" s="141"/>
      <c r="AK55" s="141"/>
      <c r="AL55" s="142"/>
    </row>
    <row r="56" spans="2:38" s="153" customFormat="1" ht="12.95" customHeight="1">
      <c r="B56" s="150"/>
      <c r="C56" s="141"/>
      <c r="D56" s="141"/>
      <c r="E56" s="141"/>
      <c r="F56" s="141"/>
      <c r="G56" s="160"/>
      <c r="H56" s="449" t="s">
        <v>242</v>
      </c>
      <c r="I56" s="449"/>
      <c r="J56" s="449"/>
      <c r="K56" s="449"/>
      <c r="L56" s="449"/>
      <c r="M56" s="449"/>
      <c r="N56" s="449"/>
      <c r="O56" s="449"/>
      <c r="P56" s="449"/>
      <c r="Q56" s="449"/>
      <c r="R56" s="449"/>
      <c r="S56" s="449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41"/>
      <c r="AJ56" s="141"/>
      <c r="AK56" s="141"/>
      <c r="AL56" s="151"/>
    </row>
    <row r="57" spans="2:38" s="153" customFormat="1" ht="12.95" customHeight="1">
      <c r="B57" s="150"/>
      <c r="C57" s="481"/>
      <c r="D57" s="481"/>
      <c r="E57" s="481"/>
      <c r="F57" s="481"/>
      <c r="G57" s="481"/>
      <c r="H57" s="481"/>
      <c r="I57" s="141"/>
      <c r="J57" s="141"/>
      <c r="K57" s="141"/>
      <c r="L57" s="141"/>
      <c r="M57" s="141"/>
      <c r="N57" s="141"/>
      <c r="O57" s="141"/>
      <c r="P57" s="160"/>
      <c r="Q57" s="160"/>
      <c r="R57" s="160"/>
      <c r="S57" s="160"/>
      <c r="T57" s="160"/>
      <c r="U57" s="160"/>
      <c r="V57" s="160"/>
      <c r="W57" s="160"/>
      <c r="X57" s="160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51"/>
    </row>
    <row r="58" spans="2:38" s="153" customFormat="1" ht="12.95" customHeight="1">
      <c r="B58" s="150"/>
      <c r="C58" s="139" t="s">
        <v>225</v>
      </c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51"/>
    </row>
    <row r="59" spans="2:38" s="158" customFormat="1" ht="15.75" customHeight="1">
      <c r="B59" s="138"/>
      <c r="C59" s="444" t="s">
        <v>232</v>
      </c>
      <c r="D59" s="444"/>
      <c r="E59" s="444"/>
      <c r="F59" s="444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878"/>
      <c r="V59" s="878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142"/>
    </row>
    <row r="60" spans="2:38" s="153" customFormat="1" ht="9" customHeight="1">
      <c r="B60" s="150"/>
      <c r="C60" s="141"/>
      <c r="D60" s="141"/>
      <c r="E60" s="141"/>
      <c r="F60" s="141"/>
      <c r="G60" s="442" t="s">
        <v>454</v>
      </c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2"/>
      <c r="AB60" s="442"/>
      <c r="AC60" s="442"/>
      <c r="AD60" s="442"/>
      <c r="AE60" s="442"/>
      <c r="AF60" s="442"/>
      <c r="AG60" s="442"/>
      <c r="AH60" s="442"/>
      <c r="AI60" s="442"/>
      <c r="AJ60" s="442"/>
      <c r="AK60" s="442"/>
      <c r="AL60" s="151"/>
    </row>
    <row r="61" spans="2:38" s="158" customFormat="1" ht="12.95" customHeight="1">
      <c r="B61" s="138"/>
      <c r="C61" s="444" t="s">
        <v>233</v>
      </c>
      <c r="D61" s="444"/>
      <c r="E61" s="444"/>
      <c r="F61" s="444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9"/>
      <c r="AE61" s="429"/>
      <c r="AF61" s="429"/>
      <c r="AG61" s="429"/>
      <c r="AH61" s="429"/>
      <c r="AI61" s="429"/>
      <c r="AJ61" s="429"/>
      <c r="AK61" s="429"/>
      <c r="AL61" s="142"/>
    </row>
    <row r="62" spans="2:38" s="153" customFormat="1" ht="9" customHeight="1">
      <c r="B62" s="150"/>
      <c r="C62" s="141"/>
      <c r="D62" s="141"/>
      <c r="E62" s="141"/>
      <c r="F62" s="141"/>
      <c r="G62" s="442" t="s">
        <v>455</v>
      </c>
      <c r="H62" s="442"/>
      <c r="I62" s="442"/>
      <c r="J62" s="442"/>
      <c r="K62" s="442"/>
      <c r="L62" s="442"/>
      <c r="M62" s="442"/>
      <c r="N62" s="442"/>
      <c r="O62" s="442"/>
      <c r="P62" s="442"/>
      <c r="Q62" s="442"/>
      <c r="R62" s="442"/>
      <c r="S62" s="442"/>
      <c r="T62" s="442"/>
      <c r="U62" s="442"/>
      <c r="V62" s="442"/>
      <c r="W62" s="442"/>
      <c r="X62" s="442"/>
      <c r="Y62" s="442"/>
      <c r="Z62" s="442"/>
      <c r="AA62" s="442"/>
      <c r="AB62" s="442"/>
      <c r="AC62" s="442"/>
      <c r="AD62" s="442"/>
      <c r="AE62" s="442"/>
      <c r="AF62" s="442"/>
      <c r="AG62" s="442"/>
      <c r="AH62" s="442"/>
      <c r="AI62" s="442"/>
      <c r="AJ62" s="442"/>
      <c r="AK62" s="442"/>
      <c r="AL62" s="151"/>
    </row>
    <row r="63" spans="2:38" s="153" customFormat="1" ht="2.25" customHeight="1">
      <c r="B63" s="150"/>
      <c r="C63" s="161"/>
      <c r="D63" s="161"/>
      <c r="E63" s="161"/>
      <c r="F63" s="161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1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51"/>
    </row>
    <row r="64" spans="2:38" s="153" customFormat="1" ht="3" customHeight="1">
      <c r="B64" s="150"/>
      <c r="C64" s="139"/>
      <c r="D64" s="139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51"/>
    </row>
    <row r="65" spans="2:38" s="153" customFormat="1" ht="5.25" customHeight="1">
      <c r="B65" s="150"/>
      <c r="C65" s="164"/>
      <c r="D65" s="164"/>
      <c r="E65" s="164"/>
      <c r="F65" s="164"/>
      <c r="G65" s="164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51"/>
    </row>
    <row r="66" spans="2:38" s="143" customFormat="1" ht="12" customHeight="1">
      <c r="B66" s="138"/>
      <c r="C66" s="139" t="s">
        <v>211</v>
      </c>
      <c r="D66" s="139"/>
      <c r="E66" s="139"/>
      <c r="F66" s="139"/>
      <c r="G66" s="139"/>
      <c r="H66" s="166"/>
      <c r="I66" s="166"/>
      <c r="J66" s="166"/>
      <c r="K66" s="166"/>
      <c r="L66" s="457" t="s">
        <v>210</v>
      </c>
      <c r="M66" s="457"/>
      <c r="N66" s="457"/>
      <c r="O66" s="457"/>
      <c r="P66" s="457"/>
      <c r="Q66" s="457"/>
      <c r="R66" s="457"/>
      <c r="S66" s="457"/>
      <c r="T66" s="457"/>
      <c r="U66" s="457"/>
      <c r="V66" s="457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142"/>
    </row>
    <row r="67" spans="2:38" s="152" customFormat="1" ht="7.5" customHeight="1">
      <c r="B67" s="150"/>
      <c r="C67" s="164"/>
      <c r="D67" s="164"/>
      <c r="E67" s="164"/>
      <c r="F67" s="164"/>
      <c r="G67" s="164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1"/>
    </row>
    <row r="68" spans="2:38" s="158" customFormat="1" ht="15.75" customHeight="1">
      <c r="B68" s="138"/>
      <c r="C68" s="444" t="s">
        <v>227</v>
      </c>
      <c r="D68" s="444"/>
      <c r="E68" s="444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141"/>
      <c r="U68" s="439" t="s">
        <v>228</v>
      </c>
      <c r="V68" s="439"/>
      <c r="W68" s="43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142"/>
    </row>
    <row r="69" spans="2:38" s="153" customFormat="1" ht="11.25">
      <c r="B69" s="150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442"/>
      <c r="Y69" s="442"/>
      <c r="Z69" s="442"/>
      <c r="AA69" s="442"/>
      <c r="AB69" s="442"/>
      <c r="AC69" s="442"/>
      <c r="AD69" s="442"/>
      <c r="AE69" s="442"/>
      <c r="AF69" s="442"/>
      <c r="AG69" s="442"/>
      <c r="AH69" s="442"/>
      <c r="AI69" s="442"/>
      <c r="AJ69" s="442"/>
      <c r="AK69" s="442"/>
      <c r="AL69" s="151"/>
    </row>
    <row r="70" spans="2:38" s="153" customFormat="1" ht="11.25">
      <c r="B70" s="150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51"/>
    </row>
    <row r="71" spans="2:38" ht="1.5" customHeight="1"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70"/>
    </row>
    <row r="72" spans="2:38"/>
  </sheetData>
  <sheetProtection password="CC15" sheet="1" objects="1" scenarios="1"/>
  <mergeCells count="151">
    <mergeCell ref="C68:E68"/>
    <mergeCell ref="F68:S68"/>
    <mergeCell ref="U68:W68"/>
    <mergeCell ref="X68:AK68"/>
    <mergeCell ref="X69:AK69"/>
    <mergeCell ref="C61:F61"/>
    <mergeCell ref="G61:AK61"/>
    <mergeCell ref="G62:AK62"/>
    <mergeCell ref="L66:V66"/>
    <mergeCell ref="W66:AK66"/>
    <mergeCell ref="H56:S56"/>
    <mergeCell ref="C57:H57"/>
    <mergeCell ref="C59:F59"/>
    <mergeCell ref="G59:T59"/>
    <mergeCell ref="U59:V59"/>
    <mergeCell ref="W59:AK59"/>
    <mergeCell ref="G60:AK60"/>
    <mergeCell ref="C54:M54"/>
    <mergeCell ref="N54:O54"/>
    <mergeCell ref="P54:Q54"/>
    <mergeCell ref="R54:W54"/>
    <mergeCell ref="Y54:Z54"/>
    <mergeCell ref="C55:G55"/>
    <mergeCell ref="H55:S55"/>
    <mergeCell ref="U55:AA55"/>
    <mergeCell ref="AB55:AH55"/>
    <mergeCell ref="Z48:AK48"/>
    <mergeCell ref="Z49:AK49"/>
    <mergeCell ref="C53:J53"/>
    <mergeCell ref="K53:V53"/>
    <mergeCell ref="W53:Y53"/>
    <mergeCell ref="Z53:AK53"/>
    <mergeCell ref="C45:F45"/>
    <mergeCell ref="G45:AG45"/>
    <mergeCell ref="AH45:AK45"/>
    <mergeCell ref="C46:F46"/>
    <mergeCell ref="G46:AG46"/>
    <mergeCell ref="AH46:AK46"/>
    <mergeCell ref="C44:F44"/>
    <mergeCell ref="G44:AG44"/>
    <mergeCell ref="AH44:AK44"/>
    <mergeCell ref="C39:F39"/>
    <mergeCell ref="G39:AG39"/>
    <mergeCell ref="AH39:AK39"/>
    <mergeCell ref="C40:F40"/>
    <mergeCell ref="G40:AG40"/>
    <mergeCell ref="AH40:AK40"/>
    <mergeCell ref="C41:F41"/>
    <mergeCell ref="C42:F42"/>
    <mergeCell ref="G42:AG42"/>
    <mergeCell ref="AH42:AK42"/>
    <mergeCell ref="C43:F43"/>
    <mergeCell ref="G43:AG43"/>
    <mergeCell ref="AH43:AK43"/>
    <mergeCell ref="G41:AG41"/>
    <mergeCell ref="AH41:AK41"/>
    <mergeCell ref="C36:F36"/>
    <mergeCell ref="G36:AG36"/>
    <mergeCell ref="AH36:AK36"/>
    <mergeCell ref="C37:F37"/>
    <mergeCell ref="G37:AG37"/>
    <mergeCell ref="AH37:AK37"/>
    <mergeCell ref="C38:F38"/>
    <mergeCell ref="G38:AG38"/>
    <mergeCell ref="AH38:AK38"/>
    <mergeCell ref="C33:F33"/>
    <mergeCell ref="G33:AG33"/>
    <mergeCell ref="AH33:AK33"/>
    <mergeCell ref="C34:F34"/>
    <mergeCell ref="G34:AG34"/>
    <mergeCell ref="AH34:AK34"/>
    <mergeCell ref="C35:F35"/>
    <mergeCell ref="G35:AG35"/>
    <mergeCell ref="AH35:AK35"/>
    <mergeCell ref="U20:Y20"/>
    <mergeCell ref="Z20:AK20"/>
    <mergeCell ref="C32:F32"/>
    <mergeCell ref="G32:AG32"/>
    <mergeCell ref="AH32:AK32"/>
    <mergeCell ref="C27:F27"/>
    <mergeCell ref="G27:AG27"/>
    <mergeCell ref="AH27:AK27"/>
    <mergeCell ref="C28:F28"/>
    <mergeCell ref="G28:AG28"/>
    <mergeCell ref="AH28:AK28"/>
    <mergeCell ref="C29:F29"/>
    <mergeCell ref="C30:F30"/>
    <mergeCell ref="G30:AG30"/>
    <mergeCell ref="AH30:AK30"/>
    <mergeCell ref="C31:F31"/>
    <mergeCell ref="G31:AG31"/>
    <mergeCell ref="AH31:AK31"/>
    <mergeCell ref="G29:AG29"/>
    <mergeCell ref="AH29:AK29"/>
    <mergeCell ref="AE19:AF19"/>
    <mergeCell ref="U19:W19"/>
    <mergeCell ref="C19:F19"/>
    <mergeCell ref="G19:S19"/>
    <mergeCell ref="G26:AG26"/>
    <mergeCell ref="AH26:AK26"/>
    <mergeCell ref="C21:E21"/>
    <mergeCell ref="F21:S21"/>
    <mergeCell ref="U21:V21"/>
    <mergeCell ref="W21:AK21"/>
    <mergeCell ref="C22:F22"/>
    <mergeCell ref="G22:S22"/>
    <mergeCell ref="U22:V22"/>
    <mergeCell ref="W22:AK22"/>
    <mergeCell ref="C23:F23"/>
    <mergeCell ref="G23:S23"/>
    <mergeCell ref="U23:W23"/>
    <mergeCell ref="X23:AK23"/>
    <mergeCell ref="C25:F25"/>
    <mergeCell ref="G25:AG25"/>
    <mergeCell ref="AH25:AK25"/>
    <mergeCell ref="C26:F26"/>
    <mergeCell ref="C20:F20"/>
    <mergeCell ref="G20:S20"/>
    <mergeCell ref="C17:F17"/>
    <mergeCell ref="G17:S17"/>
    <mergeCell ref="U17:Y17"/>
    <mergeCell ref="Z17:AK17"/>
    <mergeCell ref="C18:F18"/>
    <mergeCell ref="G18:S18"/>
    <mergeCell ref="U18:X18"/>
    <mergeCell ref="Y18:AK18"/>
    <mergeCell ref="AF14:AG14"/>
    <mergeCell ref="C16:E16"/>
    <mergeCell ref="F16:S16"/>
    <mergeCell ref="U16:V16"/>
    <mergeCell ref="W16:AD16"/>
    <mergeCell ref="AE16:AF16"/>
    <mergeCell ref="AG16:AK16"/>
    <mergeCell ref="C15:E15"/>
    <mergeCell ref="F15:S15"/>
    <mergeCell ref="U15:W15"/>
    <mergeCell ref="X15:AK15"/>
    <mergeCell ref="C3:AK3"/>
    <mergeCell ref="C4:AK4"/>
    <mergeCell ref="C5:AK5"/>
    <mergeCell ref="C6:AK6"/>
    <mergeCell ref="C7:AK7"/>
    <mergeCell ref="C14:H14"/>
    <mergeCell ref="I14:S14"/>
    <mergeCell ref="U14:V14"/>
    <mergeCell ref="W14:AD14"/>
    <mergeCell ref="C8:AK8"/>
    <mergeCell ref="C10:AK10"/>
    <mergeCell ref="C11:AK11"/>
    <mergeCell ref="C12:AK12"/>
    <mergeCell ref="AH14:AK14"/>
  </mergeCells>
  <dataValidations count="2">
    <dataValidation allowBlank="1" showInputMessage="1" showErrorMessage="1" promptTitle="Date Format" prompt="DD-Mmm-YY" sqref="AK24 G17:S17 Y18:AK18 Z17:AK17 AB55:AH55" xr:uid="{00000000-0002-0000-0B00-000000000000}"/>
    <dataValidation allowBlank="1" showInputMessage="1" showErrorMessage="1" promptTitle="Region" prompt="Automatic when county is selected" sqref="AH14" xr:uid="{00000000-0002-0000-0B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Drop Down 1">
              <controlPr defaultSize="0" print="0" autoLine="0" autoPict="0">
                <anchor moveWithCells="1">
                  <from>
                    <xdr:col>22</xdr:col>
                    <xdr:colOff>0</xdr:colOff>
                    <xdr:row>12</xdr:row>
                    <xdr:rowOff>114300</xdr:rowOff>
                  </from>
                  <to>
                    <xdr:col>30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65</xdr:row>
                    <xdr:rowOff>57150</xdr:rowOff>
                  </from>
                  <to>
                    <xdr:col>11</xdr:col>
                    <xdr:colOff>104775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5</xdr:col>
                    <xdr:colOff>133350</xdr:colOff>
                    <xdr:row>63</xdr:row>
                    <xdr:rowOff>9525</xdr:rowOff>
                  </from>
                  <to>
                    <xdr:col>10</xdr:col>
                    <xdr:colOff>133350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  <pageSetUpPr fitToPage="1"/>
  </sheetPr>
  <dimension ref="A1:BS93"/>
  <sheetViews>
    <sheetView showGridLines="0" showRowColHeaders="0" workbookViewId="0">
      <selection activeCell="I14" sqref="I14:S14"/>
    </sheetView>
  </sheetViews>
  <sheetFormatPr defaultColWidth="0" defaultRowHeight="12.75" customHeight="1" zeroHeight="1"/>
  <cols>
    <col min="1" max="1" width="2.7109375" style="116" customWidth="1"/>
    <col min="2" max="2" width="1.7109375" style="116" customWidth="1"/>
    <col min="3" max="12" width="2.7109375" style="116" customWidth="1"/>
    <col min="13" max="13" width="3" style="116" customWidth="1"/>
    <col min="14" max="14" width="3.28515625" style="116" customWidth="1"/>
    <col min="15" max="16" width="3.42578125" style="116" customWidth="1"/>
    <col min="17" max="17" width="4" style="116" customWidth="1"/>
    <col min="18" max="18" width="3.140625" style="116" customWidth="1"/>
    <col min="19" max="19" width="3.7109375" style="116" customWidth="1"/>
    <col min="20" max="21" width="2.85546875" style="116" customWidth="1"/>
    <col min="22" max="22" width="3.42578125" style="116" customWidth="1"/>
    <col min="23" max="23" width="3" style="116" customWidth="1"/>
    <col min="24" max="25" width="3.28515625" style="116" customWidth="1"/>
    <col min="26" max="29" width="2.7109375" style="116" customWidth="1"/>
    <col min="30" max="30" width="3.42578125" style="116" customWidth="1"/>
    <col min="31" max="31" width="2.7109375" style="116" customWidth="1"/>
    <col min="32" max="32" width="3.5703125" style="116" customWidth="1"/>
    <col min="33" max="33" width="3" style="116" customWidth="1"/>
    <col min="34" max="37" width="2.7109375" style="116" customWidth="1"/>
    <col min="38" max="38" width="1.7109375" style="116" customWidth="1"/>
    <col min="39" max="39" width="2.7109375" style="116" customWidth="1"/>
    <col min="40" max="40" width="2.7109375" style="116" hidden="1" customWidth="1"/>
    <col min="41" max="42" width="3.42578125" style="116" hidden="1" customWidth="1"/>
    <col min="43" max="43" width="11" style="116" hidden="1" customWidth="1"/>
    <col min="44" max="44" width="8" style="116" hidden="1" customWidth="1"/>
    <col min="45" max="45" width="11" style="116" hidden="1" customWidth="1"/>
    <col min="46" max="46" width="13.85546875" style="116" hidden="1" customWidth="1"/>
    <col min="47" max="53" width="3.42578125" style="116" hidden="1" customWidth="1"/>
    <col min="54" max="54" width="3.42578125" style="171" hidden="1" customWidth="1"/>
    <col min="55" max="55" width="3.42578125" style="116" hidden="1" customWidth="1"/>
    <col min="56" max="56" width="3.42578125" style="171" hidden="1" customWidth="1"/>
    <col min="57" max="63" width="3.42578125" style="116" hidden="1" customWidth="1"/>
    <col min="64" max="68" width="2.7109375" style="116" hidden="1" customWidth="1"/>
    <col min="69" max="69" width="3.85546875" style="116" hidden="1" customWidth="1"/>
    <col min="70" max="16384" width="2.7109375" style="116" hidden="1"/>
  </cols>
  <sheetData>
    <row r="1" spans="2:65"/>
    <row r="2" spans="2:65" ht="0.95" customHeight="1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9"/>
    </row>
    <row r="3" spans="2:65" ht="11.25" customHeight="1">
      <c r="B3" s="120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122"/>
    </row>
    <row r="4" spans="2:65" s="126" customFormat="1" ht="15.75">
      <c r="B4" s="123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124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C4" s="125"/>
      <c r="BE4" s="125"/>
      <c r="BF4" s="125"/>
      <c r="BG4" s="125"/>
      <c r="BH4" s="125"/>
      <c r="BI4" s="125"/>
      <c r="BJ4" s="125"/>
      <c r="BK4" s="125"/>
      <c r="BL4" s="125"/>
      <c r="BM4" s="125"/>
    </row>
    <row r="5" spans="2:65" s="126" customFormat="1" ht="14.25" customHeight="1">
      <c r="B5" s="123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124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C5" s="125"/>
      <c r="BE5" s="125"/>
      <c r="BF5" s="125"/>
      <c r="BG5" s="125"/>
      <c r="BH5" s="125"/>
      <c r="BI5" s="125"/>
      <c r="BJ5" s="125"/>
      <c r="BK5" s="125"/>
      <c r="BL5" s="125"/>
      <c r="BM5" s="125"/>
    </row>
    <row r="6" spans="2:65" s="126" customFormat="1">
      <c r="B6" s="123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124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C6" s="125"/>
      <c r="BE6" s="125"/>
      <c r="BF6" s="125"/>
      <c r="BG6" s="125"/>
      <c r="BH6" s="125"/>
      <c r="BI6" s="125"/>
      <c r="BJ6" s="125"/>
      <c r="BK6" s="125"/>
      <c r="BL6" s="125"/>
      <c r="BM6" s="125"/>
    </row>
    <row r="7" spans="2:65" s="126" customFormat="1" ht="9.75" customHeight="1">
      <c r="B7" s="123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124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C7" s="125"/>
      <c r="BE7" s="125"/>
      <c r="BF7" s="125"/>
      <c r="BG7" s="125"/>
      <c r="BH7" s="125"/>
      <c r="BI7" s="125"/>
      <c r="BJ7" s="125"/>
      <c r="BK7" s="125"/>
      <c r="BL7" s="125"/>
      <c r="BM7" s="125"/>
    </row>
    <row r="8" spans="2:65" s="126" customFormat="1" ht="9.75" customHeight="1">
      <c r="B8" s="123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128"/>
    </row>
    <row r="9" spans="2:65" s="132" customFormat="1" ht="5.25" customHeight="1">
      <c r="B9" s="129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381"/>
      <c r="AD9" s="381"/>
      <c r="AE9" s="381"/>
      <c r="AF9" s="381"/>
      <c r="AG9" s="381"/>
      <c r="AH9" s="381"/>
      <c r="AI9" s="381"/>
      <c r="AJ9" s="381"/>
      <c r="AK9" s="381"/>
      <c r="AL9" s="131"/>
    </row>
    <row r="10" spans="2:65" s="136" customFormat="1" ht="12.75" customHeight="1">
      <c r="B10" s="133"/>
      <c r="C10" s="472" t="s">
        <v>453</v>
      </c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135"/>
    </row>
    <row r="11" spans="2:65" s="136" customFormat="1" ht="12.75" customHeight="1">
      <c r="B11" s="133"/>
      <c r="C11" s="472" t="s">
        <v>248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135"/>
    </row>
    <row r="12" spans="2:65" s="136" customFormat="1" ht="12.75" customHeight="1">
      <c r="B12" s="133"/>
      <c r="C12" s="472" t="s">
        <v>249</v>
      </c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135"/>
    </row>
    <row r="13" spans="2:65">
      <c r="B13" s="120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22"/>
    </row>
    <row r="14" spans="2:65" s="143" customFormat="1" ht="12" customHeight="1">
      <c r="B14" s="138"/>
      <c r="C14" s="444" t="s">
        <v>9</v>
      </c>
      <c r="D14" s="444"/>
      <c r="E14" s="444"/>
      <c r="F14" s="444"/>
      <c r="G14" s="444"/>
      <c r="H14" s="444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378"/>
      <c r="U14" s="444" t="s">
        <v>5</v>
      </c>
      <c r="V14" s="444"/>
      <c r="W14" s="463" t="e">
        <f>VLOOKUP(#REF!,#REF!,5)</f>
        <v>#REF!</v>
      </c>
      <c r="X14" s="463"/>
      <c r="Y14" s="463"/>
      <c r="Z14" s="463"/>
      <c r="AA14" s="463"/>
      <c r="AB14" s="463"/>
      <c r="AC14" s="463"/>
      <c r="AD14" s="463"/>
      <c r="AE14" s="140"/>
      <c r="AF14" s="440" t="s">
        <v>8</v>
      </c>
      <c r="AG14" s="440"/>
      <c r="AH14" s="464">
        <f>VLOOKUP(' '!G3,' '!B4:F103,3)</f>
        <v>0</v>
      </c>
      <c r="AI14" s="464"/>
      <c r="AJ14" s="464"/>
      <c r="AK14" s="464"/>
      <c r="AL14" s="142"/>
    </row>
    <row r="15" spans="2:65" s="143" customFormat="1" ht="12" customHeight="1">
      <c r="B15" s="138"/>
      <c r="C15" s="444" t="s">
        <v>6</v>
      </c>
      <c r="D15" s="444"/>
      <c r="E15" s="444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378"/>
      <c r="U15" s="444" t="s">
        <v>209</v>
      </c>
      <c r="V15" s="444"/>
      <c r="W15" s="444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142"/>
    </row>
    <row r="16" spans="2:65" s="143" customFormat="1" ht="12" customHeight="1">
      <c r="B16" s="138"/>
      <c r="C16" s="444" t="s">
        <v>213</v>
      </c>
      <c r="D16" s="444"/>
      <c r="E16" s="444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378"/>
      <c r="U16" s="444" t="s">
        <v>214</v>
      </c>
      <c r="V16" s="444"/>
      <c r="W16" s="429"/>
      <c r="X16" s="429"/>
      <c r="Y16" s="429"/>
      <c r="Z16" s="429"/>
      <c r="AA16" s="429"/>
      <c r="AB16" s="429"/>
      <c r="AC16" s="429"/>
      <c r="AD16" s="429"/>
      <c r="AE16" s="440" t="s">
        <v>246</v>
      </c>
      <c r="AF16" s="440"/>
      <c r="AG16" s="429"/>
      <c r="AH16" s="429"/>
      <c r="AI16" s="429"/>
      <c r="AJ16" s="429"/>
      <c r="AK16" s="429"/>
      <c r="AL16" s="142"/>
    </row>
    <row r="17" spans="2:63" s="143" customFormat="1" ht="12" customHeight="1">
      <c r="B17" s="138"/>
      <c r="C17" s="444" t="s">
        <v>215</v>
      </c>
      <c r="D17" s="444"/>
      <c r="E17" s="444"/>
      <c r="F17" s="444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378"/>
      <c r="U17" s="444" t="s">
        <v>221</v>
      </c>
      <c r="V17" s="444"/>
      <c r="W17" s="444"/>
      <c r="X17" s="444"/>
      <c r="Y17" s="444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142"/>
    </row>
    <row r="18" spans="2:63" s="143" customFormat="1" ht="12" customHeight="1">
      <c r="B18" s="138"/>
      <c r="C18" s="444" t="s">
        <v>216</v>
      </c>
      <c r="D18" s="444"/>
      <c r="E18" s="444"/>
      <c r="F18" s="444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378"/>
      <c r="U18" s="444" t="s">
        <v>222</v>
      </c>
      <c r="V18" s="444"/>
      <c r="W18" s="444"/>
      <c r="X18" s="444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142"/>
    </row>
    <row r="19" spans="2:63" s="143" customFormat="1" ht="12" customHeight="1">
      <c r="B19" s="138"/>
      <c r="C19" s="444" t="s">
        <v>217</v>
      </c>
      <c r="D19" s="444"/>
      <c r="E19" s="444"/>
      <c r="F19" s="444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378"/>
      <c r="U19" s="444" t="s">
        <v>223</v>
      </c>
      <c r="V19" s="444"/>
      <c r="W19" s="444"/>
      <c r="X19" s="238"/>
      <c r="Y19" s="238"/>
      <c r="Z19" s="238"/>
      <c r="AA19" s="238"/>
      <c r="AB19" s="238"/>
      <c r="AC19" s="238"/>
      <c r="AD19" s="238"/>
      <c r="AE19" s="473" t="s">
        <v>516</v>
      </c>
      <c r="AF19" s="473"/>
      <c r="AG19" s="238"/>
      <c r="AH19" s="238"/>
      <c r="AI19" s="238"/>
      <c r="AJ19" s="238"/>
      <c r="AK19" s="238"/>
      <c r="AL19" s="142"/>
    </row>
    <row r="20" spans="2:63" s="143" customFormat="1" ht="12" customHeight="1">
      <c r="B20" s="138"/>
      <c r="C20" s="444" t="s">
        <v>218</v>
      </c>
      <c r="D20" s="444"/>
      <c r="E20" s="444"/>
      <c r="F20" s="444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378"/>
      <c r="U20" s="444" t="s">
        <v>224</v>
      </c>
      <c r="V20" s="444"/>
      <c r="W20" s="444"/>
      <c r="X20" s="444"/>
      <c r="Y20" s="444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142"/>
    </row>
    <row r="21" spans="2:63" s="143" customFormat="1" ht="12" customHeight="1">
      <c r="B21" s="138"/>
      <c r="C21" s="444" t="s">
        <v>208</v>
      </c>
      <c r="D21" s="444"/>
      <c r="E21" s="444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378"/>
      <c r="U21" s="444" t="s">
        <v>212</v>
      </c>
      <c r="V21" s="444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142"/>
    </row>
    <row r="22" spans="2:63" s="143" customFormat="1" ht="12" customHeight="1">
      <c r="B22" s="138"/>
      <c r="C22" s="444" t="s">
        <v>515</v>
      </c>
      <c r="D22" s="444"/>
      <c r="E22" s="444"/>
      <c r="F22" s="444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378"/>
      <c r="U22" s="444" t="s">
        <v>212</v>
      </c>
      <c r="V22" s="444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142"/>
    </row>
    <row r="23" spans="2:63" s="143" customFormat="1" ht="12" customHeight="1">
      <c r="B23" s="138"/>
      <c r="C23" s="444" t="s">
        <v>220</v>
      </c>
      <c r="D23" s="444"/>
      <c r="E23" s="444"/>
      <c r="F23" s="444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378"/>
      <c r="U23" s="444" t="s">
        <v>7</v>
      </c>
      <c r="V23" s="444"/>
      <c r="W23" s="444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142"/>
    </row>
    <row r="24" spans="2:63" s="149" customFormat="1" ht="5.25" customHeight="1">
      <c r="B24" s="144"/>
      <c r="C24" s="145"/>
      <c r="D24" s="145"/>
      <c r="E24" s="145"/>
      <c r="F24" s="145"/>
      <c r="G24" s="146"/>
      <c r="H24" s="146"/>
      <c r="I24" s="146"/>
      <c r="J24" s="146"/>
      <c r="K24" s="146"/>
      <c r="L24" s="145"/>
      <c r="M24" s="145"/>
      <c r="N24" s="145"/>
      <c r="O24" s="145"/>
      <c r="P24" s="145"/>
      <c r="Q24" s="146"/>
      <c r="R24" s="146"/>
      <c r="S24" s="146"/>
      <c r="T24" s="146"/>
      <c r="U24" s="146"/>
      <c r="V24" s="146"/>
      <c r="W24" s="145"/>
      <c r="X24" s="145"/>
      <c r="Y24" s="145"/>
      <c r="Z24" s="145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8"/>
    </row>
    <row r="25" spans="2:63" s="143" customFormat="1" ht="12.95" customHeight="1">
      <c r="B25" s="138"/>
      <c r="C25" s="477" t="s">
        <v>243</v>
      </c>
      <c r="D25" s="477"/>
      <c r="E25" s="477"/>
      <c r="F25" s="478"/>
      <c r="G25" s="480" t="s">
        <v>244</v>
      </c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8"/>
      <c r="AH25" s="480" t="s">
        <v>245</v>
      </c>
      <c r="AI25" s="477"/>
      <c r="AJ25" s="477"/>
      <c r="AK25" s="477"/>
      <c r="AL25" s="142"/>
    </row>
    <row r="26" spans="2:63" s="143" customFormat="1" ht="13.5" customHeight="1">
      <c r="B26" s="138"/>
      <c r="C26" s="680"/>
      <c r="D26" s="629"/>
      <c r="E26" s="629"/>
      <c r="F26" s="630"/>
      <c r="G26" s="628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30"/>
      <c r="AH26" s="681"/>
      <c r="AI26" s="629"/>
      <c r="AJ26" s="629"/>
      <c r="AK26" s="629"/>
      <c r="AL26" s="142"/>
    </row>
    <row r="27" spans="2:63" s="143" customFormat="1" ht="13.5" customHeight="1">
      <c r="B27" s="138"/>
      <c r="C27" s="430"/>
      <c r="D27" s="643"/>
      <c r="E27" s="643"/>
      <c r="F27" s="644"/>
      <c r="G27" s="436"/>
      <c r="H27" s="643"/>
      <c r="I27" s="643"/>
      <c r="J27" s="643"/>
      <c r="K27" s="643"/>
      <c r="L27" s="643"/>
      <c r="M27" s="643"/>
      <c r="N27" s="643"/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3"/>
      <c r="Z27" s="643"/>
      <c r="AA27" s="643"/>
      <c r="AB27" s="643"/>
      <c r="AC27" s="643"/>
      <c r="AD27" s="643"/>
      <c r="AE27" s="643"/>
      <c r="AF27" s="643"/>
      <c r="AG27" s="644"/>
      <c r="AH27" s="435"/>
      <c r="AI27" s="643"/>
      <c r="AJ27" s="643"/>
      <c r="AK27" s="643"/>
      <c r="AL27" s="142"/>
    </row>
    <row r="28" spans="2:63" s="143" customFormat="1" ht="13.5" customHeight="1">
      <c r="B28" s="138"/>
      <c r="C28" s="446"/>
      <c r="D28" s="639"/>
      <c r="E28" s="639"/>
      <c r="F28" s="642"/>
      <c r="G28" s="45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42"/>
      <c r="AH28" s="445"/>
      <c r="AI28" s="639"/>
      <c r="AJ28" s="639"/>
      <c r="AK28" s="639"/>
      <c r="AL28" s="142"/>
    </row>
    <row r="29" spans="2:63" s="152" customFormat="1" ht="5.25" customHeight="1" thickBot="1">
      <c r="B29" s="150"/>
      <c r="C29" s="178"/>
      <c r="D29" s="178"/>
      <c r="E29" s="172"/>
      <c r="F29" s="172"/>
      <c r="G29" s="186"/>
      <c r="H29" s="172"/>
      <c r="I29" s="172"/>
      <c r="J29" s="172"/>
      <c r="K29" s="172"/>
      <c r="L29" s="172"/>
      <c r="M29" s="172"/>
      <c r="N29" s="172"/>
      <c r="O29" s="173"/>
      <c r="P29" s="173"/>
      <c r="Q29" s="174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382"/>
      <c r="AI29" s="172"/>
      <c r="AJ29" s="172"/>
      <c r="AK29" s="172"/>
      <c r="AL29" s="151"/>
    </row>
    <row r="30" spans="2:63" s="152" customFormat="1" ht="18.75" customHeight="1">
      <c r="B30" s="150"/>
      <c r="C30" s="686" t="s">
        <v>367</v>
      </c>
      <c r="D30" s="687"/>
      <c r="E30" s="687"/>
      <c r="F30" s="687"/>
      <c r="G30" s="687"/>
      <c r="H30" s="687"/>
      <c r="I30" s="688"/>
      <c r="J30" s="631" t="e">
        <f>VLOOKUP(' (2)'!AI3,' (2)'!I4:AI48,2)</f>
        <v>#N/A</v>
      </c>
      <c r="K30" s="631"/>
      <c r="L30" s="631"/>
      <c r="M30" s="631"/>
      <c r="N30" s="631"/>
      <c r="O30" s="632"/>
      <c r="P30" s="633" t="s">
        <v>321</v>
      </c>
      <c r="Q30" s="634"/>
      <c r="R30" s="634"/>
      <c r="S30" s="635"/>
      <c r="T30" s="619" t="s">
        <v>325</v>
      </c>
      <c r="U30" s="620"/>
      <c r="V30" s="620"/>
      <c r="W30" s="620"/>
      <c r="X30" s="620"/>
      <c r="Y30" s="620"/>
      <c r="Z30" s="620"/>
      <c r="AA30" s="620"/>
      <c r="AB30" s="620"/>
      <c r="AC30" s="620"/>
      <c r="AD30" s="620"/>
      <c r="AE30" s="620"/>
      <c r="AF30" s="620"/>
      <c r="AG30" s="620"/>
      <c r="AH30" s="620"/>
      <c r="AI30" s="620"/>
      <c r="AJ30" s="620"/>
      <c r="AK30" s="621"/>
      <c r="AL30" s="151"/>
    </row>
    <row r="31" spans="2:63" s="152" customFormat="1" ht="15.75" customHeight="1">
      <c r="B31" s="150"/>
      <c r="C31" s="692" t="s">
        <v>371</v>
      </c>
      <c r="D31" s="693"/>
      <c r="E31" s="689" t="str">
        <f>VLOOKUP(' (2)'!I2,' (2)'!$I$3:$L$41,3)</f>
        <v xml:space="preserve">  </v>
      </c>
      <c r="F31" s="689"/>
      <c r="G31" s="689"/>
      <c r="H31" s="689"/>
      <c r="I31" s="689"/>
      <c r="J31" s="689"/>
      <c r="K31" s="689"/>
      <c r="L31" s="689"/>
      <c r="M31" s="689"/>
      <c r="N31" s="689"/>
      <c r="O31" s="690"/>
      <c r="P31" s="636"/>
      <c r="Q31" s="637"/>
      <c r="R31" s="637"/>
      <c r="S31" s="638"/>
      <c r="T31" s="624" t="s">
        <v>317</v>
      </c>
      <c r="U31" s="624"/>
      <c r="V31" s="624"/>
      <c r="W31" s="624"/>
      <c r="X31" s="625"/>
      <c r="Y31" s="640" t="s">
        <v>326</v>
      </c>
      <c r="Z31" s="640"/>
      <c r="AA31" s="640"/>
      <c r="AB31" s="691"/>
      <c r="AC31" s="659" t="s">
        <v>318</v>
      </c>
      <c r="AD31" s="624"/>
      <c r="AE31" s="624"/>
      <c r="AF31" s="624"/>
      <c r="AG31" s="625"/>
      <c r="AH31" s="640" t="s">
        <v>326</v>
      </c>
      <c r="AI31" s="640"/>
      <c r="AJ31" s="640"/>
      <c r="AK31" s="641"/>
      <c r="AL31" s="151"/>
    </row>
    <row r="32" spans="2:63" s="177" customFormat="1" ht="18.75" customHeight="1">
      <c r="B32" s="175"/>
      <c r="C32" s="649"/>
      <c r="D32" s="650"/>
      <c r="E32" s="651" t="str">
        <f>VLOOKUP(' (2)'!I2,' (2)'!$I$3:$L$41,4)</f>
        <v xml:space="preserve">  </v>
      </c>
      <c r="F32" s="651"/>
      <c r="G32" s="651"/>
      <c r="H32" s="651"/>
      <c r="I32" s="651"/>
      <c r="J32" s="651"/>
      <c r="K32" s="651"/>
      <c r="L32" s="651"/>
      <c r="M32" s="651"/>
      <c r="N32" s="651"/>
      <c r="O32" s="652"/>
      <c r="P32" s="679" t="s">
        <v>460</v>
      </c>
      <c r="Q32" s="661"/>
      <c r="R32" s="661" t="s">
        <v>461</v>
      </c>
      <c r="S32" s="662"/>
      <c r="T32" s="626"/>
      <c r="U32" s="626"/>
      <c r="V32" s="626"/>
      <c r="W32" s="626"/>
      <c r="X32" s="627"/>
      <c r="Y32" s="622" t="s">
        <v>327</v>
      </c>
      <c r="Z32" s="622"/>
      <c r="AA32" s="622"/>
      <c r="AB32" s="623"/>
      <c r="AC32" s="660"/>
      <c r="AD32" s="626"/>
      <c r="AE32" s="626"/>
      <c r="AF32" s="626"/>
      <c r="AG32" s="627"/>
      <c r="AH32" s="622" t="s">
        <v>327</v>
      </c>
      <c r="AI32" s="622"/>
      <c r="AJ32" s="622"/>
      <c r="AK32" s="673"/>
      <c r="AL32" s="176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</row>
    <row r="33" spans="2:71" s="177" customFormat="1" ht="13.5" customHeight="1">
      <c r="B33" s="175"/>
      <c r="C33" s="653" t="s">
        <v>333</v>
      </c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4"/>
      <c r="AB33" s="654"/>
      <c r="AC33" s="654"/>
      <c r="AD33" s="654"/>
      <c r="AE33" s="654"/>
      <c r="AF33" s="654"/>
      <c r="AG33" s="654"/>
      <c r="AH33" s="654"/>
      <c r="AI33" s="654"/>
      <c r="AJ33" s="654"/>
      <c r="AK33" s="655"/>
      <c r="AL33" s="176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</row>
    <row r="34" spans="2:71" s="177" customFormat="1" ht="12.75" customHeight="1">
      <c r="B34" s="175"/>
      <c r="C34" s="656" t="s">
        <v>334</v>
      </c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8"/>
      <c r="P34" s="679" t="str">
        <f>VLOOKUP(' (2)'!I2,' (2)'!$I$4:$AX$41,5)</f>
        <v xml:space="preserve">  </v>
      </c>
      <c r="Q34" s="661"/>
      <c r="R34" s="661" t="str">
        <f>VLOOKUP(' (2)'!I2,' (2)'!$I$4:$AX$41,6)</f>
        <v xml:space="preserve">  </v>
      </c>
      <c r="S34" s="662"/>
      <c r="T34" s="667"/>
      <c r="U34" s="672"/>
      <c r="V34" s="672"/>
      <c r="W34" s="672"/>
      <c r="X34" s="672"/>
      <c r="Y34" s="647" t="str">
        <f>IF(OR(ISBLANK(T34),AND(P34=" --- ",R34=" --- ")),"",AS34)</f>
        <v/>
      </c>
      <c r="Z34" s="647"/>
      <c r="AA34" s="647"/>
      <c r="AB34" s="648"/>
      <c r="AC34" s="665"/>
      <c r="AD34" s="666"/>
      <c r="AE34" s="666"/>
      <c r="AF34" s="666"/>
      <c r="AG34" s="667"/>
      <c r="AH34" s="647" t="str">
        <f>IF(OR(ISBLANK(AC34),AND(P34=" --- ",R34=" --- ")),"",AT34)</f>
        <v/>
      </c>
      <c r="AI34" s="647"/>
      <c r="AJ34" s="647"/>
      <c r="AK34" s="670"/>
      <c r="AL34" s="176"/>
      <c r="AO34" s="157"/>
      <c r="AP34" s="157"/>
      <c r="AQ34" s="235" t="str">
        <f>IF(P34=" --- ",0,P34)</f>
        <v xml:space="preserve">  </v>
      </c>
      <c r="AR34" s="235" t="str">
        <f>IF(R34=" --- ",999,R34)</f>
        <v xml:space="preserve">  </v>
      </c>
      <c r="AS34" s="235" t="str">
        <f>IF(AND(T34&gt;=$AQ34,T34&lt;=$AR34),"Pass","Fail")</f>
        <v>Fail</v>
      </c>
      <c r="AT34" s="235" t="str">
        <f>IF(AND(AC34&gt;=$AQ34,AC34&lt;=$AR34),"Pass","Fail")</f>
        <v>Fail</v>
      </c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Q34" s="177" t="str">
        <f>IF(ISBLANK(AC34),"",IF(AND(AC34&gt;=BN34,AC34&lt;=BO34),"Pass","Fail"))</f>
        <v/>
      </c>
      <c r="BR34" s="177" t="str">
        <f>IF(ISBLANK(AE34),"",IF(AND(AE34&gt;=BP34,AE34&lt;=BQ34),"Pass","Fail"))</f>
        <v/>
      </c>
      <c r="BS34" s="177" t="str">
        <f>IF(ISBLANK(AF34),"",IF(AND(AF34&gt;=BQ34,AF34&lt;=#REF!),"Pass","Fail"))</f>
        <v/>
      </c>
    </row>
    <row r="35" spans="2:71" s="177" customFormat="1" ht="13.5" customHeight="1">
      <c r="B35" s="175"/>
      <c r="C35" s="656" t="s">
        <v>335</v>
      </c>
      <c r="D35" s="657"/>
      <c r="E35" s="657"/>
      <c r="F35" s="657"/>
      <c r="G35" s="657"/>
      <c r="H35" s="657"/>
      <c r="I35" s="657"/>
      <c r="J35" s="657"/>
      <c r="K35" s="657"/>
      <c r="L35" s="657"/>
      <c r="M35" s="657"/>
      <c r="N35" s="657"/>
      <c r="O35" s="658"/>
      <c r="P35" s="679" t="str">
        <f>VLOOKUP(' (2)'!I2,' (2)'!$I$4:$AX$41,7)</f>
        <v xml:space="preserve">  </v>
      </c>
      <c r="Q35" s="661"/>
      <c r="R35" s="661" t="str">
        <f>VLOOKUP(' (2)'!I2,' (2)'!$I$4:$AX$41,8)</f>
        <v xml:space="preserve">  </v>
      </c>
      <c r="S35" s="662"/>
      <c r="T35" s="667"/>
      <c r="U35" s="672"/>
      <c r="V35" s="672"/>
      <c r="W35" s="672"/>
      <c r="X35" s="672"/>
      <c r="Y35" s="647" t="str">
        <f>IF(OR(ISBLANK(T35),AND(P35=" --- ",R35=" --- ")),"",AS35)</f>
        <v/>
      </c>
      <c r="Z35" s="647"/>
      <c r="AA35" s="647"/>
      <c r="AB35" s="648"/>
      <c r="AC35" s="665"/>
      <c r="AD35" s="666"/>
      <c r="AE35" s="666"/>
      <c r="AF35" s="666"/>
      <c r="AG35" s="667"/>
      <c r="AH35" s="647" t="str">
        <f>IF(OR(ISBLANK(AC35),AND(P35=" --- ",R35=" --- ")),"",AT35)</f>
        <v/>
      </c>
      <c r="AI35" s="647"/>
      <c r="AJ35" s="647"/>
      <c r="AK35" s="670"/>
      <c r="AL35" s="176"/>
      <c r="AO35" s="157"/>
      <c r="AP35" s="157"/>
      <c r="AQ35" s="235" t="str">
        <f t="shared" ref="AQ35:AQ41" si="0">IF(P35=" --- ",0,P35)</f>
        <v xml:space="preserve">  </v>
      </c>
      <c r="AR35" s="235" t="str">
        <f t="shared" ref="AR35:AR41" si="1">IF(R35=" --- ",999,R35)</f>
        <v xml:space="preserve">  </v>
      </c>
      <c r="AS35" s="235" t="str">
        <f>IF(AND(T35&gt;=$AQ35,T35&lt;=$AR35),"Pass","Fail")</f>
        <v>Fail</v>
      </c>
      <c r="AT35" s="235" t="str">
        <f>IF(AND(AC35&gt;=$AQ35,AC35&lt;=$AR35),"Pass","Fail")</f>
        <v>Fail</v>
      </c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Q35" s="177" t="str">
        <f>IF(ISBLANK(AC35),"",IF(AND(AC35&gt;=BN35,AC35&lt;=BO35),"Pass","Fail"))</f>
        <v/>
      </c>
      <c r="BR35" s="177" t="str">
        <f>IF(ISBLANK(AE35),"",IF(AND(AE35&gt;=BP35,AE35&lt;=BQ35),"Pass","Fail"))</f>
        <v/>
      </c>
      <c r="BS35" s="177" t="str">
        <f>IF(ISBLANK(AF35),"",IF(AND(AF35&gt;=BQ35,AF35&lt;=#REF!),"Pass","Fail"))</f>
        <v/>
      </c>
    </row>
    <row r="36" spans="2:71" s="177" customFormat="1" ht="13.5" customHeight="1">
      <c r="B36" s="175"/>
      <c r="C36" s="656" t="s">
        <v>540</v>
      </c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8"/>
      <c r="P36" s="679" t="str">
        <f>VLOOKUP(' (2)'!I2,' (2)'!$I$4:$AX$41,9)</f>
        <v xml:space="preserve">  </v>
      </c>
      <c r="Q36" s="661"/>
      <c r="R36" s="661" t="str">
        <f>VLOOKUP(' (2)'!I2,' (2)'!$I$4:$AX$41,10)</f>
        <v xml:space="preserve">  </v>
      </c>
      <c r="S36" s="662"/>
      <c r="T36" s="667"/>
      <c r="U36" s="672"/>
      <c r="V36" s="672"/>
      <c r="W36" s="672"/>
      <c r="X36" s="672"/>
      <c r="Y36" s="647" t="str">
        <f>IF(OR(ISBLANK(T36),AND(P36=" --- ",R36=" --- ")),"",AS36)</f>
        <v/>
      </c>
      <c r="Z36" s="647"/>
      <c r="AA36" s="647"/>
      <c r="AB36" s="648"/>
      <c r="AC36" s="665"/>
      <c r="AD36" s="666"/>
      <c r="AE36" s="666"/>
      <c r="AF36" s="666"/>
      <c r="AG36" s="667"/>
      <c r="AH36" s="647" t="str">
        <f>IF(OR(ISBLANK(AC36),AND(P36=" --- ",R36=" --- ")),"",AT36)</f>
        <v/>
      </c>
      <c r="AI36" s="647"/>
      <c r="AJ36" s="647"/>
      <c r="AK36" s="670"/>
      <c r="AL36" s="176"/>
      <c r="AO36" s="157"/>
      <c r="AP36" s="157"/>
      <c r="AQ36" s="235" t="str">
        <f t="shared" si="0"/>
        <v xml:space="preserve">  </v>
      </c>
      <c r="AR36" s="235" t="str">
        <f t="shared" si="1"/>
        <v xml:space="preserve">  </v>
      </c>
      <c r="AS36" s="235" t="str">
        <f>IF(AND(T36&gt;=$AQ36,T36&lt;=$AR36),"Pass","Fail")</f>
        <v>Fail</v>
      </c>
      <c r="AT36" s="235" t="str">
        <f>IF(AND(AC36&gt;=$AQ36,AC36&lt;=$AR36),"Pass","Fail")</f>
        <v>Fail</v>
      </c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Q36" s="177" t="str">
        <f>IF(ISBLANK(AC36),"",IF(AND(AC36&gt;=BN36,AC36&lt;=BO36),"Pass","Fail"))</f>
        <v/>
      </c>
      <c r="BR36" s="177" t="str">
        <f>IF(ISBLANK(AE36),"",IF(AND(AE36&gt;=BP36,AE36&lt;=BQ36),"Pass","Fail"))</f>
        <v/>
      </c>
      <c r="BS36" s="177" t="str">
        <f>IF(ISBLANK(AF36),"",IF(AND(AF36&gt;=BQ36,AF36&lt;=#REF!),"Pass","Fail"))</f>
        <v/>
      </c>
    </row>
    <row r="37" spans="2:71" s="177" customFormat="1" ht="13.5" customHeight="1">
      <c r="B37" s="175"/>
      <c r="C37" s="656" t="s">
        <v>541</v>
      </c>
      <c r="D37" s="657"/>
      <c r="E37" s="657"/>
      <c r="F37" s="657"/>
      <c r="G37" s="657"/>
      <c r="H37" s="657"/>
      <c r="I37" s="657"/>
      <c r="J37" s="657"/>
      <c r="K37" s="657"/>
      <c r="L37" s="657"/>
      <c r="M37" s="657"/>
      <c r="N37" s="657"/>
      <c r="O37" s="658"/>
      <c r="P37" s="679" t="str">
        <f>VLOOKUP(' (2)'!I2,' (2)'!$I$4:$AX$41,11)</f>
        <v xml:space="preserve">  </v>
      </c>
      <c r="Q37" s="661"/>
      <c r="R37" s="661" t="str">
        <f>VLOOKUP(' (2)'!I2,' (2)'!$I$4:$AX$41,12)</f>
        <v xml:space="preserve">  </v>
      </c>
      <c r="S37" s="662"/>
      <c r="T37" s="667"/>
      <c r="U37" s="672"/>
      <c r="V37" s="672"/>
      <c r="W37" s="672"/>
      <c r="X37" s="672"/>
      <c r="Y37" s="647" t="str">
        <f>IF(OR(ISBLANK(T37),AND(P37=" --- ",R37=" --- ")),"",AS37)</f>
        <v/>
      </c>
      <c r="Z37" s="647"/>
      <c r="AA37" s="647"/>
      <c r="AB37" s="648"/>
      <c r="AC37" s="665"/>
      <c r="AD37" s="666"/>
      <c r="AE37" s="666"/>
      <c r="AF37" s="666"/>
      <c r="AG37" s="667"/>
      <c r="AH37" s="647" t="str">
        <f>IF(OR(ISBLANK(AC37),AND(P37=" --- ",R37=" --- ")),"",AT37)</f>
        <v/>
      </c>
      <c r="AI37" s="647"/>
      <c r="AJ37" s="647"/>
      <c r="AK37" s="670"/>
      <c r="AL37" s="176"/>
      <c r="AO37" s="157"/>
      <c r="AP37" s="157"/>
      <c r="AQ37" s="235" t="str">
        <f t="shared" si="0"/>
        <v xml:space="preserve">  </v>
      </c>
      <c r="AR37" s="235" t="str">
        <f t="shared" si="1"/>
        <v xml:space="preserve">  </v>
      </c>
      <c r="AS37" s="235" t="str">
        <f>IF(AND(T37&gt;=$AQ37,T37&lt;=$AR37),"Pass","Fail")</f>
        <v>Fail</v>
      </c>
      <c r="AT37" s="235" t="str">
        <f>IF(AND(AC37&gt;=$AQ37,AC37&lt;=$AR37),"Pass","Fail")</f>
        <v>Fail</v>
      </c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</row>
    <row r="38" spans="2:71" s="177" customFormat="1" ht="13.5" customHeight="1">
      <c r="B38" s="175"/>
      <c r="C38" s="656" t="s">
        <v>500</v>
      </c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8"/>
      <c r="P38" s="679" t="str">
        <f>VLOOKUP(' (2)'!I2,' (2)'!$I$4:$AX$41,13)</f>
        <v xml:space="preserve">  </v>
      </c>
      <c r="Q38" s="661"/>
      <c r="R38" s="661" t="str">
        <f>VLOOKUP(' (2)'!I2,' (2)'!$I$4:$AX$41,14)</f>
        <v xml:space="preserve">  </v>
      </c>
      <c r="S38" s="662"/>
      <c r="T38" s="667"/>
      <c r="U38" s="672"/>
      <c r="V38" s="672"/>
      <c r="W38" s="672"/>
      <c r="X38" s="672"/>
      <c r="Y38" s="647" t="str">
        <f>IF(OR(ISBLANK(T38),AND(P38=" --- ",R38=" --- ")),"",AS38)</f>
        <v/>
      </c>
      <c r="Z38" s="647"/>
      <c r="AA38" s="647"/>
      <c r="AB38" s="648"/>
      <c r="AC38" s="665"/>
      <c r="AD38" s="666"/>
      <c r="AE38" s="666"/>
      <c r="AF38" s="666"/>
      <c r="AG38" s="667"/>
      <c r="AH38" s="647" t="str">
        <f>IF(OR(ISBLANK(AC38),AND(P38=" --- ",R38=" --- ")),"",AT38)</f>
        <v/>
      </c>
      <c r="AI38" s="647"/>
      <c r="AJ38" s="647"/>
      <c r="AK38" s="670"/>
      <c r="AL38" s="176"/>
      <c r="AO38" s="157"/>
      <c r="AP38" s="157"/>
      <c r="AQ38" s="235" t="str">
        <f t="shared" si="0"/>
        <v xml:space="preserve">  </v>
      </c>
      <c r="AR38" s="235" t="str">
        <f t="shared" si="1"/>
        <v xml:space="preserve">  </v>
      </c>
      <c r="AS38" s="235" t="str">
        <f>IF(AND(T38&gt;=$AQ38,T38&lt;=$AR38),"Pass","Fail")</f>
        <v>Fail</v>
      </c>
      <c r="AT38" s="235" t="str">
        <f>IF(AND(AC38&gt;=$AQ38,AC38&lt;=$AR38),"Pass","Fail")</f>
        <v>Fail</v>
      </c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Q38" s="177" t="str">
        <f>IF(ISBLANK(AC38),"",IF(AND(AC38&gt;=BN38,AC38&lt;=BO38),"Pass","Fail"))</f>
        <v/>
      </c>
      <c r="BR38" s="177" t="str">
        <f>IF(ISBLANK(AE38),"",IF(AND(AE38&gt;=BP38,AE38&lt;=BQ38),"Pass","Fail"))</f>
        <v/>
      </c>
      <c r="BS38" s="177" t="str">
        <f>IF(ISBLANK(AF38),"",IF(AND(AF38&gt;=BQ38,AF38&lt;=#REF!),"Pass","Fail"))</f>
        <v/>
      </c>
    </row>
    <row r="39" spans="2:71" s="177" customFormat="1" ht="15.75" customHeight="1">
      <c r="B39" s="175"/>
      <c r="C39" s="656" t="s">
        <v>359</v>
      </c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57"/>
      <c r="O39" s="658"/>
      <c r="P39" s="679" t="str">
        <f>VLOOKUP(' (2)'!I2,' (2)'!$I$4:$AX$41,42)</f>
        <v xml:space="preserve">  </v>
      </c>
      <c r="Q39" s="661"/>
      <c r="R39" s="661"/>
      <c r="S39" s="662"/>
      <c r="T39" s="682" t="str">
        <f>VLOOKUP(' (2)'!K52,' (2)'!I51:K53,2)</f>
        <v xml:space="preserve"> </v>
      </c>
      <c r="U39" s="647"/>
      <c r="V39" s="647"/>
      <c r="W39" s="647"/>
      <c r="X39" s="647"/>
      <c r="Y39" s="647" t="str">
        <f>IF(OR('DT-0044 LP Emulsions'!P39=" --- ",' (2)'!K52=1),"",IF(OR(AND(P39=" --- ",' (2)'!K52=3),AND(P39="Positive",' (2)'!K52=2)),"Pass","Fail"))</f>
        <v/>
      </c>
      <c r="Z39" s="647" t="b">
        <f>IF(A39="---",IF(ISBLANK(E34),"",IF(E34="positive","Pass","Fail")))</f>
        <v>0</v>
      </c>
      <c r="AA39" s="647" t="b">
        <f>IF(B39="---",IF(ISBLANK(F34),"",IF(F34="positive","Pass","Fail")))</f>
        <v>0</v>
      </c>
      <c r="AB39" s="648" t="b">
        <f>IF(C39="---",IF(ISBLANK(G34),"",IF(G34="positive","Pass","Fail")))</f>
        <v>0</v>
      </c>
      <c r="AC39" s="713">
        <f>VLOOKUP(' (2)'!K53,' (2)'!I51:K53,3)</f>
        <v>0</v>
      </c>
      <c r="AD39" s="647"/>
      <c r="AE39" s="647"/>
      <c r="AF39" s="647"/>
      <c r="AG39" s="647"/>
      <c r="AH39" s="648" t="str">
        <f>IF(OR('DT-0044 LP Emulsions'!P39=" --- ",' (2)'!K53=1),"",IF(OR(AND(P39=" --- ",' (2)'!K53=3),AND(P39="Positive",' (2)'!K53=2)),"Pass","Fail"))</f>
        <v/>
      </c>
      <c r="AI39" s="668" t="b">
        <f>IF(J39="---",IF(ISBLANK(N34),"",IF(N34="positive","Pass","Fail")))</f>
        <v>0</v>
      </c>
      <c r="AJ39" s="668" t="b">
        <f>IF(K39="---",IF(ISBLANK(O34),"",IF(O34="positive","Pass","Fail")))</f>
        <v>0</v>
      </c>
      <c r="AK39" s="669" t="b">
        <f>IF(L39="---",IF(ISBLANK(P34),"",IF(P34="positive","Pass","Fail")))</f>
        <v>0</v>
      </c>
      <c r="AL39" s="176"/>
      <c r="AO39" s="157"/>
      <c r="AP39" s="157"/>
      <c r="AQ39" s="237" t="str">
        <f t="shared" si="0"/>
        <v xml:space="preserve">  </v>
      </c>
      <c r="AR39" s="237">
        <f t="shared" si="1"/>
        <v>0</v>
      </c>
      <c r="AS39" s="237"/>
      <c r="AT39" s="23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</row>
    <row r="40" spans="2:71" s="177" customFormat="1" ht="13.5" customHeight="1">
      <c r="B40" s="175"/>
      <c r="C40" s="656" t="s">
        <v>542</v>
      </c>
      <c r="D40" s="657"/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8"/>
      <c r="P40" s="679" t="str">
        <f>VLOOKUP(' (2)'!I2,' (2)'!$I$4:$AX$41,15)</f>
        <v xml:space="preserve">  </v>
      </c>
      <c r="Q40" s="661"/>
      <c r="R40" s="661" t="str">
        <f>VLOOKUP(' (2)'!I2,' (2)'!$I$4:$AX$41,16)</f>
        <v xml:space="preserve">  </v>
      </c>
      <c r="S40" s="662"/>
      <c r="T40" s="667"/>
      <c r="U40" s="672"/>
      <c r="V40" s="672"/>
      <c r="W40" s="672"/>
      <c r="X40" s="672"/>
      <c r="Y40" s="647" t="str">
        <f>IF(OR(ISBLANK(T40),AND(P40=" --- ",R40=" --- ")),"",AS40)</f>
        <v/>
      </c>
      <c r="Z40" s="647"/>
      <c r="AA40" s="647"/>
      <c r="AB40" s="648"/>
      <c r="AC40" s="671"/>
      <c r="AD40" s="672"/>
      <c r="AE40" s="672"/>
      <c r="AF40" s="672"/>
      <c r="AG40" s="672"/>
      <c r="AH40" s="647" t="str">
        <f>IF(OR(ISBLANK(AC40),AND(P40=" --- ",R40=" --- ")),"",AT40)</f>
        <v/>
      </c>
      <c r="AI40" s="647"/>
      <c r="AJ40" s="647"/>
      <c r="AK40" s="670"/>
      <c r="AL40" s="176"/>
      <c r="AO40" s="157"/>
      <c r="AP40" s="157"/>
      <c r="AQ40" s="235" t="str">
        <f t="shared" si="0"/>
        <v xml:space="preserve">  </v>
      </c>
      <c r="AR40" s="235" t="str">
        <f t="shared" si="1"/>
        <v xml:space="preserve">  </v>
      </c>
      <c r="AS40" s="235" t="str">
        <f>IF(AND(T40&gt;=$AQ40,T40&lt;=$AR40),"Pass","Fail")</f>
        <v>Fail</v>
      </c>
      <c r="AT40" s="235" t="str">
        <f>IF(AND(AC40&gt;=$AQ40,AC40&lt;=$AR40),"Pass","Fail")</f>
        <v>Fail</v>
      </c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Q40" s="177" t="str">
        <f>IF(ISBLANK(AC40),"",IF(AND(AC40&gt;=BN40,AC40&lt;=BO40),"Pass","Fail"))</f>
        <v/>
      </c>
      <c r="BR40" s="177" t="str">
        <f>IF(ISBLANK(AE40),"",IF(AND(AE40&gt;=BP40,AE40&lt;=BQ40),"Pass","Fail"))</f>
        <v/>
      </c>
      <c r="BS40" s="177" t="str">
        <f>IF(ISBLANK(AF40),"",IF(AND(AF40&gt;=BQ40,AF40&lt;=#REF!),"Pass","Fail"))</f>
        <v/>
      </c>
    </row>
    <row r="41" spans="2:71" s="177" customFormat="1" ht="13.5" customHeight="1">
      <c r="B41" s="175"/>
      <c r="C41" s="656" t="s">
        <v>509</v>
      </c>
      <c r="D41" s="657"/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658"/>
      <c r="P41" s="679" t="str">
        <f>VLOOKUP(' (2)'!I2,' (2)'!$I$4:$AX$41,25)</f>
        <v xml:space="preserve">  </v>
      </c>
      <c r="Q41" s="661"/>
      <c r="R41" s="661" t="str">
        <f>VLOOKUP(' (2)'!I2,' (2)'!$I$4:$AX$41,26)</f>
        <v xml:space="preserve">  </v>
      </c>
      <c r="S41" s="662"/>
      <c r="T41" s="667"/>
      <c r="U41" s="672"/>
      <c r="V41" s="672"/>
      <c r="W41" s="672"/>
      <c r="X41" s="672"/>
      <c r="Y41" s="647" t="str">
        <f>IF(OR(ISBLANK(T41),AND(P41=" --- ",R41=" --- ")),"",AS41)</f>
        <v/>
      </c>
      <c r="Z41" s="647"/>
      <c r="AA41" s="647"/>
      <c r="AB41" s="648"/>
      <c r="AC41" s="671"/>
      <c r="AD41" s="672"/>
      <c r="AE41" s="672"/>
      <c r="AF41" s="672"/>
      <c r="AG41" s="672"/>
      <c r="AH41" s="647" t="str">
        <f>IF(OR(ISBLANK(AC41),AND(P41=" --- ",R41=" --- ")),"",AT41)</f>
        <v/>
      </c>
      <c r="AI41" s="647"/>
      <c r="AJ41" s="647"/>
      <c r="AK41" s="670"/>
      <c r="AL41" s="176"/>
      <c r="AO41" s="157"/>
      <c r="AP41" s="157"/>
      <c r="AQ41" s="235" t="str">
        <f t="shared" si="0"/>
        <v xml:space="preserve">  </v>
      </c>
      <c r="AR41" s="235" t="str">
        <f t="shared" si="1"/>
        <v xml:space="preserve">  </v>
      </c>
      <c r="AS41" s="235" t="str">
        <f>IF(AND(T41&gt;=$AQ41,T41&lt;=$AR41),"Pass","Fail")</f>
        <v>Fail</v>
      </c>
      <c r="AT41" s="235" t="str">
        <f>IF(AND(AC41&gt;=$AQ41,AC41&lt;=$AR41),"Pass","Fail")</f>
        <v>Fail</v>
      </c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</row>
    <row r="42" spans="2:71" s="177" customFormat="1" ht="13.5" customHeight="1">
      <c r="B42" s="175"/>
      <c r="C42" s="705" t="s">
        <v>502</v>
      </c>
      <c r="D42" s="706"/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706"/>
      <c r="W42" s="706"/>
      <c r="X42" s="706"/>
      <c r="Y42" s="706"/>
      <c r="Z42" s="706"/>
      <c r="AA42" s="706"/>
      <c r="AB42" s="706"/>
      <c r="AC42" s="706"/>
      <c r="AD42" s="706"/>
      <c r="AE42" s="706"/>
      <c r="AF42" s="706"/>
      <c r="AG42" s="706"/>
      <c r="AH42" s="706"/>
      <c r="AI42" s="706"/>
      <c r="AJ42" s="706"/>
      <c r="AK42" s="707"/>
      <c r="AL42" s="176"/>
      <c r="AO42" s="157"/>
      <c r="AP42" s="157"/>
      <c r="AQ42" s="236"/>
      <c r="AR42" s="236"/>
      <c r="AS42" s="236"/>
      <c r="AT42" s="236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</row>
    <row r="43" spans="2:71" s="177" customFormat="1" ht="13.5" customHeight="1">
      <c r="B43" s="175"/>
      <c r="C43" s="656" t="s">
        <v>539</v>
      </c>
      <c r="D43" s="657"/>
      <c r="E43" s="657"/>
      <c r="F43" s="657"/>
      <c r="G43" s="657"/>
      <c r="H43" s="657"/>
      <c r="I43" s="657"/>
      <c r="J43" s="657"/>
      <c r="K43" s="657"/>
      <c r="L43" s="657"/>
      <c r="M43" s="657"/>
      <c r="N43" s="657"/>
      <c r="O43" s="658"/>
      <c r="P43" s="709" t="str">
        <f>VLOOKUP(' (2)'!I2,' (2)'!I4:AX41,17)</f>
        <v xml:space="preserve">  </v>
      </c>
      <c r="Q43" s="710"/>
      <c r="R43" s="710"/>
      <c r="S43" s="711"/>
      <c r="T43" s="708"/>
      <c r="U43" s="664"/>
      <c r="V43" s="664"/>
      <c r="W43" s="664"/>
      <c r="X43" s="664"/>
      <c r="Y43" s="677"/>
      <c r="Z43" s="677"/>
      <c r="AA43" s="677"/>
      <c r="AB43" s="678"/>
      <c r="AC43" s="663"/>
      <c r="AD43" s="664"/>
      <c r="AE43" s="664"/>
      <c r="AF43" s="664"/>
      <c r="AG43" s="664"/>
      <c r="AH43" s="677"/>
      <c r="AI43" s="677"/>
      <c r="AJ43" s="677"/>
      <c r="AK43" s="712"/>
      <c r="AL43" s="176"/>
      <c r="AO43" s="157"/>
      <c r="AP43" s="157"/>
      <c r="AQ43" s="235" t="str">
        <f>IF(P43=" --- ",0,P43)</f>
        <v xml:space="preserve">  </v>
      </c>
      <c r="AR43" s="235">
        <f>IF(R43=" --- ",999,R43)</f>
        <v>0</v>
      </c>
      <c r="AS43" s="235" t="str">
        <f>IF(AND(T43&gt;=$AQ43,T43&lt;=$AR43),"Pass","Fail")</f>
        <v>Fail</v>
      </c>
      <c r="AT43" s="235" t="str">
        <f>IF(AND(AC43&gt;=$AQ43,AC43&lt;=$AR43),"Pass","Fail")</f>
        <v>Fail</v>
      </c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</row>
    <row r="44" spans="2:71" s="177" customFormat="1" ht="13.5" customHeight="1">
      <c r="B44" s="175"/>
      <c r="C44" s="656" t="s">
        <v>538</v>
      </c>
      <c r="D44" s="657"/>
      <c r="E44" s="657"/>
      <c r="F44" s="657"/>
      <c r="G44" s="657"/>
      <c r="H44" s="657"/>
      <c r="I44" s="657"/>
      <c r="J44" s="657"/>
      <c r="K44" s="657"/>
      <c r="L44" s="657"/>
      <c r="M44" s="657"/>
      <c r="N44" s="657"/>
      <c r="O44" s="658"/>
      <c r="P44" s="709" t="str">
        <f>IF(' (2)'!I2=1,"",VLOOKUP(' (2)'!I2,' (2)'!I4:AX41,18))</f>
        <v/>
      </c>
      <c r="Q44" s="710"/>
      <c r="R44" s="710"/>
      <c r="S44" s="711"/>
      <c r="T44" s="708"/>
      <c r="U44" s="664"/>
      <c r="V44" s="664"/>
      <c r="W44" s="664"/>
      <c r="X44" s="664"/>
      <c r="Y44" s="677"/>
      <c r="Z44" s="677"/>
      <c r="AA44" s="677"/>
      <c r="AB44" s="678"/>
      <c r="AC44" s="663"/>
      <c r="AD44" s="664"/>
      <c r="AE44" s="664"/>
      <c r="AF44" s="664"/>
      <c r="AG44" s="664"/>
      <c r="AH44" s="677"/>
      <c r="AI44" s="677"/>
      <c r="AJ44" s="677"/>
      <c r="AK44" s="712"/>
      <c r="AL44" s="176"/>
      <c r="AO44" s="157"/>
      <c r="AP44" s="157"/>
      <c r="AQ44" s="235" t="str">
        <f>IF(P44=" --- ",0,P44)</f>
        <v/>
      </c>
      <c r="AR44" s="235">
        <f>IF(R44=" --- ",999,R44)</f>
        <v>0</v>
      </c>
      <c r="AS44" s="235" t="str">
        <f>IF(AND(T44&gt;=$AQ44,T44&lt;=$AR44),"Pass","Fail")</f>
        <v>Pass</v>
      </c>
      <c r="AT44" s="235" t="str">
        <f>IF(AND(AC44&gt;=$AQ44,AC44&lt;=$AR44),"Pass","Fail")</f>
        <v>Pass</v>
      </c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</row>
    <row r="45" spans="2:71" s="177" customFormat="1" ht="13.5" customHeight="1">
      <c r="B45" s="175"/>
      <c r="C45" s="656" t="s">
        <v>505</v>
      </c>
      <c r="D45" s="657"/>
      <c r="E45" s="657"/>
      <c r="F45" s="657"/>
      <c r="G45" s="657"/>
      <c r="H45" s="657"/>
      <c r="I45" s="657"/>
      <c r="J45" s="657"/>
      <c r="K45" s="657"/>
      <c r="L45" s="657"/>
      <c r="M45" s="657"/>
      <c r="N45" s="657"/>
      <c r="O45" s="658"/>
      <c r="P45" s="679" t="str">
        <f>VLOOKUP(' (2)'!I2,' (2)'!$I$4:$AX$41,19)</f>
        <v xml:space="preserve">  </v>
      </c>
      <c r="Q45" s="661"/>
      <c r="R45" s="661" t="str">
        <f>VLOOKUP(' (2)'!I2,' (2)'!$I$4:$AX$41,20)</f>
        <v xml:space="preserve">  </v>
      </c>
      <c r="S45" s="662"/>
      <c r="T45" s="667"/>
      <c r="U45" s="672"/>
      <c r="V45" s="672"/>
      <c r="W45" s="672"/>
      <c r="X45" s="672"/>
      <c r="Y45" s="647" t="str">
        <f>IF(OR(ISBLANK(T45),AND(P45=" --- ",R45=" --- ")),"",AS45)</f>
        <v/>
      </c>
      <c r="Z45" s="647"/>
      <c r="AA45" s="647"/>
      <c r="AB45" s="648"/>
      <c r="AC45" s="671"/>
      <c r="AD45" s="672"/>
      <c r="AE45" s="672"/>
      <c r="AF45" s="672"/>
      <c r="AG45" s="672"/>
      <c r="AH45" s="647" t="str">
        <f>IF(OR(ISBLANK(AC45),AND(P45=" --- ",R45=" --- ")),"",AT45)</f>
        <v/>
      </c>
      <c r="AI45" s="647"/>
      <c r="AJ45" s="647"/>
      <c r="AK45" s="670"/>
      <c r="AL45" s="176"/>
      <c r="AO45" s="157"/>
      <c r="AP45" s="157"/>
      <c r="AQ45" s="235" t="str">
        <f>IF(P45=" --- ",0,P45)</f>
        <v xml:space="preserve">  </v>
      </c>
      <c r="AR45" s="235" t="str">
        <f>IF(R45=" --- ",999,R45)</f>
        <v xml:space="preserve">  </v>
      </c>
      <c r="AS45" s="235" t="str">
        <f>IF(AND(T45&gt;=$AQ45,T45&lt;=$AR45),"Pass","Fail")</f>
        <v>Fail</v>
      </c>
      <c r="AT45" s="235" t="str">
        <f>IF(AND(AC45&gt;=$AQ45,AC45&lt;=$AR45),"Pass","Fail")</f>
        <v>Fail</v>
      </c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Q45" s="177" t="str">
        <f>IF(ISBLANK(AC46),"",IF(AND(AC46&gt;=BN45,AC46&lt;=BO45),"Pass","Fail"))</f>
        <v/>
      </c>
      <c r="BR45" s="177" t="str">
        <f>IF(ISBLANK(AE46),"",IF(AND(AE46&gt;=BP45,AE46&lt;=BQ45),"Pass","Fail"))</f>
        <v/>
      </c>
      <c r="BS45" s="177" t="str">
        <f>IF(ISBLANK(AF46),"",IF(AND(AF46&gt;=BQ45,AF46&lt;=#REF!),"Pass","Fail"))</f>
        <v/>
      </c>
    </row>
    <row r="46" spans="2:71" s="177" customFormat="1" ht="13.5" customHeight="1">
      <c r="B46" s="175"/>
      <c r="C46" s="656" t="s">
        <v>543</v>
      </c>
      <c r="D46" s="657"/>
      <c r="E46" s="657"/>
      <c r="F46" s="657"/>
      <c r="G46" s="657"/>
      <c r="H46" s="657"/>
      <c r="I46" s="657"/>
      <c r="J46" s="657"/>
      <c r="K46" s="657"/>
      <c r="L46" s="657"/>
      <c r="M46" s="657"/>
      <c r="N46" s="657"/>
      <c r="O46" s="658"/>
      <c r="P46" s="679" t="str">
        <f>VLOOKUP(' (2)'!I2,' (2)'!$I$4:$AX$41,21)</f>
        <v xml:space="preserve">  </v>
      </c>
      <c r="Q46" s="661"/>
      <c r="R46" s="661" t="str">
        <f>VLOOKUP(' (2)'!I2,' (2)'!$I$4:$AX$41,22)</f>
        <v xml:space="preserve">  </v>
      </c>
      <c r="S46" s="662"/>
      <c r="T46" s="667"/>
      <c r="U46" s="672"/>
      <c r="V46" s="672"/>
      <c r="W46" s="672"/>
      <c r="X46" s="672"/>
      <c r="Y46" s="647" t="str">
        <f>IF(OR(ISBLANK(T46),AND(P46=" --- ",R46=" --- ")),"",AS46)</f>
        <v/>
      </c>
      <c r="Z46" s="647"/>
      <c r="AA46" s="647"/>
      <c r="AB46" s="648"/>
      <c r="AC46" s="671"/>
      <c r="AD46" s="672"/>
      <c r="AE46" s="672"/>
      <c r="AF46" s="672"/>
      <c r="AG46" s="672"/>
      <c r="AH46" s="647" t="str">
        <f>IF(OR(ISBLANK(AC46),AND(P46=" --- ",R46=" --- ")),"",AT46)</f>
        <v/>
      </c>
      <c r="AI46" s="647"/>
      <c r="AJ46" s="647"/>
      <c r="AK46" s="670"/>
      <c r="AL46" s="176"/>
      <c r="AO46" s="157"/>
      <c r="AP46" s="157"/>
      <c r="AQ46" s="235" t="str">
        <f>IF(P46=" --- ",0,P46)</f>
        <v xml:space="preserve">  </v>
      </c>
      <c r="AR46" s="235" t="str">
        <f>IF(R46=" --- ",999,R46)</f>
        <v xml:space="preserve">  </v>
      </c>
      <c r="AS46" s="235" t="str">
        <f>IF(AND(T46&gt;=$AQ46,T46&lt;=$AR46),"Pass","Fail")</f>
        <v>Fail</v>
      </c>
      <c r="AT46" s="235" t="str">
        <f>IF(AND(AC46&gt;=$AQ46,AC46&lt;=$AR46),"Pass","Fail")</f>
        <v>Fail</v>
      </c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R46" s="177" t="e">
        <f>IF(ISBLANK(#REF!),"",IF(AND(#REF!&gt;=BP46,#REF!&lt;=BQ46),"Pass","Fail"))</f>
        <v>#REF!</v>
      </c>
      <c r="BS46" s="177" t="e">
        <f>IF(ISBLANK(#REF!),"",IF(AND(#REF!&gt;=BQ46,#REF!&lt;=#REF!),"Pass","Fail"))</f>
        <v>#REF!</v>
      </c>
    </row>
    <row r="47" spans="2:71" s="177" customFormat="1" ht="13.5" customHeight="1">
      <c r="B47" s="175"/>
      <c r="C47" s="656" t="s">
        <v>544</v>
      </c>
      <c r="D47" s="657"/>
      <c r="E47" s="657"/>
      <c r="F47" s="657"/>
      <c r="G47" s="657"/>
      <c r="H47" s="657"/>
      <c r="I47" s="657"/>
      <c r="J47" s="657"/>
      <c r="K47" s="657"/>
      <c r="L47" s="657"/>
      <c r="M47" s="657"/>
      <c r="N47" s="657"/>
      <c r="O47" s="658"/>
      <c r="P47" s="679" t="str">
        <f>VLOOKUP(' (2)'!I2,' (2)'!$I$4:$AX$41,23)</f>
        <v xml:space="preserve">  </v>
      </c>
      <c r="Q47" s="661"/>
      <c r="R47" s="661" t="str">
        <f>VLOOKUP(' (2)'!I2,' (2)'!$I$4:$AX$41,24)</f>
        <v xml:space="preserve">  </v>
      </c>
      <c r="S47" s="662"/>
      <c r="T47" s="667"/>
      <c r="U47" s="672"/>
      <c r="V47" s="672"/>
      <c r="W47" s="672"/>
      <c r="X47" s="672"/>
      <c r="Y47" s="647" t="str">
        <f>IF(OR(ISBLANK(T47),AND(P47=" --- ",R47=" --- ")),"",AS47)</f>
        <v/>
      </c>
      <c r="Z47" s="647"/>
      <c r="AA47" s="647"/>
      <c r="AB47" s="648"/>
      <c r="AC47" s="671"/>
      <c r="AD47" s="672"/>
      <c r="AE47" s="672"/>
      <c r="AF47" s="672"/>
      <c r="AG47" s="672"/>
      <c r="AH47" s="647" t="str">
        <f>IF(OR(ISBLANK(AC47),AND(P47=" --- ",R47=" --- ")),"",AT47)</f>
        <v/>
      </c>
      <c r="AI47" s="647"/>
      <c r="AJ47" s="647"/>
      <c r="AK47" s="670"/>
      <c r="AL47" s="176"/>
      <c r="AO47" s="157"/>
      <c r="AP47" s="157"/>
      <c r="AQ47" s="235" t="str">
        <f>IF(P47=" --- ",0,P47)</f>
        <v xml:space="preserve">  </v>
      </c>
      <c r="AR47" s="235" t="str">
        <f>IF(R47=" --- ",999,R47)</f>
        <v xml:space="preserve">  </v>
      </c>
      <c r="AS47" s="235" t="str">
        <f>IF(AND(T47&gt;=$AQ47,T47&lt;=$AR47),"Pass","Fail")</f>
        <v>Fail</v>
      </c>
      <c r="AT47" s="235" t="str">
        <f>IF(AND(AC47&gt;=$AQ47,AC47&lt;=$AR47),"Pass","Fail")</f>
        <v>Fail</v>
      </c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Q47" s="177" t="str">
        <f>IF(ISBLANK(AC47),"",IF(AND(AC47&gt;=BN47,AC47&lt;=BO47),"Pass","Fail"))</f>
        <v/>
      </c>
      <c r="BR47" s="177" t="str">
        <f>IF(ISBLANK(AE47),"",IF(AND(AE47&gt;=BP47,AE47&lt;=BQ47),"Pass","Fail"))</f>
        <v/>
      </c>
      <c r="BS47" s="177" t="str">
        <f>IF(ISBLANK(AF47),"",IF(AND(AF47&gt;=BQ47,AF47&lt;=#REF!),"Pass","Fail"))</f>
        <v/>
      </c>
    </row>
    <row r="48" spans="2:71" s="177" customFormat="1" ht="13.5" customHeight="1">
      <c r="B48" s="175"/>
      <c r="C48" s="653" t="s">
        <v>360</v>
      </c>
      <c r="D48" s="654"/>
      <c r="E48" s="654"/>
      <c r="F48" s="654"/>
      <c r="G48" s="654"/>
      <c r="H48" s="654"/>
      <c r="I48" s="654"/>
      <c r="J48" s="654"/>
      <c r="K48" s="654"/>
      <c r="L48" s="654"/>
      <c r="M48" s="654"/>
      <c r="N48" s="654"/>
      <c r="O48" s="654"/>
      <c r="P48" s="654"/>
      <c r="Q48" s="654"/>
      <c r="R48" s="654"/>
      <c r="S48" s="654"/>
      <c r="T48" s="654"/>
      <c r="U48" s="654"/>
      <c r="V48" s="654"/>
      <c r="W48" s="654"/>
      <c r="X48" s="654"/>
      <c r="Y48" s="654"/>
      <c r="Z48" s="654"/>
      <c r="AA48" s="654"/>
      <c r="AB48" s="654"/>
      <c r="AC48" s="654"/>
      <c r="AD48" s="654"/>
      <c r="AE48" s="654"/>
      <c r="AF48" s="654"/>
      <c r="AG48" s="654"/>
      <c r="AH48" s="654"/>
      <c r="AI48" s="654"/>
      <c r="AJ48" s="654"/>
      <c r="AK48" s="655"/>
      <c r="AL48" s="176"/>
      <c r="AO48" s="157"/>
      <c r="AP48" s="157"/>
      <c r="AQ48" s="236"/>
      <c r="AR48" s="236"/>
      <c r="AS48" s="236"/>
      <c r="AT48" s="236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</row>
    <row r="49" spans="2:71" s="177" customFormat="1" ht="13.5" customHeight="1">
      <c r="B49" s="175"/>
      <c r="C49" s="656" t="s">
        <v>345</v>
      </c>
      <c r="D49" s="657"/>
      <c r="E49" s="657"/>
      <c r="F49" s="657"/>
      <c r="G49" s="657"/>
      <c r="H49" s="657"/>
      <c r="I49" s="657"/>
      <c r="J49" s="657"/>
      <c r="K49" s="657"/>
      <c r="L49" s="657"/>
      <c r="M49" s="657"/>
      <c r="N49" s="657"/>
      <c r="O49" s="658"/>
      <c r="P49" s="679" t="str">
        <f>VLOOKUP(' (2)'!I2,' (2)'!$I$4:$AX$41,27)</f>
        <v xml:space="preserve">  </v>
      </c>
      <c r="Q49" s="661"/>
      <c r="R49" s="661" t="str">
        <f>VLOOKUP(' (2)'!I2,' (2)'!$I$4:$AX$41,28)</f>
        <v xml:space="preserve">  </v>
      </c>
      <c r="S49" s="662"/>
      <c r="T49" s="667"/>
      <c r="U49" s="672"/>
      <c r="V49" s="672"/>
      <c r="W49" s="672"/>
      <c r="X49" s="672"/>
      <c r="Y49" s="647" t="str">
        <f>IF(OR(ISBLANK(T49),AND(P49=" --- ",R49=" --- ")),"",AS49)</f>
        <v/>
      </c>
      <c r="Z49" s="647"/>
      <c r="AA49" s="647"/>
      <c r="AB49" s="648"/>
      <c r="AC49" s="671"/>
      <c r="AD49" s="672"/>
      <c r="AE49" s="672"/>
      <c r="AF49" s="672"/>
      <c r="AG49" s="672"/>
      <c r="AH49" s="647" t="str">
        <f>IF(OR(ISBLANK(AC49),AND(P49=" --- ",R49=" --- ")),"",AT49)</f>
        <v/>
      </c>
      <c r="AI49" s="647"/>
      <c r="AJ49" s="647"/>
      <c r="AK49" s="670"/>
      <c r="AL49" s="176"/>
      <c r="AO49" s="157"/>
      <c r="AP49" s="157"/>
      <c r="AQ49" s="235" t="str">
        <f>IF(P49=" --- ",0,P49)</f>
        <v xml:space="preserve">  </v>
      </c>
      <c r="AR49" s="235" t="str">
        <f>IF(R49=" --- ",999,R49)</f>
        <v xml:space="preserve">  </v>
      </c>
      <c r="AS49" s="235" t="str">
        <f>IF(AND(T49&gt;=$AQ49,T49&lt;=$AR49),"Pass","Fail")</f>
        <v>Fail</v>
      </c>
      <c r="AT49" s="235" t="str">
        <f>IF(AND(AC49&gt;=$AQ49,AC49&lt;=$AR49),"Pass","Fail")</f>
        <v>Fail</v>
      </c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Q49" s="177" t="str">
        <f>IF(ISBLANK(AC49),"",IF(AND(AC49&gt;=BN49,AC49&lt;=BO49),"Pass","Fail"))</f>
        <v/>
      </c>
      <c r="BR49" s="177" t="str">
        <f>IF(ISBLANK(AE49),"",IF(AND(AE49&gt;=BP49,AE49&lt;=BQ49),"Pass","Fail"))</f>
        <v/>
      </c>
      <c r="BS49" s="177" t="str">
        <f>IF(ISBLANK(AF49),"",IF(AND(AF49&gt;=BQ49,AF49&lt;=#REF!),"Pass","Fail"))</f>
        <v/>
      </c>
    </row>
    <row r="50" spans="2:71" s="177" customFormat="1" ht="13.5" customHeight="1">
      <c r="B50" s="175"/>
      <c r="C50" s="656" t="s">
        <v>507</v>
      </c>
      <c r="D50" s="657"/>
      <c r="E50" s="657"/>
      <c r="F50" s="657"/>
      <c r="G50" s="657"/>
      <c r="H50" s="657"/>
      <c r="I50" s="657"/>
      <c r="J50" s="657"/>
      <c r="K50" s="657"/>
      <c r="L50" s="657"/>
      <c r="M50" s="657"/>
      <c r="N50" s="657"/>
      <c r="O50" s="658"/>
      <c r="P50" s="679" t="str">
        <f>VLOOKUP(' (2)'!I2,' (2)'!$I$4:$AX$41,33)</f>
        <v xml:space="preserve">  </v>
      </c>
      <c r="Q50" s="661"/>
      <c r="R50" s="661" t="str">
        <f>VLOOKUP(' (2)'!I2,' (2)'!$I$4:$AX$41,34)</f>
        <v xml:space="preserve">  </v>
      </c>
      <c r="S50" s="662"/>
      <c r="T50" s="667"/>
      <c r="U50" s="672"/>
      <c r="V50" s="672"/>
      <c r="W50" s="672"/>
      <c r="X50" s="672"/>
      <c r="Y50" s="647" t="str">
        <f>IF(OR(ISBLANK(T50),AND(P50=" --- ",R50=" --- ")),"",AS50)</f>
        <v/>
      </c>
      <c r="Z50" s="647"/>
      <c r="AA50" s="647"/>
      <c r="AB50" s="648"/>
      <c r="AC50" s="671"/>
      <c r="AD50" s="672"/>
      <c r="AE50" s="672"/>
      <c r="AF50" s="672"/>
      <c r="AG50" s="672"/>
      <c r="AH50" s="647" t="str">
        <f>IF(OR(ISBLANK(AC50),AND(P50=" --- ",R50=" --- ")),"",AT50)</f>
        <v/>
      </c>
      <c r="AI50" s="647"/>
      <c r="AJ50" s="647"/>
      <c r="AK50" s="670"/>
      <c r="AL50" s="176"/>
      <c r="AO50" s="157"/>
      <c r="AP50" s="157"/>
      <c r="AQ50" s="235" t="str">
        <f>IF(P50=" --- ",0,P50)</f>
        <v xml:space="preserve">  </v>
      </c>
      <c r="AR50" s="235" t="str">
        <f>IF(R50=" --- ",999,R50)</f>
        <v xml:space="preserve">  </v>
      </c>
      <c r="AS50" s="235" t="str">
        <f>IF(AND(T50&gt;=$AQ50,T50&lt;=$AR50),"Pass","Fail")</f>
        <v>Fail</v>
      </c>
      <c r="AT50" s="235" t="str">
        <f>IF(AND(AC50&gt;=$AQ50,AC50&lt;=$AR50),"Pass","Fail")</f>
        <v>Fail</v>
      </c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</row>
    <row r="51" spans="2:71" s="177" customFormat="1" ht="13.5" customHeight="1">
      <c r="B51" s="175"/>
      <c r="C51" s="656" t="s">
        <v>346</v>
      </c>
      <c r="D51" s="657"/>
      <c r="E51" s="657"/>
      <c r="F51" s="657"/>
      <c r="G51" s="657"/>
      <c r="H51" s="657"/>
      <c r="I51" s="657"/>
      <c r="J51" s="657"/>
      <c r="K51" s="657"/>
      <c r="L51" s="657"/>
      <c r="M51" s="657"/>
      <c r="N51" s="657"/>
      <c r="O51" s="658"/>
      <c r="P51" s="679" t="str">
        <f>VLOOKUP(' (2)'!I2,' (2)'!$I$4:$AX$41,31)</f>
        <v xml:space="preserve">  </v>
      </c>
      <c r="Q51" s="661"/>
      <c r="R51" s="661" t="str">
        <f>VLOOKUP(' (2)'!I2,' (2)'!$I$4:$AX$41,32)</f>
        <v xml:space="preserve">  </v>
      </c>
      <c r="S51" s="662"/>
      <c r="T51" s="667"/>
      <c r="U51" s="672"/>
      <c r="V51" s="672"/>
      <c r="W51" s="672"/>
      <c r="X51" s="672"/>
      <c r="Y51" s="647" t="str">
        <f>IF(OR(ISBLANK(T51),AND(P51=" --- ",R51=" --- ")),"",AS51)</f>
        <v/>
      </c>
      <c r="Z51" s="647"/>
      <c r="AA51" s="647"/>
      <c r="AB51" s="648"/>
      <c r="AC51" s="671"/>
      <c r="AD51" s="672"/>
      <c r="AE51" s="672"/>
      <c r="AF51" s="672"/>
      <c r="AG51" s="672"/>
      <c r="AH51" s="647" t="str">
        <f>IF(OR(ISBLANK(AC51),AND(P51=" --- ",R51=" --- ")),"",AT51)</f>
        <v/>
      </c>
      <c r="AI51" s="647"/>
      <c r="AJ51" s="647"/>
      <c r="AK51" s="670"/>
      <c r="AL51" s="176"/>
      <c r="AO51" s="157"/>
      <c r="AP51" s="157"/>
      <c r="AQ51" s="235" t="str">
        <f>IF(P51=" --- ",0,P51)</f>
        <v xml:space="preserve">  </v>
      </c>
      <c r="AR51" s="235" t="str">
        <f>IF(R51=" --- ",999,R51)</f>
        <v xml:space="preserve">  </v>
      </c>
      <c r="AS51" s="235" t="str">
        <f>IF(AND(T51&gt;=$AQ51,T51&lt;=$AR51),"Pass","Fail")</f>
        <v>Fail</v>
      </c>
      <c r="AT51" s="235" t="str">
        <f>IF(AND(AC51&gt;=$AQ51,AC51&lt;=$AR51),"Pass","Fail")</f>
        <v>Fail</v>
      </c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Q51" s="177" t="str">
        <f>IF(ISBLANK(AC51),"",IF(AND(AC51&gt;=BN51,AC51&lt;=BO51),"Pass","Fail"))</f>
        <v/>
      </c>
      <c r="BR51" s="177" t="str">
        <f>IF(ISBLANK(AE51),"",IF(AND(AE51&gt;=BP51,AE51&lt;=BQ51),"Pass","Fail"))</f>
        <v/>
      </c>
      <c r="BS51" s="177" t="str">
        <f>IF(ISBLANK(AF51),"",IF(AND(AF51&gt;=BQ51,AF51&lt;=#REF!),"Pass","Fail"))</f>
        <v/>
      </c>
    </row>
    <row r="52" spans="2:71" s="177" customFormat="1" ht="13.5" customHeight="1">
      <c r="B52" s="175"/>
      <c r="C52" s="656" t="s">
        <v>348</v>
      </c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8"/>
      <c r="P52" s="679" t="str">
        <f>VLOOKUP(' (2)'!I2,' (2)'!$I$4:$AX$41,36)</f>
        <v xml:space="preserve">  </v>
      </c>
      <c r="Q52" s="661"/>
      <c r="R52" s="661" t="str">
        <f>VLOOKUP(' (2)'!I2,' (2)'!$I$4:$AX$41,37)</f>
        <v xml:space="preserve">  </v>
      </c>
      <c r="S52" s="662"/>
      <c r="T52" s="667"/>
      <c r="U52" s="672"/>
      <c r="V52" s="672"/>
      <c r="W52" s="672"/>
      <c r="X52" s="672"/>
      <c r="Y52" s="647" t="str">
        <f>IF(OR(ISBLANK(T52),AND(P52=" --- ",R52=" --- ")),"",AS52)</f>
        <v/>
      </c>
      <c r="Z52" s="647"/>
      <c r="AA52" s="647"/>
      <c r="AB52" s="648"/>
      <c r="AC52" s="671"/>
      <c r="AD52" s="672"/>
      <c r="AE52" s="672"/>
      <c r="AF52" s="672"/>
      <c r="AG52" s="672"/>
      <c r="AH52" s="647" t="str">
        <f>IF(OR(ISBLANK(AC52),AND(P52=" --- ",R52=" --- ")),"",AT52)</f>
        <v/>
      </c>
      <c r="AI52" s="647"/>
      <c r="AJ52" s="647"/>
      <c r="AK52" s="670"/>
      <c r="AL52" s="176"/>
      <c r="AO52" s="157"/>
      <c r="AP52" s="157"/>
      <c r="AQ52" s="235" t="str">
        <f>IF(P52=" --- ",0,P52)</f>
        <v xml:space="preserve">  </v>
      </c>
      <c r="AR52" s="235" t="str">
        <f>IF(R52=" --- ",999,R52)</f>
        <v xml:space="preserve">  </v>
      </c>
      <c r="AS52" s="235" t="str">
        <f>IF(AND(T52&gt;=$AQ52,T52&lt;=$AR52),"Pass","Fail")</f>
        <v>Fail</v>
      </c>
      <c r="AT52" s="235" t="str">
        <f>IF(AND(AC52&gt;=$AQ52,AC52&lt;=$AR52),"Pass","Fail")</f>
        <v>Fail</v>
      </c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Q52" s="177" t="str">
        <f>IF(ISBLANK(AC52),"",IF(AND(AC52&gt;=BN52,AC52&lt;=BO52),"Pass","Fail"))</f>
        <v/>
      </c>
      <c r="BR52" s="177" t="str">
        <f>IF(ISBLANK(AE52),"",IF(AND(AE52&gt;=BP52,AE52&lt;=BQ52),"Pass","Fail"))</f>
        <v/>
      </c>
      <c r="BS52" s="177" t="str">
        <f>IF(ISBLANK(AF52),"",IF(AND(AF52&gt;=BQ52,AF52&lt;=#REF!),"Pass","Fail"))</f>
        <v/>
      </c>
    </row>
    <row r="53" spans="2:71" s="177" customFormat="1" ht="13.5" customHeight="1">
      <c r="B53" s="175"/>
      <c r="C53" s="683" t="s">
        <v>322</v>
      </c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5"/>
      <c r="AL53" s="176"/>
      <c r="AO53" s="157"/>
      <c r="AP53" s="157"/>
      <c r="AQ53" s="236"/>
      <c r="AR53" s="236"/>
      <c r="AS53" s="236"/>
      <c r="AT53" s="236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</row>
    <row r="54" spans="2:71" s="177" customFormat="1" ht="13.5" customHeight="1">
      <c r="B54" s="175"/>
      <c r="C54" s="656" t="s">
        <v>506</v>
      </c>
      <c r="D54" s="657"/>
      <c r="E54" s="657"/>
      <c r="F54" s="657"/>
      <c r="G54" s="657"/>
      <c r="H54" s="657"/>
      <c r="I54" s="657"/>
      <c r="J54" s="657"/>
      <c r="K54" s="657"/>
      <c r="L54" s="657"/>
      <c r="M54" s="657"/>
      <c r="N54" s="657"/>
      <c r="O54" s="657"/>
      <c r="P54" s="679" t="str">
        <f>VLOOKUP(' (2)'!I2,' (2)'!$I$4:$AX$41,29)</f>
        <v xml:space="preserve">  </v>
      </c>
      <c r="Q54" s="661"/>
      <c r="R54" s="661" t="str">
        <f>VLOOKUP(' (2)'!I2,' (2)'!$I$4:$AX$41,30)</f>
        <v xml:space="preserve">  </v>
      </c>
      <c r="S54" s="662"/>
      <c r="T54" s="672"/>
      <c r="U54" s="672"/>
      <c r="V54" s="672"/>
      <c r="W54" s="672"/>
      <c r="X54" s="672"/>
      <c r="Y54" s="647" t="str">
        <f>IF(OR(ISBLANK(T54),AND(P54=" --- ",R54=" --- ")),"",AS54)</f>
        <v/>
      </c>
      <c r="Z54" s="647"/>
      <c r="AA54" s="647"/>
      <c r="AB54" s="648"/>
      <c r="AC54" s="701"/>
      <c r="AD54" s="702"/>
      <c r="AE54" s="702"/>
      <c r="AF54" s="702"/>
      <c r="AG54" s="702"/>
      <c r="AH54" s="647" t="str">
        <f>IF(OR(ISBLANK(AC54),AND(P54=" --- ",R54=" --- ")),"",AT54)</f>
        <v/>
      </c>
      <c r="AI54" s="647"/>
      <c r="AJ54" s="647"/>
      <c r="AK54" s="670"/>
      <c r="AL54" s="176"/>
      <c r="AO54" s="157"/>
      <c r="AP54" s="157"/>
      <c r="AQ54" s="235" t="str">
        <f>IF(P54=" --- ",0,P54)</f>
        <v xml:space="preserve">  </v>
      </c>
      <c r="AR54" s="235" t="str">
        <f>IF(R54=" --- ",999,R54)</f>
        <v xml:space="preserve">  </v>
      </c>
      <c r="AS54" s="235" t="str">
        <f>IF(AND(T54&gt;=$AQ54,T54&lt;=$AR54),"Pass","Fail")</f>
        <v>Fail</v>
      </c>
      <c r="AT54" s="235" t="str">
        <f>IF(AND(AC54&gt;=$AQ54,AC54&lt;=$AR54),"Pass","Fail")</f>
        <v>Fail</v>
      </c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</row>
    <row r="55" spans="2:71" s="177" customFormat="1" ht="13.5" customHeight="1">
      <c r="B55" s="175"/>
      <c r="C55" s="656" t="s">
        <v>375</v>
      </c>
      <c r="D55" s="657"/>
      <c r="E55" s="657"/>
      <c r="F55" s="657"/>
      <c r="G55" s="657"/>
      <c r="H55" s="657"/>
      <c r="I55" s="657"/>
      <c r="J55" s="657"/>
      <c r="K55" s="657"/>
      <c r="L55" s="657"/>
      <c r="M55" s="657"/>
      <c r="N55" s="657"/>
      <c r="O55" s="657"/>
      <c r="P55" s="679" t="str">
        <f>VLOOKUP(' (2)'!I2,' (2)'!$I$4:$AX$41,38)</f>
        <v xml:space="preserve">  </v>
      </c>
      <c r="Q55" s="661"/>
      <c r="R55" s="661" t="str">
        <f>VLOOKUP(' (2)'!I2,' (2)'!$I$4:$AX$41,39)</f>
        <v xml:space="preserve">  </v>
      </c>
      <c r="S55" s="662"/>
      <c r="T55" s="672"/>
      <c r="U55" s="672"/>
      <c r="V55" s="672"/>
      <c r="W55" s="672"/>
      <c r="X55" s="672"/>
      <c r="Y55" s="647" t="str">
        <f>IF(OR(ISBLANK(T55),AND(P55=" --- ",R55=" --- ")),"",AS55)</f>
        <v/>
      </c>
      <c r="Z55" s="647"/>
      <c r="AA55" s="647"/>
      <c r="AB55" s="648"/>
      <c r="AC55" s="701"/>
      <c r="AD55" s="702"/>
      <c r="AE55" s="702"/>
      <c r="AF55" s="702"/>
      <c r="AG55" s="702"/>
      <c r="AH55" s="647" t="str">
        <f>IF(OR(ISBLANK(AC55),AND(P55=" --- ",R55=" --- ")),"",AT55)</f>
        <v/>
      </c>
      <c r="AI55" s="647"/>
      <c r="AJ55" s="647"/>
      <c r="AK55" s="670"/>
      <c r="AL55" s="176"/>
      <c r="AO55" s="157"/>
      <c r="AP55" s="157"/>
      <c r="AQ55" s="235" t="str">
        <f>IF(P55=" --- ",0,P55)</f>
        <v xml:space="preserve">  </v>
      </c>
      <c r="AR55" s="235" t="str">
        <f>IF(R55=" --- ",999,R55)</f>
        <v xml:space="preserve">  </v>
      </c>
      <c r="AS55" s="235" t="str">
        <f>IF(AND(T55&gt;=$AQ55,T55&lt;=$AR55),"Pass","Fail")</f>
        <v>Fail</v>
      </c>
      <c r="AT55" s="235" t="str">
        <f>IF(AND(AC55&gt;=$AQ55,AC55&lt;=$AR55),"Pass","Fail")</f>
        <v>Fail</v>
      </c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</row>
    <row r="56" spans="2:71" s="177" customFormat="1" ht="13.5" customHeight="1" thickBot="1">
      <c r="B56" s="175"/>
      <c r="C56" s="703" t="s">
        <v>508</v>
      </c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674" t="str">
        <f>VLOOKUP(' (2)'!I2,' (2)'!$I$4:$AX$41,40)</f>
        <v xml:space="preserve">  </v>
      </c>
      <c r="Q56" s="675"/>
      <c r="R56" s="675" t="str">
        <f>VLOOKUP(' (2)'!I2,' (2)'!$I$4:$AX$41,41)</f>
        <v xml:space="preserve">  </v>
      </c>
      <c r="S56" s="676"/>
      <c r="T56" s="700"/>
      <c r="U56" s="700"/>
      <c r="V56" s="700"/>
      <c r="W56" s="700"/>
      <c r="X56" s="700"/>
      <c r="Y56" s="697" t="str">
        <f>IF(OR(ISBLANK(T56),AND(P56=" --- ",R56=" --- ")),"",AS56)</f>
        <v/>
      </c>
      <c r="Z56" s="697"/>
      <c r="AA56" s="697"/>
      <c r="AB56" s="699"/>
      <c r="AC56" s="695"/>
      <c r="AD56" s="696"/>
      <c r="AE56" s="696"/>
      <c r="AF56" s="696"/>
      <c r="AG56" s="696"/>
      <c r="AH56" s="697" t="str">
        <f>IF(OR(ISBLANK(AC56),AND(P56=" --- ",R56=" --- ")),"",AT56)</f>
        <v/>
      </c>
      <c r="AI56" s="697"/>
      <c r="AJ56" s="697"/>
      <c r="AK56" s="698"/>
      <c r="AL56" s="176"/>
      <c r="AO56" s="157"/>
      <c r="AP56" s="157"/>
      <c r="AQ56" s="235" t="str">
        <f>IF(P56=" --- ",0,P56)</f>
        <v xml:space="preserve">  </v>
      </c>
      <c r="AR56" s="235" t="str">
        <f>IF(R56=" --- ",999,R56)</f>
        <v xml:space="preserve">  </v>
      </c>
      <c r="AS56" s="235" t="str">
        <f>IF(AND(T56&gt;=$AQ56,T56&lt;=$AR56),"Pass","Fail")</f>
        <v>Fail</v>
      </c>
      <c r="AT56" s="235" t="str">
        <f>IF(AND(AC56&gt;=$AQ56,AC56&lt;=$AR56),"Pass","Fail")</f>
        <v>Fail</v>
      </c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</row>
    <row r="57" spans="2:71" s="177" customFormat="1" ht="7.5" customHeight="1">
      <c r="B57" s="175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9"/>
      <c r="P57" s="179"/>
      <c r="Q57" s="179"/>
      <c r="R57" s="179"/>
      <c r="S57" s="384"/>
      <c r="T57" s="384"/>
      <c r="U57" s="384"/>
      <c r="V57" s="384"/>
      <c r="W57" s="179"/>
      <c r="X57" s="179"/>
      <c r="Y57" s="179"/>
      <c r="Z57" s="179"/>
      <c r="AA57" s="382"/>
      <c r="AB57" s="382"/>
      <c r="AC57" s="382"/>
      <c r="AD57" s="181"/>
      <c r="AE57" s="181"/>
      <c r="AF57" s="181"/>
      <c r="AG57" s="181"/>
      <c r="AH57" s="384"/>
      <c r="AI57" s="384"/>
      <c r="AJ57" s="384"/>
      <c r="AK57" s="384"/>
      <c r="AL57" s="176"/>
    </row>
    <row r="58" spans="2:71" s="153" customFormat="1" ht="15.75" customHeight="1">
      <c r="B58" s="150"/>
      <c r="C58" s="379"/>
      <c r="D58" s="379"/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452"/>
      <c r="AA58" s="452"/>
      <c r="AB58" s="452"/>
      <c r="AC58" s="452"/>
      <c r="AD58" s="452"/>
      <c r="AE58" s="452"/>
      <c r="AF58" s="452"/>
      <c r="AG58" s="452"/>
      <c r="AH58" s="452"/>
      <c r="AI58" s="452"/>
      <c r="AJ58" s="452"/>
      <c r="AK58" s="452"/>
      <c r="AL58" s="151"/>
    </row>
    <row r="59" spans="2:71" s="153" customFormat="1" ht="15.75" customHeight="1">
      <c r="B59" s="150"/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458" t="s">
        <v>250</v>
      </c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8"/>
      <c r="AL59" s="151"/>
    </row>
    <row r="60" spans="2:71" s="157" customFormat="1" ht="12.95" customHeight="1">
      <c r="B60" s="155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156"/>
    </row>
    <row r="61" spans="2:71" s="157" customFormat="1" ht="12.95" customHeight="1">
      <c r="B61" s="155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156"/>
    </row>
    <row r="62" spans="2:71" s="157" customFormat="1" ht="8.25" customHeight="1">
      <c r="B62" s="155"/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0"/>
      <c r="U62" s="380"/>
      <c r="V62" s="380"/>
      <c r="W62" s="380"/>
      <c r="X62" s="380"/>
      <c r="Y62" s="380"/>
      <c r="Z62" s="380"/>
      <c r="AA62" s="380"/>
      <c r="AB62" s="380"/>
      <c r="AC62" s="380"/>
      <c r="AD62" s="380"/>
      <c r="AE62" s="380"/>
      <c r="AF62" s="380"/>
      <c r="AG62" s="380"/>
      <c r="AH62" s="380"/>
      <c r="AI62" s="380"/>
      <c r="AJ62" s="380"/>
      <c r="AK62" s="380"/>
      <c r="AL62" s="156"/>
    </row>
    <row r="63" spans="2:71" s="158" customFormat="1" ht="12.95" customHeight="1">
      <c r="B63" s="138"/>
      <c r="C63" s="444" t="s">
        <v>236</v>
      </c>
      <c r="D63" s="444"/>
      <c r="E63" s="444"/>
      <c r="F63" s="444"/>
      <c r="G63" s="444"/>
      <c r="H63" s="444"/>
      <c r="I63" s="444"/>
      <c r="J63" s="444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39" t="s">
        <v>237</v>
      </c>
      <c r="X63" s="439"/>
      <c r="Y63" s="43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142"/>
    </row>
    <row r="64" spans="2:71" s="158" customFormat="1" ht="12.95" customHeight="1">
      <c r="B64" s="138"/>
      <c r="C64" s="444" t="s">
        <v>238</v>
      </c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645"/>
      <c r="O64" s="645"/>
      <c r="P64" s="440" t="s">
        <v>239</v>
      </c>
      <c r="Q64" s="440"/>
      <c r="R64" s="429"/>
      <c r="S64" s="429"/>
      <c r="T64" s="429"/>
      <c r="U64" s="429"/>
      <c r="V64" s="429"/>
      <c r="W64" s="429"/>
      <c r="X64" s="378" t="s">
        <v>251</v>
      </c>
      <c r="Y64" s="646"/>
      <c r="Z64" s="646"/>
      <c r="AA64" s="37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42"/>
    </row>
    <row r="65" spans="2:38" s="158" customFormat="1" ht="12.95" customHeight="1">
      <c r="B65" s="138"/>
      <c r="C65" s="448" t="s">
        <v>240</v>
      </c>
      <c r="D65" s="448"/>
      <c r="E65" s="448"/>
      <c r="F65" s="448"/>
      <c r="G65" s="448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140"/>
      <c r="U65" s="440" t="s">
        <v>241</v>
      </c>
      <c r="V65" s="440"/>
      <c r="W65" s="440"/>
      <c r="X65" s="440"/>
      <c r="Y65" s="440"/>
      <c r="Z65" s="440"/>
      <c r="AA65" s="440"/>
      <c r="AB65" s="466"/>
      <c r="AC65" s="466"/>
      <c r="AD65" s="466"/>
      <c r="AE65" s="466"/>
      <c r="AF65" s="466"/>
      <c r="AG65" s="466"/>
      <c r="AH65" s="466"/>
      <c r="AI65" s="379"/>
      <c r="AJ65" s="379"/>
      <c r="AK65" s="379"/>
      <c r="AL65" s="142"/>
    </row>
    <row r="66" spans="2:38" s="153" customFormat="1" ht="12.95" customHeight="1">
      <c r="B66" s="150"/>
      <c r="C66" s="379"/>
      <c r="D66" s="379"/>
      <c r="E66" s="379"/>
      <c r="F66" s="379"/>
      <c r="G66" s="160"/>
      <c r="H66" s="449" t="s">
        <v>242</v>
      </c>
      <c r="I66" s="449"/>
      <c r="J66" s="449"/>
      <c r="K66" s="449"/>
      <c r="L66" s="449"/>
      <c r="M66" s="449"/>
      <c r="N66" s="449"/>
      <c r="O66" s="449"/>
      <c r="P66" s="449"/>
      <c r="Q66" s="449"/>
      <c r="R66" s="449"/>
      <c r="S66" s="449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379"/>
      <c r="AJ66" s="379"/>
      <c r="AK66" s="379"/>
      <c r="AL66" s="151"/>
    </row>
    <row r="67" spans="2:38" s="153" customFormat="1" ht="12.95" customHeight="1">
      <c r="B67" s="150"/>
      <c r="C67" s="481" t="s">
        <v>235</v>
      </c>
      <c r="D67" s="481"/>
      <c r="E67" s="481"/>
      <c r="F67" s="481"/>
      <c r="G67" s="481"/>
      <c r="H67" s="481"/>
      <c r="I67" s="379"/>
      <c r="J67" s="379"/>
      <c r="K67" s="379"/>
      <c r="L67" s="379"/>
      <c r="M67" s="379"/>
      <c r="N67" s="379"/>
      <c r="O67" s="379"/>
      <c r="P67" s="160"/>
      <c r="Q67" s="160"/>
      <c r="R67" s="160"/>
      <c r="S67" s="160"/>
      <c r="T67" s="160"/>
      <c r="U67" s="160"/>
      <c r="V67" s="447" t="s">
        <v>456</v>
      </c>
      <c r="W67" s="447"/>
      <c r="X67" s="447"/>
      <c r="Y67" s="447"/>
      <c r="Z67" s="447"/>
      <c r="AA67" s="443"/>
      <c r="AB67" s="443"/>
      <c r="AC67" s="443"/>
      <c r="AD67" s="443"/>
      <c r="AE67" s="443"/>
      <c r="AF67" s="443"/>
      <c r="AG67" s="443"/>
      <c r="AH67" s="443"/>
      <c r="AI67" s="443"/>
      <c r="AJ67" s="443"/>
      <c r="AK67" s="443"/>
      <c r="AL67" s="151"/>
    </row>
    <row r="68" spans="2:38" s="153" customFormat="1" ht="12.95" customHeight="1">
      <c r="B68" s="150"/>
      <c r="C68" s="378" t="s">
        <v>225</v>
      </c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159"/>
      <c r="AI68" s="159"/>
      <c r="AJ68" s="159"/>
      <c r="AK68" s="159"/>
      <c r="AL68" s="151"/>
    </row>
    <row r="69" spans="2:38" s="158" customFormat="1" ht="15.75" customHeight="1">
      <c r="B69" s="138"/>
      <c r="C69" s="444" t="s">
        <v>232</v>
      </c>
      <c r="D69" s="444"/>
      <c r="E69" s="444"/>
      <c r="F69" s="444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41" t="s">
        <v>231</v>
      </c>
      <c r="V69" s="441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142"/>
    </row>
    <row r="70" spans="2:38" s="153" customFormat="1" ht="9" customHeight="1">
      <c r="B70" s="150"/>
      <c r="C70" s="379"/>
      <c r="D70" s="379"/>
      <c r="E70" s="379"/>
      <c r="F70" s="379"/>
      <c r="G70" s="442" t="s">
        <v>230</v>
      </c>
      <c r="H70" s="442"/>
      <c r="I70" s="442"/>
      <c r="J70" s="442"/>
      <c r="K70" s="442"/>
      <c r="L70" s="442"/>
      <c r="M70" s="442"/>
      <c r="N70" s="442"/>
      <c r="O70" s="442"/>
      <c r="P70" s="442"/>
      <c r="Q70" s="442"/>
      <c r="R70" s="442"/>
      <c r="S70" s="442"/>
      <c r="T70" s="379"/>
      <c r="U70" s="379"/>
      <c r="V70" s="379"/>
      <c r="W70" s="442" t="s">
        <v>226</v>
      </c>
      <c r="X70" s="442"/>
      <c r="Y70" s="442"/>
      <c r="Z70" s="442"/>
      <c r="AA70" s="442"/>
      <c r="AB70" s="442"/>
      <c r="AC70" s="442"/>
      <c r="AD70" s="442"/>
      <c r="AE70" s="442"/>
      <c r="AF70" s="442"/>
      <c r="AG70" s="442"/>
      <c r="AH70" s="442"/>
      <c r="AI70" s="442"/>
      <c r="AJ70" s="379"/>
      <c r="AK70" s="379"/>
      <c r="AL70" s="151"/>
    </row>
    <row r="71" spans="2:38" s="158" customFormat="1" ht="12.95" customHeight="1">
      <c r="B71" s="138"/>
      <c r="C71" s="444" t="s">
        <v>233</v>
      </c>
      <c r="D71" s="444"/>
      <c r="E71" s="444"/>
      <c r="F71" s="444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142"/>
    </row>
    <row r="72" spans="2:38" s="153" customFormat="1" ht="9" customHeight="1">
      <c r="B72" s="150"/>
      <c r="C72" s="379"/>
      <c r="D72" s="379"/>
      <c r="E72" s="379"/>
      <c r="F72" s="379"/>
      <c r="G72" s="442" t="s">
        <v>234</v>
      </c>
      <c r="H72" s="442"/>
      <c r="I72" s="442"/>
      <c r="J72" s="442"/>
      <c r="K72" s="442"/>
      <c r="L72" s="442"/>
      <c r="M72" s="442"/>
      <c r="N72" s="442"/>
      <c r="O72" s="442"/>
      <c r="P72" s="442"/>
      <c r="Q72" s="442"/>
      <c r="R72" s="442"/>
      <c r="S72" s="442"/>
      <c r="T72" s="442"/>
      <c r="U72" s="442"/>
      <c r="V72" s="442"/>
      <c r="W72" s="442"/>
      <c r="X72" s="442"/>
      <c r="Y72" s="442"/>
      <c r="Z72" s="442"/>
      <c r="AA72" s="442"/>
      <c r="AB72" s="442"/>
      <c r="AC72" s="442"/>
      <c r="AD72" s="442"/>
      <c r="AE72" s="442"/>
      <c r="AF72" s="442"/>
      <c r="AG72" s="442"/>
      <c r="AH72" s="442"/>
      <c r="AI72" s="442"/>
      <c r="AJ72" s="442"/>
      <c r="AK72" s="442"/>
      <c r="AL72" s="151"/>
    </row>
    <row r="73" spans="2:38" s="153" customFormat="1" ht="2.25" customHeight="1">
      <c r="B73" s="150"/>
      <c r="C73" s="161"/>
      <c r="D73" s="161"/>
      <c r="E73" s="161"/>
      <c r="F73" s="161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1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51"/>
    </row>
    <row r="74" spans="2:38" s="153" customFormat="1" ht="3" customHeight="1">
      <c r="B74" s="150"/>
      <c r="C74" s="378"/>
      <c r="D74" s="378"/>
      <c r="E74" s="379"/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79"/>
      <c r="AH74" s="379"/>
      <c r="AI74" s="379"/>
      <c r="AJ74" s="379"/>
      <c r="AK74" s="379"/>
      <c r="AL74" s="151"/>
    </row>
    <row r="75" spans="2:38" s="153" customFormat="1" ht="5.25" customHeight="1">
      <c r="B75" s="150"/>
      <c r="C75" s="164"/>
      <c r="D75" s="164"/>
      <c r="E75" s="164"/>
      <c r="F75" s="164"/>
      <c r="G75" s="164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51"/>
    </row>
    <row r="76" spans="2:38" s="143" customFormat="1" ht="12" customHeight="1">
      <c r="B76" s="138"/>
      <c r="C76" s="378" t="s">
        <v>211</v>
      </c>
      <c r="D76" s="378"/>
      <c r="E76" s="378"/>
      <c r="F76" s="378"/>
      <c r="G76" s="378"/>
      <c r="H76" s="378"/>
      <c r="I76" s="378"/>
      <c r="J76" s="378"/>
      <c r="K76" s="378"/>
      <c r="L76" s="440" t="s">
        <v>210</v>
      </c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694" t="str">
        <f>VLOOKUP(' (2)'!I2,' (2)'!I4:AX41,2)</f>
        <v xml:space="preserve">  </v>
      </c>
      <c r="X76" s="694"/>
      <c r="Y76" s="694"/>
      <c r="Z76" s="694"/>
      <c r="AA76" s="694"/>
      <c r="AB76" s="694"/>
      <c r="AC76" s="694"/>
      <c r="AD76" s="694"/>
      <c r="AE76" s="694"/>
      <c r="AF76" s="694"/>
      <c r="AG76" s="694"/>
      <c r="AH76" s="694"/>
      <c r="AI76" s="694"/>
      <c r="AJ76" s="694"/>
      <c r="AK76" s="694"/>
      <c r="AL76" s="142"/>
    </row>
    <row r="77" spans="2:38" s="152" customFormat="1" ht="7.5" customHeight="1">
      <c r="B77" s="150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51"/>
    </row>
    <row r="78" spans="2:38" s="158" customFormat="1" ht="15.75" customHeight="1">
      <c r="B78" s="138"/>
      <c r="C78" s="444" t="s">
        <v>227</v>
      </c>
      <c r="D78" s="444"/>
      <c r="E78" s="444"/>
      <c r="F78" s="429"/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379"/>
      <c r="U78" s="439" t="s">
        <v>228</v>
      </c>
      <c r="V78" s="439"/>
      <c r="W78" s="439"/>
      <c r="X78" s="429"/>
      <c r="Y78" s="429"/>
      <c r="Z78" s="429"/>
      <c r="AA78" s="429"/>
      <c r="AB78" s="429"/>
      <c r="AC78" s="429"/>
      <c r="AD78" s="429"/>
      <c r="AE78" s="429"/>
      <c r="AF78" s="429"/>
      <c r="AG78" s="429"/>
      <c r="AH78" s="429"/>
      <c r="AI78" s="429"/>
      <c r="AJ78" s="429"/>
      <c r="AK78" s="429"/>
      <c r="AL78" s="142"/>
    </row>
    <row r="79" spans="2:38" s="153" customFormat="1" ht="11.25">
      <c r="B79" s="150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151"/>
    </row>
    <row r="80" spans="2:38" s="153" customFormat="1" ht="11.25">
      <c r="B80" s="150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151"/>
    </row>
    <row r="81" spans="2:56" ht="1.5" customHeight="1"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70"/>
      <c r="BB81" s="116"/>
      <c r="BD81" s="116"/>
    </row>
    <row r="82" spans="2:56">
      <c r="BB82" s="116"/>
      <c r="BD82" s="116"/>
    </row>
    <row r="83" spans="2:56" hidden="1"/>
    <row r="84" spans="2:56" hidden="1"/>
    <row r="85" spans="2:56"/>
    <row r="86" spans="2:56"/>
    <row r="87" spans="2:56"/>
    <row r="88" spans="2:56"/>
    <row r="89" spans="2:56"/>
    <row r="90" spans="2:56"/>
    <row r="91" spans="2:56"/>
    <row r="92" spans="2:56"/>
    <row r="93" spans="2:56"/>
  </sheetData>
  <sheetProtection password="CC15" sheet="1" objects="1" scenarios="1"/>
  <mergeCells count="256">
    <mergeCell ref="H66:S66"/>
    <mergeCell ref="C67:H67"/>
    <mergeCell ref="V67:Z67"/>
    <mergeCell ref="AA67:AK67"/>
    <mergeCell ref="C69:F69"/>
    <mergeCell ref="G69:T69"/>
    <mergeCell ref="U69:V69"/>
    <mergeCell ref="W69:AK69"/>
    <mergeCell ref="C78:E78"/>
    <mergeCell ref="F78:S78"/>
    <mergeCell ref="U78:W78"/>
    <mergeCell ref="X78:AK78"/>
    <mergeCell ref="G70:S70"/>
    <mergeCell ref="W70:AI70"/>
    <mergeCell ref="C71:F71"/>
    <mergeCell ref="G71:AK71"/>
    <mergeCell ref="G72:AK72"/>
    <mergeCell ref="L76:V76"/>
    <mergeCell ref="W76:AK76"/>
    <mergeCell ref="C64:M64"/>
    <mergeCell ref="N64:O64"/>
    <mergeCell ref="P64:Q64"/>
    <mergeCell ref="R64:W64"/>
    <mergeCell ref="Y64:Z64"/>
    <mergeCell ref="C65:G65"/>
    <mergeCell ref="H65:S65"/>
    <mergeCell ref="U65:AA65"/>
    <mergeCell ref="Z58:AK58"/>
    <mergeCell ref="Z59:AK59"/>
    <mergeCell ref="C63:J63"/>
    <mergeCell ref="K63:V63"/>
    <mergeCell ref="W63:Y63"/>
    <mergeCell ref="Z63:AK63"/>
    <mergeCell ref="AB65:AH65"/>
    <mergeCell ref="AH55:AK55"/>
    <mergeCell ref="C56:O56"/>
    <mergeCell ref="P56:Q56"/>
    <mergeCell ref="R56:S56"/>
    <mergeCell ref="T56:X56"/>
    <mergeCell ref="Y56:AB56"/>
    <mergeCell ref="AC56:AG56"/>
    <mergeCell ref="AH56:AK56"/>
    <mergeCell ref="C55:O55"/>
    <mergeCell ref="P55:Q55"/>
    <mergeCell ref="R55:S55"/>
    <mergeCell ref="T55:X55"/>
    <mergeCell ref="Y55:AB55"/>
    <mergeCell ref="AC55:AG55"/>
    <mergeCell ref="AH52:AK52"/>
    <mergeCell ref="C53:AK53"/>
    <mergeCell ref="C54:O54"/>
    <mergeCell ref="P54:Q54"/>
    <mergeCell ref="R54:S54"/>
    <mergeCell ref="T54:X54"/>
    <mergeCell ref="Y54:AB54"/>
    <mergeCell ref="AC54:AG54"/>
    <mergeCell ref="AH54:AK54"/>
    <mergeCell ref="C52:O52"/>
    <mergeCell ref="P52:Q52"/>
    <mergeCell ref="R52:S52"/>
    <mergeCell ref="T52:X52"/>
    <mergeCell ref="Y52:AB52"/>
    <mergeCell ref="AC52:AG52"/>
    <mergeCell ref="AH50:AK50"/>
    <mergeCell ref="C51:O51"/>
    <mergeCell ref="P51:Q51"/>
    <mergeCell ref="R51:S51"/>
    <mergeCell ref="T51:X51"/>
    <mergeCell ref="Y51:AB51"/>
    <mergeCell ref="AC51:AG51"/>
    <mergeCell ref="AH51:AK51"/>
    <mergeCell ref="C50:O50"/>
    <mergeCell ref="P50:Q50"/>
    <mergeCell ref="R50:S50"/>
    <mergeCell ref="T50:X50"/>
    <mergeCell ref="Y50:AB50"/>
    <mergeCell ref="AC50:AG50"/>
    <mergeCell ref="AH47:AK47"/>
    <mergeCell ref="C48:AK48"/>
    <mergeCell ref="C49:O49"/>
    <mergeCell ref="P49:Q49"/>
    <mergeCell ref="R49:S49"/>
    <mergeCell ref="T49:X49"/>
    <mergeCell ref="Y49:AB49"/>
    <mergeCell ref="AC49:AG49"/>
    <mergeCell ref="AH49:AK49"/>
    <mergeCell ref="C47:O47"/>
    <mergeCell ref="P47:Q47"/>
    <mergeCell ref="R47:S47"/>
    <mergeCell ref="T47:X47"/>
    <mergeCell ref="Y47:AB47"/>
    <mergeCell ref="AC47:AG47"/>
    <mergeCell ref="AH45:AK45"/>
    <mergeCell ref="C46:O46"/>
    <mergeCell ref="P46:Q46"/>
    <mergeCell ref="R46:S46"/>
    <mergeCell ref="T46:X46"/>
    <mergeCell ref="Y46:AB46"/>
    <mergeCell ref="AC46:AG46"/>
    <mergeCell ref="AH46:AK46"/>
    <mergeCell ref="C45:O45"/>
    <mergeCell ref="P45:Q45"/>
    <mergeCell ref="R45:S45"/>
    <mergeCell ref="T45:X45"/>
    <mergeCell ref="Y45:AB45"/>
    <mergeCell ref="AC45:AG45"/>
    <mergeCell ref="C44:O44"/>
    <mergeCell ref="P44:S44"/>
    <mergeCell ref="T44:X44"/>
    <mergeCell ref="Y44:AB44"/>
    <mergeCell ref="AC44:AG44"/>
    <mergeCell ref="AH44:AK44"/>
    <mergeCell ref="C42:AK42"/>
    <mergeCell ref="C43:O43"/>
    <mergeCell ref="P43:S43"/>
    <mergeCell ref="T43:X43"/>
    <mergeCell ref="Y43:AB43"/>
    <mergeCell ref="AC43:AG43"/>
    <mergeCell ref="AH43:AK43"/>
    <mergeCell ref="AH40:AK40"/>
    <mergeCell ref="C41:O41"/>
    <mergeCell ref="P41:Q41"/>
    <mergeCell ref="R41:S41"/>
    <mergeCell ref="T41:X41"/>
    <mergeCell ref="Y41:AB41"/>
    <mergeCell ref="AC41:AG41"/>
    <mergeCell ref="AH41:AK41"/>
    <mergeCell ref="C40:O40"/>
    <mergeCell ref="P40:Q40"/>
    <mergeCell ref="R40:S40"/>
    <mergeCell ref="T40:X40"/>
    <mergeCell ref="Y40:AB40"/>
    <mergeCell ref="AC40:AG40"/>
    <mergeCell ref="C39:O39"/>
    <mergeCell ref="P39:S39"/>
    <mergeCell ref="T39:X39"/>
    <mergeCell ref="Y39:AB39"/>
    <mergeCell ref="AC39:AG39"/>
    <mergeCell ref="AH39:AK39"/>
    <mergeCell ref="AH37:AK37"/>
    <mergeCell ref="C38:O38"/>
    <mergeCell ref="P38:Q38"/>
    <mergeCell ref="R38:S38"/>
    <mergeCell ref="T38:X38"/>
    <mergeCell ref="Y38:AB38"/>
    <mergeCell ref="AC38:AG38"/>
    <mergeCell ref="AH38:AK38"/>
    <mergeCell ref="C37:O37"/>
    <mergeCell ref="P37:Q37"/>
    <mergeCell ref="R37:S37"/>
    <mergeCell ref="T37:X37"/>
    <mergeCell ref="Y37:AB37"/>
    <mergeCell ref="AC37:AG37"/>
    <mergeCell ref="AH35:AK35"/>
    <mergeCell ref="C36:O36"/>
    <mergeCell ref="P36:Q36"/>
    <mergeCell ref="R36:S36"/>
    <mergeCell ref="T36:X36"/>
    <mergeCell ref="Y36:AB36"/>
    <mergeCell ref="AC36:AG36"/>
    <mergeCell ref="AH36:AK36"/>
    <mergeCell ref="C35:O35"/>
    <mergeCell ref="P35:Q35"/>
    <mergeCell ref="R35:S35"/>
    <mergeCell ref="T35:X35"/>
    <mergeCell ref="Y35:AB35"/>
    <mergeCell ref="AC35:AG35"/>
    <mergeCell ref="C33:AK33"/>
    <mergeCell ref="C34:O34"/>
    <mergeCell ref="P34:Q34"/>
    <mergeCell ref="R34:S34"/>
    <mergeCell ref="T34:X34"/>
    <mergeCell ref="Y34:AB34"/>
    <mergeCell ref="AC34:AG34"/>
    <mergeCell ref="AH34:AK34"/>
    <mergeCell ref="Y31:AB31"/>
    <mergeCell ref="AC31:AG32"/>
    <mergeCell ref="AH31:AK31"/>
    <mergeCell ref="C32:D32"/>
    <mergeCell ref="E32:O32"/>
    <mergeCell ref="P32:Q32"/>
    <mergeCell ref="R32:S32"/>
    <mergeCell ref="Y32:AB32"/>
    <mergeCell ref="AH32:AK32"/>
    <mergeCell ref="C28:F28"/>
    <mergeCell ref="G28:AG28"/>
    <mergeCell ref="AH28:AK28"/>
    <mergeCell ref="C30:I30"/>
    <mergeCell ref="J30:O30"/>
    <mergeCell ref="P30:S31"/>
    <mergeCell ref="T30:AK30"/>
    <mergeCell ref="C31:D31"/>
    <mergeCell ref="E31:O31"/>
    <mergeCell ref="T31:X32"/>
    <mergeCell ref="C26:F26"/>
    <mergeCell ref="G26:AG26"/>
    <mergeCell ref="AH26:AK26"/>
    <mergeCell ref="C27:F27"/>
    <mergeCell ref="G27:AG27"/>
    <mergeCell ref="AH27:AK27"/>
    <mergeCell ref="C23:F23"/>
    <mergeCell ref="G23:S23"/>
    <mergeCell ref="U23:W23"/>
    <mergeCell ref="X23:AK23"/>
    <mergeCell ref="C25:F25"/>
    <mergeCell ref="G25:AG25"/>
    <mergeCell ref="AH25:AK25"/>
    <mergeCell ref="C21:E21"/>
    <mergeCell ref="F21:S21"/>
    <mergeCell ref="U21:V21"/>
    <mergeCell ref="W21:AK21"/>
    <mergeCell ref="C22:F22"/>
    <mergeCell ref="G22:S22"/>
    <mergeCell ref="U22:V22"/>
    <mergeCell ref="W22:AK22"/>
    <mergeCell ref="C19:F19"/>
    <mergeCell ref="G19:S19"/>
    <mergeCell ref="U19:W19"/>
    <mergeCell ref="AE19:AF19"/>
    <mergeCell ref="C20:F20"/>
    <mergeCell ref="G20:S20"/>
    <mergeCell ref="U20:Y20"/>
    <mergeCell ref="Z20:AK20"/>
    <mergeCell ref="C18:F18"/>
    <mergeCell ref="G18:S18"/>
    <mergeCell ref="U18:X18"/>
    <mergeCell ref="Y18:AK18"/>
    <mergeCell ref="C15:E15"/>
    <mergeCell ref="F15:S15"/>
    <mergeCell ref="U15:W15"/>
    <mergeCell ref="X15:AK15"/>
    <mergeCell ref="C16:E16"/>
    <mergeCell ref="F16:S16"/>
    <mergeCell ref="U16:V16"/>
    <mergeCell ref="W16:AD16"/>
    <mergeCell ref="AE16:AF16"/>
    <mergeCell ref="AG16:AK16"/>
    <mergeCell ref="C14:H14"/>
    <mergeCell ref="I14:S14"/>
    <mergeCell ref="U14:V14"/>
    <mergeCell ref="W14:AD14"/>
    <mergeCell ref="AF14:AG14"/>
    <mergeCell ref="AH14:AK14"/>
    <mergeCell ref="C17:F17"/>
    <mergeCell ref="G17:S17"/>
    <mergeCell ref="U17:Y17"/>
    <mergeCell ref="Z17:AK17"/>
    <mergeCell ref="C3:AK3"/>
    <mergeCell ref="C4:AK4"/>
    <mergeCell ref="C5:AK5"/>
    <mergeCell ref="C6:AK6"/>
    <mergeCell ref="C7:AK7"/>
    <mergeCell ref="C8:AK8"/>
    <mergeCell ref="C10:AK10"/>
    <mergeCell ref="C11:AK11"/>
    <mergeCell ref="C12:AK12"/>
  </mergeCells>
  <dataValidations disablePrompts="1" count="2">
    <dataValidation allowBlank="1" showInputMessage="1" showErrorMessage="1" promptTitle="Date Format" prompt="DD-Mmm-YY" sqref="AK24 G17:S17 Y18:AK18 Z17:AK17 AB65:AH65" xr:uid="{00000000-0002-0000-0C00-000000000000}"/>
    <dataValidation allowBlank="1" showInputMessage="1" showErrorMessage="1" promptTitle="Region" prompt="Automatic when county is selected" sqref="AH14" xr:uid="{00000000-0002-0000-0C00-000001000000}"/>
  </dataValidations>
  <printOptions horizontalCentered="1"/>
  <pageMargins left="0" right="0" top="0" bottom="0" header="0" footer="0"/>
  <pageSetup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75</xdr:row>
                    <xdr:rowOff>57150</xdr:rowOff>
                  </from>
                  <to>
                    <xdr:col>11</xdr:col>
                    <xdr:colOff>104775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73</xdr:row>
                    <xdr:rowOff>9525</xdr:rowOff>
                  </from>
                  <to>
                    <xdr:col>10</xdr:col>
                    <xdr:colOff>133350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Drop Down 5">
              <controlPr defaultSize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Drop Down 6">
              <controlPr defaultSize="0" autoLine="0" autoPict="0">
                <anchor moveWithCells="1" siz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Drop Down 7">
              <controlPr defaultSize="0" autoLine="0" autoPict="0">
                <anchor moveWithCells="1" sizeWithCells="1">
                  <from>
                    <xdr:col>28</xdr:col>
                    <xdr:colOff>0</xdr:colOff>
                    <xdr:row>38</xdr:row>
                    <xdr:rowOff>0</xdr:rowOff>
                  </from>
                  <to>
                    <xdr:col>33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Drop Down 8">
              <controlPr defaultSize="0" autoLine="0" autoPict="0">
                <anchor moveWithCells="1">
                  <from>
                    <xdr:col>22</xdr:col>
                    <xdr:colOff>28575</xdr:colOff>
                    <xdr:row>12</xdr:row>
                    <xdr:rowOff>114300</xdr:rowOff>
                  </from>
                  <to>
                    <xdr:col>29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  <pageSetUpPr fitToPage="1"/>
  </sheetPr>
  <dimension ref="A1:IV93"/>
  <sheetViews>
    <sheetView showGridLines="0" workbookViewId="0">
      <selection activeCell="I14" sqref="I14:S14"/>
    </sheetView>
  </sheetViews>
  <sheetFormatPr defaultColWidth="0" defaultRowHeight="0" customHeight="1" zeroHeight="1"/>
  <cols>
    <col min="1" max="1" width="2.7109375" style="287" customWidth="1"/>
    <col min="2" max="2" width="1.7109375" style="287" customWidth="1"/>
    <col min="3" max="13" width="2.7109375" style="287" customWidth="1"/>
    <col min="14" max="14" width="3.42578125" style="287" customWidth="1"/>
    <col min="15" max="15" width="6.140625" style="287" customWidth="1"/>
    <col min="16" max="16" width="3.28515625" style="287" customWidth="1"/>
    <col min="17" max="18" width="2.7109375" style="287" customWidth="1"/>
    <col min="19" max="19" width="8.28515625" style="287" customWidth="1"/>
    <col min="20" max="20" width="3" style="287" customWidth="1"/>
    <col min="21" max="21" width="2.85546875" style="287" customWidth="1"/>
    <col min="22" max="22" width="3.7109375" style="287" customWidth="1"/>
    <col min="23" max="23" width="3.28515625" style="287" customWidth="1"/>
    <col min="24" max="24" width="3.140625" style="287" customWidth="1"/>
    <col min="25" max="25" width="3.28515625" style="287" customWidth="1"/>
    <col min="26" max="29" width="2.7109375" style="287" customWidth="1"/>
    <col min="30" max="30" width="3" style="287" customWidth="1"/>
    <col min="31" max="37" width="2.7109375" style="287" customWidth="1"/>
    <col min="38" max="38" width="1.7109375" style="287" customWidth="1"/>
    <col min="39" max="39" width="2.7109375" style="287" customWidth="1"/>
    <col min="40" max="43" width="2.7109375" style="287" hidden="1" customWidth="1"/>
    <col min="44" max="44" width="7.85546875" style="287" hidden="1" customWidth="1"/>
    <col min="45" max="16384" width="2.7109375" style="287" hidden="1"/>
  </cols>
  <sheetData>
    <row r="1" spans="2:50" ht="12.75"/>
    <row r="2" spans="2:50" ht="0.95" customHeight="1">
      <c r="B2" s="288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90"/>
    </row>
    <row r="3" spans="2:50" ht="11.25" customHeight="1">
      <c r="B3" s="291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292"/>
    </row>
    <row r="4" spans="2:50" s="296" customFormat="1" ht="15.75">
      <c r="B4" s="293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4"/>
      <c r="AI4" s="614"/>
      <c r="AJ4" s="614"/>
      <c r="AK4" s="614"/>
      <c r="AL4" s="294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</row>
    <row r="5" spans="2:50" s="296" customFormat="1" ht="14.25" customHeight="1">
      <c r="B5" s="293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294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</row>
    <row r="6" spans="2:50" s="296" customFormat="1" ht="12.75">
      <c r="B6" s="293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294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</row>
    <row r="7" spans="2:50" s="296" customFormat="1" ht="9.75" customHeight="1">
      <c r="B7" s="293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6"/>
      <c r="AJ7" s="616"/>
      <c r="AK7" s="616"/>
      <c r="AL7" s="294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</row>
    <row r="8" spans="2:50" s="296" customFormat="1" ht="9.75" customHeight="1">
      <c r="B8" s="293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616"/>
      <c r="AD8" s="616"/>
      <c r="AE8" s="616"/>
      <c r="AF8" s="616"/>
      <c r="AG8" s="616"/>
      <c r="AH8" s="616"/>
      <c r="AI8" s="616"/>
      <c r="AJ8" s="616"/>
      <c r="AK8" s="616"/>
      <c r="AL8" s="297"/>
    </row>
    <row r="9" spans="2:50" s="302" customFormat="1" ht="5.25" customHeight="1">
      <c r="B9" s="298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92"/>
      <c r="AD9" s="392"/>
      <c r="AE9" s="392"/>
      <c r="AF9" s="392"/>
      <c r="AG9" s="392"/>
      <c r="AH9" s="392"/>
      <c r="AI9" s="392"/>
      <c r="AJ9" s="392"/>
      <c r="AK9" s="392"/>
      <c r="AL9" s="301"/>
    </row>
    <row r="10" spans="2:50" s="305" customFormat="1" ht="12.75" customHeight="1">
      <c r="B10" s="303"/>
      <c r="C10" s="610" t="s">
        <v>453</v>
      </c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304"/>
    </row>
    <row r="11" spans="2:50" s="305" customFormat="1" ht="12.75" customHeight="1">
      <c r="B11" s="303"/>
      <c r="C11" s="610" t="s">
        <v>248</v>
      </c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304"/>
    </row>
    <row r="12" spans="2:50" s="305" customFormat="1" ht="12.75" customHeight="1">
      <c r="B12" s="303"/>
      <c r="C12" s="610" t="s">
        <v>249</v>
      </c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304"/>
    </row>
    <row r="13" spans="2:50" ht="12.75">
      <c r="B13" s="291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292"/>
    </row>
    <row r="14" spans="2:50" s="311" customFormat="1" ht="12" customHeight="1">
      <c r="B14" s="307"/>
      <c r="C14" s="482" t="s">
        <v>9</v>
      </c>
      <c r="D14" s="482"/>
      <c r="E14" s="482"/>
      <c r="F14" s="482"/>
      <c r="G14" s="482"/>
      <c r="H14" s="482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386"/>
      <c r="U14" s="482" t="s">
        <v>5</v>
      </c>
      <c r="V14" s="482"/>
      <c r="W14" s="611">
        <f>VLOOKUP(' '!G3,' '!B4:F103,5)</f>
        <v>0</v>
      </c>
      <c r="X14" s="611"/>
      <c r="Y14" s="611"/>
      <c r="Z14" s="611"/>
      <c r="AA14" s="611"/>
      <c r="AB14" s="611"/>
      <c r="AC14" s="611"/>
      <c r="AD14" s="611"/>
      <c r="AE14" s="309"/>
      <c r="AF14" s="486" t="s">
        <v>8</v>
      </c>
      <c r="AG14" s="486"/>
      <c r="AH14" s="612">
        <f>VLOOKUP(' '!G3,' '!B4:F103,3)</f>
        <v>0</v>
      </c>
      <c r="AI14" s="612"/>
      <c r="AJ14" s="612"/>
      <c r="AK14" s="612"/>
      <c r="AL14" s="310"/>
    </row>
    <row r="15" spans="2:50" s="311" customFormat="1" ht="12" customHeight="1">
      <c r="B15" s="307"/>
      <c r="C15" s="482" t="s">
        <v>6</v>
      </c>
      <c r="D15" s="482"/>
      <c r="E15" s="482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386"/>
      <c r="U15" s="482" t="s">
        <v>209</v>
      </c>
      <c r="V15" s="482"/>
      <c r="W15" s="482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8"/>
      <c r="AL15" s="310"/>
    </row>
    <row r="16" spans="2:50" s="311" customFormat="1" ht="12" customHeight="1">
      <c r="B16" s="307"/>
      <c r="C16" s="482" t="s">
        <v>213</v>
      </c>
      <c r="D16" s="482"/>
      <c r="E16" s="482"/>
      <c r="F16" s="606"/>
      <c r="G16" s="606"/>
      <c r="H16" s="606"/>
      <c r="I16" s="606"/>
      <c r="J16" s="606"/>
      <c r="K16" s="606"/>
      <c r="L16" s="606"/>
      <c r="M16" s="606"/>
      <c r="N16" s="606"/>
      <c r="O16" s="606"/>
      <c r="P16" s="606"/>
      <c r="Q16" s="606"/>
      <c r="R16" s="606"/>
      <c r="S16" s="606"/>
      <c r="T16" s="386"/>
      <c r="U16" s="482" t="s">
        <v>214</v>
      </c>
      <c r="V16" s="482"/>
      <c r="W16" s="608"/>
      <c r="X16" s="608"/>
      <c r="Y16" s="608"/>
      <c r="Z16" s="608"/>
      <c r="AA16" s="608"/>
      <c r="AB16" s="608"/>
      <c r="AC16" s="608"/>
      <c r="AD16" s="608"/>
      <c r="AE16" s="486" t="s">
        <v>246</v>
      </c>
      <c r="AF16" s="486"/>
      <c r="AG16" s="608"/>
      <c r="AH16" s="608"/>
      <c r="AI16" s="608"/>
      <c r="AJ16" s="608"/>
      <c r="AK16" s="608"/>
      <c r="AL16" s="310"/>
    </row>
    <row r="17" spans="2:38" s="311" customFormat="1" ht="12" customHeight="1">
      <c r="B17" s="307"/>
      <c r="C17" s="482" t="s">
        <v>215</v>
      </c>
      <c r="D17" s="482"/>
      <c r="E17" s="482"/>
      <c r="F17" s="482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386"/>
      <c r="U17" s="482" t="s">
        <v>221</v>
      </c>
      <c r="V17" s="482"/>
      <c r="W17" s="482"/>
      <c r="X17" s="482"/>
      <c r="Y17" s="482"/>
      <c r="Z17" s="609"/>
      <c r="AA17" s="609"/>
      <c r="AB17" s="609"/>
      <c r="AC17" s="609"/>
      <c r="AD17" s="609"/>
      <c r="AE17" s="609"/>
      <c r="AF17" s="609"/>
      <c r="AG17" s="609"/>
      <c r="AH17" s="609"/>
      <c r="AI17" s="609"/>
      <c r="AJ17" s="609"/>
      <c r="AK17" s="609"/>
      <c r="AL17" s="310"/>
    </row>
    <row r="18" spans="2:38" s="311" customFormat="1" ht="12" customHeight="1">
      <c r="B18" s="307"/>
      <c r="C18" s="482" t="s">
        <v>216</v>
      </c>
      <c r="D18" s="482"/>
      <c r="E18" s="482"/>
      <c r="F18" s="482"/>
      <c r="G18" s="606"/>
      <c r="H18" s="606"/>
      <c r="I18" s="606"/>
      <c r="J18" s="606"/>
      <c r="K18" s="606"/>
      <c r="L18" s="606"/>
      <c r="M18" s="606"/>
      <c r="N18" s="606"/>
      <c r="O18" s="606"/>
      <c r="P18" s="606"/>
      <c r="Q18" s="606"/>
      <c r="R18" s="606"/>
      <c r="S18" s="606"/>
      <c r="T18" s="386"/>
      <c r="U18" s="482" t="s">
        <v>222</v>
      </c>
      <c r="V18" s="482"/>
      <c r="W18" s="482"/>
      <c r="X18" s="482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09"/>
      <c r="AJ18" s="609"/>
      <c r="AK18" s="609"/>
      <c r="AL18" s="310"/>
    </row>
    <row r="19" spans="2:38" s="311" customFormat="1" ht="12" customHeight="1">
      <c r="B19" s="307"/>
      <c r="C19" s="482" t="s">
        <v>217</v>
      </c>
      <c r="D19" s="482"/>
      <c r="E19" s="482"/>
      <c r="F19" s="482"/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386"/>
      <c r="U19" s="482" t="s">
        <v>223</v>
      </c>
      <c r="V19" s="482"/>
      <c r="W19" s="482"/>
      <c r="X19" s="312"/>
      <c r="Y19" s="312"/>
      <c r="Z19" s="312"/>
      <c r="AA19" s="312"/>
      <c r="AB19" s="312"/>
      <c r="AC19" s="312"/>
      <c r="AD19" s="312"/>
      <c r="AE19" s="607" t="s">
        <v>516</v>
      </c>
      <c r="AF19" s="607"/>
      <c r="AG19" s="312"/>
      <c r="AH19" s="312"/>
      <c r="AI19" s="312"/>
      <c r="AJ19" s="312"/>
      <c r="AK19" s="312"/>
      <c r="AL19" s="310"/>
    </row>
    <row r="20" spans="2:38" s="311" customFormat="1" ht="12" customHeight="1">
      <c r="B20" s="307"/>
      <c r="C20" s="482" t="s">
        <v>218</v>
      </c>
      <c r="D20" s="482"/>
      <c r="E20" s="482"/>
      <c r="F20" s="482"/>
      <c r="G20" s="606"/>
      <c r="H20" s="606"/>
      <c r="I20" s="606"/>
      <c r="J20" s="606"/>
      <c r="K20" s="606"/>
      <c r="L20" s="606"/>
      <c r="M20" s="606"/>
      <c r="N20" s="606"/>
      <c r="O20" s="606"/>
      <c r="P20" s="606"/>
      <c r="Q20" s="606"/>
      <c r="R20" s="606"/>
      <c r="S20" s="606"/>
      <c r="T20" s="386"/>
      <c r="U20" s="482" t="s">
        <v>224</v>
      </c>
      <c r="V20" s="482"/>
      <c r="W20" s="482"/>
      <c r="X20" s="482"/>
      <c r="Y20" s="482"/>
      <c r="Z20" s="606"/>
      <c r="AA20" s="606"/>
      <c r="AB20" s="606"/>
      <c r="AC20" s="606"/>
      <c r="AD20" s="606"/>
      <c r="AE20" s="606"/>
      <c r="AF20" s="606"/>
      <c r="AG20" s="606"/>
      <c r="AH20" s="606"/>
      <c r="AI20" s="606"/>
      <c r="AJ20" s="606"/>
      <c r="AK20" s="606"/>
      <c r="AL20" s="310"/>
    </row>
    <row r="21" spans="2:38" s="311" customFormat="1" ht="12" customHeight="1">
      <c r="B21" s="307"/>
      <c r="C21" s="482" t="s">
        <v>208</v>
      </c>
      <c r="D21" s="482"/>
      <c r="E21" s="482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386"/>
      <c r="U21" s="482" t="s">
        <v>212</v>
      </c>
      <c r="V21" s="482"/>
      <c r="W21" s="608"/>
      <c r="X21" s="608"/>
      <c r="Y21" s="608"/>
      <c r="Z21" s="608"/>
      <c r="AA21" s="608"/>
      <c r="AB21" s="608"/>
      <c r="AC21" s="608"/>
      <c r="AD21" s="608"/>
      <c r="AE21" s="608"/>
      <c r="AF21" s="608"/>
      <c r="AG21" s="608"/>
      <c r="AH21" s="608"/>
      <c r="AI21" s="608"/>
      <c r="AJ21" s="608"/>
      <c r="AK21" s="608"/>
      <c r="AL21" s="310"/>
    </row>
    <row r="22" spans="2:38" s="311" customFormat="1" ht="12" customHeight="1">
      <c r="B22" s="307"/>
      <c r="C22" s="482" t="s">
        <v>515</v>
      </c>
      <c r="D22" s="482"/>
      <c r="E22" s="482"/>
      <c r="F22" s="482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386"/>
      <c r="U22" s="482" t="s">
        <v>212</v>
      </c>
      <c r="V22" s="482"/>
      <c r="W22" s="608"/>
      <c r="X22" s="608"/>
      <c r="Y22" s="608"/>
      <c r="Z22" s="608"/>
      <c r="AA22" s="608"/>
      <c r="AB22" s="608"/>
      <c r="AC22" s="608"/>
      <c r="AD22" s="608"/>
      <c r="AE22" s="608"/>
      <c r="AF22" s="608"/>
      <c r="AG22" s="608"/>
      <c r="AH22" s="608"/>
      <c r="AI22" s="608"/>
      <c r="AJ22" s="608"/>
      <c r="AK22" s="608"/>
      <c r="AL22" s="310"/>
    </row>
    <row r="23" spans="2:38" s="311" customFormat="1" ht="12" customHeight="1">
      <c r="B23" s="307"/>
      <c r="C23" s="482" t="s">
        <v>220</v>
      </c>
      <c r="D23" s="482"/>
      <c r="E23" s="482"/>
      <c r="F23" s="482"/>
      <c r="G23" s="606"/>
      <c r="H23" s="606"/>
      <c r="I23" s="606"/>
      <c r="J23" s="606"/>
      <c r="K23" s="606"/>
      <c r="L23" s="606"/>
      <c r="M23" s="606"/>
      <c r="N23" s="606"/>
      <c r="O23" s="606"/>
      <c r="P23" s="606"/>
      <c r="Q23" s="606"/>
      <c r="R23" s="606"/>
      <c r="S23" s="606"/>
      <c r="T23" s="386"/>
      <c r="U23" s="482" t="s">
        <v>7</v>
      </c>
      <c r="V23" s="482"/>
      <c r="W23" s="482"/>
      <c r="X23" s="608"/>
      <c r="Y23" s="608"/>
      <c r="Z23" s="608"/>
      <c r="AA23" s="608"/>
      <c r="AB23" s="608"/>
      <c r="AC23" s="608"/>
      <c r="AD23" s="608"/>
      <c r="AE23" s="608"/>
      <c r="AF23" s="608"/>
      <c r="AG23" s="608"/>
      <c r="AH23" s="608"/>
      <c r="AI23" s="608"/>
      <c r="AJ23" s="608"/>
      <c r="AK23" s="608"/>
      <c r="AL23" s="310"/>
    </row>
    <row r="24" spans="2:38" s="318" customFormat="1" ht="5.25" customHeight="1">
      <c r="B24" s="313"/>
      <c r="C24" s="314"/>
      <c r="D24" s="314"/>
      <c r="E24" s="314"/>
      <c r="F24" s="314"/>
      <c r="G24" s="315"/>
      <c r="H24" s="315"/>
      <c r="I24" s="315"/>
      <c r="J24" s="315"/>
      <c r="K24" s="315"/>
      <c r="L24" s="314"/>
      <c r="M24" s="314"/>
      <c r="N24" s="314"/>
      <c r="O24" s="314"/>
      <c r="P24" s="314"/>
      <c r="Q24" s="315"/>
      <c r="R24" s="315"/>
      <c r="S24" s="315"/>
      <c r="T24" s="315"/>
      <c r="U24" s="315"/>
      <c r="V24" s="315"/>
      <c r="W24" s="314"/>
      <c r="X24" s="314"/>
      <c r="Y24" s="314"/>
      <c r="Z24" s="314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7"/>
    </row>
    <row r="25" spans="2:38" s="311" customFormat="1" ht="12.95" customHeight="1">
      <c r="B25" s="307"/>
      <c r="C25" s="570" t="s">
        <v>243</v>
      </c>
      <c r="D25" s="570"/>
      <c r="E25" s="570"/>
      <c r="F25" s="571"/>
      <c r="G25" s="569" t="s">
        <v>244</v>
      </c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0"/>
      <c r="W25" s="570"/>
      <c r="X25" s="570"/>
      <c r="Y25" s="570"/>
      <c r="Z25" s="570"/>
      <c r="AA25" s="570"/>
      <c r="AB25" s="570"/>
      <c r="AC25" s="570"/>
      <c r="AD25" s="570"/>
      <c r="AE25" s="570"/>
      <c r="AF25" s="570"/>
      <c r="AG25" s="571"/>
      <c r="AH25" s="569" t="s">
        <v>245</v>
      </c>
      <c r="AI25" s="570"/>
      <c r="AJ25" s="570"/>
      <c r="AK25" s="570"/>
      <c r="AL25" s="310"/>
    </row>
    <row r="26" spans="2:38" s="311" customFormat="1" ht="13.5" customHeight="1">
      <c r="B26" s="307"/>
      <c r="C26" s="572"/>
      <c r="D26" s="573"/>
      <c r="E26" s="573"/>
      <c r="F26" s="574"/>
      <c r="G26" s="575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73"/>
      <c r="AG26" s="574"/>
      <c r="AH26" s="576"/>
      <c r="AI26" s="573"/>
      <c r="AJ26" s="573"/>
      <c r="AK26" s="573"/>
      <c r="AL26" s="310"/>
    </row>
    <row r="27" spans="2:38" s="311" customFormat="1" ht="13.5" customHeight="1">
      <c r="B27" s="307"/>
      <c r="C27" s="601"/>
      <c r="D27" s="602"/>
      <c r="E27" s="602"/>
      <c r="F27" s="603"/>
      <c r="G27" s="604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602"/>
      <c r="AC27" s="602"/>
      <c r="AD27" s="602"/>
      <c r="AE27" s="602"/>
      <c r="AF27" s="602"/>
      <c r="AG27" s="603"/>
      <c r="AH27" s="605"/>
      <c r="AI27" s="602"/>
      <c r="AJ27" s="602"/>
      <c r="AK27" s="602"/>
      <c r="AL27" s="310"/>
    </row>
    <row r="28" spans="2:38" s="311" customFormat="1" ht="13.5" customHeight="1">
      <c r="B28" s="307"/>
      <c r="C28" s="577"/>
      <c r="D28" s="578"/>
      <c r="E28" s="578"/>
      <c r="F28" s="579"/>
      <c r="G28" s="580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9"/>
      <c r="AH28" s="581"/>
      <c r="AI28" s="578"/>
      <c r="AJ28" s="578"/>
      <c r="AK28" s="578"/>
      <c r="AL28" s="310"/>
    </row>
    <row r="29" spans="2:38" s="327" customFormat="1" ht="5.25" customHeight="1" thickBot="1">
      <c r="B29" s="319"/>
      <c r="C29" s="320"/>
      <c r="D29" s="320"/>
      <c r="E29" s="321"/>
      <c r="F29" s="321"/>
      <c r="G29" s="322"/>
      <c r="H29" s="321"/>
      <c r="I29" s="321"/>
      <c r="J29" s="321"/>
      <c r="K29" s="321"/>
      <c r="L29" s="321"/>
      <c r="M29" s="321"/>
      <c r="N29" s="321"/>
      <c r="O29" s="323"/>
      <c r="P29" s="323"/>
      <c r="Q29" s="324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90"/>
      <c r="AI29" s="321"/>
      <c r="AJ29" s="321"/>
      <c r="AK29" s="321"/>
      <c r="AL29" s="326"/>
    </row>
    <row r="30" spans="2:38" s="327" customFormat="1" ht="18.75" customHeight="1">
      <c r="B30" s="319"/>
      <c r="C30" s="582" t="s">
        <v>376</v>
      </c>
      <c r="D30" s="583"/>
      <c r="E30" s="583"/>
      <c r="F30" s="583"/>
      <c r="G30" s="583"/>
      <c r="H30" s="583"/>
      <c r="I30" s="583"/>
      <c r="J30" s="583"/>
      <c r="K30" s="584" t="str">
        <f>VLOOKUP(' (3)'!AA3,' (3)'!I4:Z41,2)</f>
        <v/>
      </c>
      <c r="L30" s="584"/>
      <c r="M30" s="584"/>
      <c r="N30" s="585"/>
      <c r="O30" s="586" t="s">
        <v>321</v>
      </c>
      <c r="P30" s="587"/>
      <c r="Q30" s="587"/>
      <c r="R30" s="587"/>
      <c r="S30" s="588"/>
      <c r="T30" s="595" t="s">
        <v>325</v>
      </c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6"/>
      <c r="AK30" s="597"/>
      <c r="AL30" s="326"/>
    </row>
    <row r="31" spans="2:38" s="330" customFormat="1" ht="13.5" customHeight="1">
      <c r="B31" s="328"/>
      <c r="C31" s="598" t="s">
        <v>298</v>
      </c>
      <c r="D31" s="599"/>
      <c r="E31" s="599"/>
      <c r="F31" s="599"/>
      <c r="G31" s="599"/>
      <c r="H31" s="599"/>
      <c r="I31" s="599"/>
      <c r="J31" s="600" t="str">
        <f>VLOOKUP(' (3)'!AA3,' (3)'!I4:Z41,3)</f>
        <v xml:space="preserve"> </v>
      </c>
      <c r="K31" s="600"/>
      <c r="L31" s="599" t="s">
        <v>368</v>
      </c>
      <c r="M31" s="599"/>
      <c r="N31" s="599"/>
      <c r="O31" s="589"/>
      <c r="P31" s="590"/>
      <c r="Q31" s="590"/>
      <c r="R31" s="590"/>
      <c r="S31" s="591"/>
      <c r="T31" s="555" t="s">
        <v>317</v>
      </c>
      <c r="U31" s="555"/>
      <c r="V31" s="555"/>
      <c r="W31" s="555"/>
      <c r="X31" s="556"/>
      <c r="Y31" s="560" t="s">
        <v>326</v>
      </c>
      <c r="Z31" s="561"/>
      <c r="AA31" s="561"/>
      <c r="AB31" s="561"/>
      <c r="AC31" s="554" t="s">
        <v>318</v>
      </c>
      <c r="AD31" s="555"/>
      <c r="AE31" s="555"/>
      <c r="AF31" s="555"/>
      <c r="AG31" s="556"/>
      <c r="AH31" s="560" t="s">
        <v>326</v>
      </c>
      <c r="AI31" s="561"/>
      <c r="AJ31" s="561"/>
      <c r="AK31" s="562"/>
      <c r="AL31" s="329"/>
    </row>
    <row r="32" spans="2:38" s="330" customFormat="1" ht="13.5" customHeight="1">
      <c r="B32" s="328"/>
      <c r="C32" s="563" t="s">
        <v>299</v>
      </c>
      <c r="D32" s="564"/>
      <c r="E32" s="564"/>
      <c r="F32" s="564"/>
      <c r="G32" s="564"/>
      <c r="H32" s="564"/>
      <c r="I32" s="564"/>
      <c r="J32" s="565" t="str">
        <f>VLOOKUP(' (3)'!AA3,' (3)'!I4:Z41,4)</f>
        <v xml:space="preserve"> </v>
      </c>
      <c r="K32" s="565"/>
      <c r="L32" s="564" t="s">
        <v>368</v>
      </c>
      <c r="M32" s="564"/>
      <c r="N32" s="564"/>
      <c r="O32" s="592"/>
      <c r="P32" s="593"/>
      <c r="Q32" s="593"/>
      <c r="R32" s="593"/>
      <c r="S32" s="594"/>
      <c r="T32" s="558"/>
      <c r="U32" s="558"/>
      <c r="V32" s="558"/>
      <c r="W32" s="558"/>
      <c r="X32" s="559"/>
      <c r="Y32" s="566" t="s">
        <v>327</v>
      </c>
      <c r="Z32" s="567"/>
      <c r="AA32" s="567"/>
      <c r="AB32" s="567"/>
      <c r="AC32" s="557"/>
      <c r="AD32" s="558"/>
      <c r="AE32" s="558"/>
      <c r="AF32" s="558"/>
      <c r="AG32" s="559"/>
      <c r="AH32" s="566" t="s">
        <v>327</v>
      </c>
      <c r="AI32" s="567"/>
      <c r="AJ32" s="567"/>
      <c r="AK32" s="568"/>
      <c r="AL32" s="329"/>
    </row>
    <row r="33" spans="2:50" s="330" customFormat="1" ht="13.5" customHeight="1">
      <c r="B33" s="328"/>
      <c r="C33" s="529" t="s">
        <v>287</v>
      </c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531"/>
      <c r="AL33" s="329"/>
      <c r="AR33" s="331"/>
    </row>
    <row r="34" spans="2:50" s="330" customFormat="1" ht="13.5" customHeight="1">
      <c r="B34" s="328"/>
      <c r="C34" s="521" t="s">
        <v>518</v>
      </c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3"/>
      <c r="O34" s="524" t="str">
        <f>VLOOKUP(' (3)'!AA3,' (3)'!I4:Z41,5)</f>
        <v xml:space="preserve"> </v>
      </c>
      <c r="P34" s="525"/>
      <c r="Q34" s="525"/>
      <c r="R34" s="525"/>
      <c r="S34" s="526"/>
      <c r="T34" s="527"/>
      <c r="U34" s="528"/>
      <c r="V34" s="528"/>
      <c r="W34" s="528"/>
      <c r="X34" s="528"/>
      <c r="Y34" s="498" t="str">
        <f>IF(ISBLANK(T34),"",IF(ISNUMBER(O34),IF(T34&lt;O34,"Fail","Pass"),"---"))</f>
        <v/>
      </c>
      <c r="Z34" s="499"/>
      <c r="AA34" s="499"/>
      <c r="AB34" s="499"/>
      <c r="AC34" s="527"/>
      <c r="AD34" s="528"/>
      <c r="AE34" s="528"/>
      <c r="AF34" s="528"/>
      <c r="AG34" s="528"/>
      <c r="AH34" s="498" t="str">
        <f>IF(ISBLANK(AC34),"",IF(ISNUMBER(O34),IF(AC34&lt;O34,"Fail","Pass"),"---"))</f>
        <v/>
      </c>
      <c r="AI34" s="499"/>
      <c r="AJ34" s="499"/>
      <c r="AK34" s="511"/>
      <c r="AL34" s="329"/>
      <c r="AR34" s="330" t="str">
        <f>AH34</f>
        <v/>
      </c>
      <c r="AX34" s="330" t="str">
        <f>IF(ISBLANK(T34),"",IF(OR(ISNUMBER(P34),ISNUMBER(R34)),IF(AND(T34&gt;=AO34,T34&lt;=AQ34),"Pass","Fail"),""))</f>
        <v/>
      </c>
    </row>
    <row r="35" spans="2:50" s="330" customFormat="1" ht="13.5" customHeight="1">
      <c r="B35" s="328"/>
      <c r="C35" s="521" t="s">
        <v>519</v>
      </c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3"/>
      <c r="O35" s="524"/>
      <c r="P35" s="525"/>
      <c r="Q35" s="525"/>
      <c r="R35" s="525"/>
      <c r="S35" s="526"/>
      <c r="T35" s="527"/>
      <c r="U35" s="528"/>
      <c r="V35" s="528"/>
      <c r="W35" s="528"/>
      <c r="X35" s="528"/>
      <c r="Y35" s="498" t="str">
        <f>IF(ISBLANK(T35),"",IF(ISNUMBER(O35),IF(T35&lt;O35,"Fail","Pass"),"---"))</f>
        <v/>
      </c>
      <c r="Z35" s="499"/>
      <c r="AA35" s="499"/>
      <c r="AB35" s="499"/>
      <c r="AC35" s="527"/>
      <c r="AD35" s="528"/>
      <c r="AE35" s="528"/>
      <c r="AF35" s="528"/>
      <c r="AG35" s="528"/>
      <c r="AH35" s="498" t="str">
        <f>IF(ISBLANK(AC35),"",IF(ISNUMBER(O35),IF(AC35&lt;O35,"Fail","Pass"),"---"))</f>
        <v/>
      </c>
      <c r="AI35" s="499"/>
      <c r="AJ35" s="499"/>
      <c r="AK35" s="511"/>
      <c r="AL35" s="329"/>
    </row>
    <row r="36" spans="2:50" s="330" customFormat="1" ht="13.5" customHeight="1">
      <c r="B36" s="328"/>
      <c r="C36" s="521" t="s">
        <v>377</v>
      </c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3"/>
      <c r="O36" s="532" t="str">
        <f>VLOOKUP(' (3)'!AA3,' (3)'!I4:Z41,6)</f>
        <v xml:space="preserve"> </v>
      </c>
      <c r="P36" s="533"/>
      <c r="Q36" s="533"/>
      <c r="R36" s="533"/>
      <c r="S36" s="534"/>
      <c r="T36" s="552"/>
      <c r="U36" s="553"/>
      <c r="V36" s="553"/>
      <c r="W36" s="553"/>
      <c r="X36" s="553"/>
      <c r="Y36" s="499" t="str">
        <f>IF(ISBLANK(T36),"",IF(ISNUMBER(O36),IF(T36&gt;O36,"Fail","Pass"),"---"))</f>
        <v/>
      </c>
      <c r="Z36" s="499"/>
      <c r="AA36" s="499"/>
      <c r="AB36" s="499"/>
      <c r="AC36" s="552"/>
      <c r="AD36" s="553"/>
      <c r="AE36" s="553"/>
      <c r="AF36" s="553"/>
      <c r="AG36" s="553"/>
      <c r="AH36" s="498" t="str">
        <f>IF(ISBLANK(AC36),"",IF(ISNUMBER(O36),IF(AC36&gt;O36,"Fail","Pass"),"---"))</f>
        <v/>
      </c>
      <c r="AI36" s="499"/>
      <c r="AJ36" s="499"/>
      <c r="AK36" s="511"/>
      <c r="AL36" s="329"/>
      <c r="AR36" s="330" t="str">
        <f>AH36</f>
        <v/>
      </c>
    </row>
    <row r="37" spans="2:50" s="330" customFormat="1" ht="13.5" customHeight="1">
      <c r="B37" s="328"/>
      <c r="C37" s="521" t="s">
        <v>362</v>
      </c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3"/>
      <c r="O37" s="535" t="str">
        <f>VLOOKUP(' (3)'!AA3,' (3)'!I4:Z41,8)</f>
        <v xml:space="preserve"> </v>
      </c>
      <c r="P37" s="536"/>
      <c r="Q37" s="536"/>
      <c r="R37" s="536"/>
      <c r="S37" s="537"/>
      <c r="T37" s="538"/>
      <c r="U37" s="539"/>
      <c r="V37" s="539"/>
      <c r="W37" s="539"/>
      <c r="X37" s="539"/>
      <c r="Y37" s="498" t="str">
        <f>IF(ISBLANK(T37),"",IF(ISNUMBER(O37),IF(T37&lt;O37,"Fail","Pass"),"---"))</f>
        <v/>
      </c>
      <c r="Z37" s="499"/>
      <c r="AA37" s="499"/>
      <c r="AB37" s="499"/>
      <c r="AC37" s="538"/>
      <c r="AD37" s="539"/>
      <c r="AE37" s="539"/>
      <c r="AF37" s="539"/>
      <c r="AG37" s="539"/>
      <c r="AH37" s="498" t="str">
        <f>IF(ISBLANK(AC37),"",IF(ISNUMBER(O37),IF(AC37&lt;O37,"Fail","Pass"),"---"))</f>
        <v/>
      </c>
      <c r="AI37" s="499"/>
      <c r="AJ37" s="499"/>
      <c r="AK37" s="511"/>
      <c r="AL37" s="329"/>
      <c r="AR37" s="330" t="str">
        <f>AH37</f>
        <v/>
      </c>
    </row>
    <row r="38" spans="2:50" s="330" customFormat="1" ht="13.5" customHeight="1">
      <c r="B38" s="328"/>
      <c r="C38" s="521" t="s">
        <v>363</v>
      </c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3"/>
      <c r="O38" s="540" t="s">
        <v>458</v>
      </c>
      <c r="P38" s="541"/>
      <c r="Q38" s="541"/>
      <c r="R38" s="541"/>
      <c r="S38" s="542"/>
      <c r="T38" s="543"/>
      <c r="U38" s="544"/>
      <c r="V38" s="544"/>
      <c r="W38" s="544"/>
      <c r="X38" s="544"/>
      <c r="Y38" s="499" t="str">
        <f>IF(ISBLANK(T38),"",IF(ISNUMBER(O38),IF(T38&gt;O38,"Fail","Pass"),"---"))</f>
        <v/>
      </c>
      <c r="Z38" s="499"/>
      <c r="AA38" s="499"/>
      <c r="AB38" s="499"/>
      <c r="AC38" s="543"/>
      <c r="AD38" s="544"/>
      <c r="AE38" s="544"/>
      <c r="AF38" s="544"/>
      <c r="AG38" s="544"/>
      <c r="AH38" s="498" t="str">
        <f>IF(ISBLANK(AC38),"",IF(ISNUMBER(O38),IF(AC38&gt;O38,"Fail","Pass"),"---"))</f>
        <v/>
      </c>
      <c r="AI38" s="499"/>
      <c r="AJ38" s="499"/>
      <c r="AK38" s="511"/>
      <c r="AL38" s="329"/>
      <c r="AR38" s="330" t="str">
        <f>AH38</f>
        <v/>
      </c>
    </row>
    <row r="39" spans="2:50" s="330" customFormat="1" ht="13.5" customHeight="1">
      <c r="B39" s="328"/>
      <c r="C39" s="545" t="s">
        <v>520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332"/>
      <c r="P39" s="332"/>
      <c r="Q39" s="332"/>
      <c r="R39" s="332"/>
      <c r="S39" s="332"/>
      <c r="T39" s="333"/>
      <c r="U39" s="333"/>
      <c r="V39" s="333"/>
      <c r="W39" s="333"/>
      <c r="X39" s="333"/>
      <c r="Y39" s="389"/>
      <c r="Z39" s="389"/>
      <c r="AA39" s="389"/>
      <c r="AB39" s="389"/>
      <c r="AC39" s="333"/>
      <c r="AD39" s="333"/>
      <c r="AE39" s="333"/>
      <c r="AF39" s="333"/>
      <c r="AG39" s="333"/>
      <c r="AH39" s="389"/>
      <c r="AI39" s="389"/>
      <c r="AJ39" s="389"/>
      <c r="AK39" s="335"/>
      <c r="AL39" s="329"/>
    </row>
    <row r="40" spans="2:50" s="330" customFormat="1" ht="13.5" customHeight="1">
      <c r="B40" s="328"/>
      <c r="C40" s="529" t="s">
        <v>292</v>
      </c>
      <c r="D40" s="53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  <c r="AI40" s="530"/>
      <c r="AJ40" s="530"/>
      <c r="AK40" s="531"/>
      <c r="AL40" s="329"/>
      <c r="AR40" s="331"/>
    </row>
    <row r="41" spans="2:50" s="330" customFormat="1" ht="13.5" customHeight="1">
      <c r="B41" s="328"/>
      <c r="C41" s="521" t="s">
        <v>364</v>
      </c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3"/>
      <c r="O41" s="547" t="str">
        <f>VLOOKUP(' (3)'!AA3,' (3)'!I4:Z41,8)</f>
        <v xml:space="preserve"> </v>
      </c>
      <c r="P41" s="548"/>
      <c r="Q41" s="548"/>
      <c r="R41" s="548"/>
      <c r="S41" s="549"/>
      <c r="T41" s="550"/>
      <c r="U41" s="551"/>
      <c r="V41" s="551"/>
      <c r="W41" s="551"/>
      <c r="X41" s="551"/>
      <c r="Y41" s="499" t="str">
        <f>IF(ISBLANK(T41),"",IF(ISNUMBER(O41),IF(T41&gt;O41,"Fail","Pass"),"---"))</f>
        <v/>
      </c>
      <c r="Z41" s="499"/>
      <c r="AA41" s="499"/>
      <c r="AB41" s="499"/>
      <c r="AC41" s="550"/>
      <c r="AD41" s="551"/>
      <c r="AE41" s="551"/>
      <c r="AF41" s="551"/>
      <c r="AG41" s="551"/>
      <c r="AH41" s="498" t="str">
        <f>IF(ISBLANK(AC41),"",IF(ISNUMBER(O41),IF(AC41&gt;O41,"Fail","Pass"),"---"))</f>
        <v/>
      </c>
      <c r="AI41" s="499"/>
      <c r="AJ41" s="499"/>
      <c r="AK41" s="511"/>
      <c r="AL41" s="329"/>
      <c r="AR41" s="330" t="str">
        <f>AH41</f>
        <v/>
      </c>
    </row>
    <row r="42" spans="2:50" s="330" customFormat="1" ht="13.5" customHeight="1">
      <c r="B42" s="328"/>
      <c r="C42" s="521" t="s">
        <v>362</v>
      </c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3"/>
      <c r="O42" s="535" t="str">
        <f>VLOOKUP(' (3)'!AA3,' (3)'!I4:Z41,10)</f>
        <v xml:space="preserve"> </v>
      </c>
      <c r="P42" s="536"/>
      <c r="Q42" s="536"/>
      <c r="R42" s="536"/>
      <c r="S42" s="537"/>
      <c r="T42" s="538"/>
      <c r="U42" s="539"/>
      <c r="V42" s="539"/>
      <c r="W42" s="539"/>
      <c r="X42" s="539"/>
      <c r="Y42" s="498" t="str">
        <f>IF(ISBLANK(T42),"",IF(ISNUMBER(O42),IF(T42&lt;O42,"Fail","Pass"),"---"))</f>
        <v/>
      </c>
      <c r="Z42" s="499"/>
      <c r="AA42" s="499"/>
      <c r="AB42" s="499"/>
      <c r="AC42" s="538"/>
      <c r="AD42" s="539"/>
      <c r="AE42" s="539"/>
      <c r="AF42" s="539"/>
      <c r="AG42" s="539"/>
      <c r="AH42" s="498" t="str">
        <f>IF(ISBLANK(AC42),"",IF(ISNUMBER(O42),IF(AC42&lt;O42,"Fail","Pass"),"---"))</f>
        <v/>
      </c>
      <c r="AI42" s="499"/>
      <c r="AJ42" s="499"/>
      <c r="AK42" s="511"/>
      <c r="AL42" s="329"/>
      <c r="AR42" s="330" t="str">
        <f>AH42</f>
        <v/>
      </c>
    </row>
    <row r="43" spans="2:50" s="330" customFormat="1" ht="13.5" customHeight="1">
      <c r="B43" s="328"/>
      <c r="C43" s="521" t="s">
        <v>363</v>
      </c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3"/>
      <c r="O43" s="540" t="s">
        <v>458</v>
      </c>
      <c r="P43" s="541"/>
      <c r="Q43" s="541"/>
      <c r="R43" s="541"/>
      <c r="S43" s="542"/>
      <c r="T43" s="527"/>
      <c r="U43" s="528"/>
      <c r="V43" s="528"/>
      <c r="W43" s="528"/>
      <c r="X43" s="528"/>
      <c r="Y43" s="499" t="str">
        <f>IF(ISBLANK(T43),"",IF(ISNUMBER(O43),IF(T43&gt;O43,"Fail","Pass"),"---"))</f>
        <v/>
      </c>
      <c r="Z43" s="499"/>
      <c r="AA43" s="499"/>
      <c r="AB43" s="499"/>
      <c r="AC43" s="527"/>
      <c r="AD43" s="528"/>
      <c r="AE43" s="528"/>
      <c r="AF43" s="528"/>
      <c r="AG43" s="528"/>
      <c r="AH43" s="498" t="str">
        <f>IF(ISBLANK(AC43),"",IF(ISNUMBER(O43),IF(AC43&gt;O43,"Fail","Pass"),"---"))</f>
        <v/>
      </c>
      <c r="AI43" s="499"/>
      <c r="AJ43" s="499"/>
      <c r="AK43" s="511"/>
      <c r="AL43" s="329"/>
      <c r="AR43" s="330" t="str">
        <f>AH43</f>
        <v/>
      </c>
    </row>
    <row r="44" spans="2:50" s="330" customFormat="1" ht="13.5" customHeight="1">
      <c r="B44" s="328"/>
      <c r="C44" s="529" t="s">
        <v>293</v>
      </c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1"/>
      <c r="AL44" s="329"/>
      <c r="AR44" s="331"/>
    </row>
    <row r="45" spans="2:50" s="330" customFormat="1" ht="13.5" customHeight="1">
      <c r="B45" s="328"/>
      <c r="C45" s="521" t="s">
        <v>379</v>
      </c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3"/>
      <c r="O45" s="524" t="str">
        <f>VLOOKUP(' (3)'!AA3,' (3)'!I4:Z41,13)</f>
        <v xml:space="preserve"> </v>
      </c>
      <c r="P45" s="525"/>
      <c r="Q45" s="525"/>
      <c r="R45" s="525"/>
      <c r="S45" s="526"/>
      <c r="T45" s="527"/>
      <c r="U45" s="528"/>
      <c r="V45" s="528"/>
      <c r="W45" s="528"/>
      <c r="X45" s="528"/>
      <c r="Y45" s="499" t="str">
        <f>IF(ISBLANK(T45),"",IF(ISNUMBER(O45),IF(T45&gt;O45,"Fail","Pass"),"---"))</f>
        <v/>
      </c>
      <c r="Z45" s="499"/>
      <c r="AA45" s="499"/>
      <c r="AB45" s="499"/>
      <c r="AC45" s="527"/>
      <c r="AD45" s="528"/>
      <c r="AE45" s="528"/>
      <c r="AF45" s="528"/>
      <c r="AG45" s="528"/>
      <c r="AH45" s="498" t="str">
        <f>IF(ISBLANK(AC45),"",IF(ISNUMBER(O45),IF(AC45&gt;O45,"Fail","Pass"),"---"))</f>
        <v/>
      </c>
      <c r="AI45" s="499"/>
      <c r="AJ45" s="499"/>
      <c r="AK45" s="511"/>
      <c r="AL45" s="329"/>
      <c r="AR45" s="330" t="str">
        <f>AH45</f>
        <v/>
      </c>
    </row>
    <row r="46" spans="2:50" s="330" customFormat="1" ht="13.5" customHeight="1">
      <c r="B46" s="328"/>
      <c r="C46" s="521" t="s">
        <v>365</v>
      </c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3"/>
      <c r="O46" s="532" t="str">
        <f>VLOOKUP(' (3)'!AA3,' (3)'!I4:Z41,16)</f>
        <v xml:space="preserve"> </v>
      </c>
      <c r="P46" s="533"/>
      <c r="Q46" s="533"/>
      <c r="R46" s="533"/>
      <c r="S46" s="534"/>
      <c r="T46" s="527"/>
      <c r="U46" s="528"/>
      <c r="V46" s="528"/>
      <c r="W46" s="528"/>
      <c r="X46" s="528"/>
      <c r="Y46" s="498" t="str">
        <f>IF(ISBLANK(T46),"",IF(ISNUMBER(O46),IF(T46&lt;O46,"Run DT","Pass"),"---"))</f>
        <v/>
      </c>
      <c r="Z46" s="499"/>
      <c r="AA46" s="499"/>
      <c r="AB46" s="499"/>
      <c r="AC46" s="527"/>
      <c r="AD46" s="528"/>
      <c r="AE46" s="528"/>
      <c r="AF46" s="528"/>
      <c r="AG46" s="528"/>
      <c r="AH46" s="498" t="str">
        <f>IF(ISBLANK(AC46),"",IF(ISNUMBER(O46),IF(AC46&lt;O46,"Run DT","Pass"),"---"))</f>
        <v/>
      </c>
      <c r="AI46" s="499"/>
      <c r="AJ46" s="499"/>
      <c r="AK46" s="511"/>
      <c r="AL46" s="329"/>
      <c r="AR46" s="330" t="str">
        <f>IF(ISBLANK(AC46),"",IF(AH46="Pass","Pass",IF(AND(AH46="Run DT",#REF!="Pass"),"Pass","Fail")))</f>
        <v/>
      </c>
    </row>
    <row r="47" spans="2:50" s="330" customFormat="1" ht="13.5" customHeight="1">
      <c r="B47" s="328"/>
      <c r="C47" s="521" t="s">
        <v>366</v>
      </c>
      <c r="D47" s="522"/>
      <c r="E47" s="522"/>
      <c r="F47" s="522"/>
      <c r="G47" s="522"/>
      <c r="H47" s="522"/>
      <c r="I47" s="522"/>
      <c r="J47" s="522"/>
      <c r="K47" s="522"/>
      <c r="L47" s="522"/>
      <c r="M47" s="522"/>
      <c r="N47" s="523"/>
      <c r="O47" s="524" t="str">
        <f>VLOOKUP(' (3)'!AA3,' (3)'!I4:Z41,15)</f>
        <v xml:space="preserve"> </v>
      </c>
      <c r="P47" s="525"/>
      <c r="Q47" s="525"/>
      <c r="R47" s="525"/>
      <c r="S47" s="526"/>
      <c r="T47" s="527"/>
      <c r="U47" s="528"/>
      <c r="V47" s="528"/>
      <c r="W47" s="528"/>
      <c r="X47" s="528"/>
      <c r="Y47" s="499" t="str">
        <f>IF(ISBLANK(T47),"",IF(ISNUMBER(O47),IF(T47&gt;O47,"Run DT","Pass"),"---"))</f>
        <v/>
      </c>
      <c r="Z47" s="499"/>
      <c r="AA47" s="499"/>
      <c r="AB47" s="499"/>
      <c r="AC47" s="527"/>
      <c r="AD47" s="528"/>
      <c r="AE47" s="528"/>
      <c r="AF47" s="528"/>
      <c r="AG47" s="528"/>
      <c r="AH47" s="498" t="str">
        <f>IF(ISBLANK(AC47),"",IF(ISNUMBER(O47),IF(AC47&gt;O47,"Run DT","Pass"),"---"))</f>
        <v/>
      </c>
      <c r="AI47" s="499"/>
      <c r="AJ47" s="499"/>
      <c r="AK47" s="511"/>
      <c r="AL47" s="329"/>
      <c r="AR47" s="330" t="str">
        <f>IF(ISBLANK(AC47),"",IF(AH47="Pass","Pass",IF(AND(AH47="Run DT",#REF!="Pass"),"Pass","Fail")))</f>
        <v/>
      </c>
    </row>
    <row r="48" spans="2:50" s="330" customFormat="1" ht="13.5" customHeight="1">
      <c r="B48" s="328"/>
      <c r="C48" s="529" t="s">
        <v>521</v>
      </c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0"/>
      <c r="AE48" s="530"/>
      <c r="AF48" s="530"/>
      <c r="AG48" s="530"/>
      <c r="AH48" s="530"/>
      <c r="AI48" s="530"/>
      <c r="AJ48" s="530"/>
      <c r="AK48" s="531"/>
      <c r="AL48" s="329"/>
    </row>
    <row r="49" spans="2:256" s="330" customFormat="1" ht="13.5" customHeight="1">
      <c r="B49" s="328"/>
      <c r="C49" s="521" t="s">
        <v>555</v>
      </c>
      <c r="D49" s="522"/>
      <c r="E49" s="522"/>
      <c r="F49" s="522"/>
      <c r="G49" s="522"/>
      <c r="H49" s="522"/>
      <c r="I49" s="522"/>
      <c r="J49" s="522"/>
      <c r="K49" s="522"/>
      <c r="L49" s="522"/>
      <c r="M49" s="522"/>
      <c r="N49" s="523"/>
      <c r="O49" s="532" t="str">
        <f>VLOOKUP(' (3)'!AA3,' (3)'!I4:AF41,22)</f>
        <v xml:space="preserve"> </v>
      </c>
      <c r="P49" s="533"/>
      <c r="Q49" s="533"/>
      <c r="R49" s="533"/>
      <c r="S49" s="534"/>
      <c r="T49" s="552"/>
      <c r="U49" s="553"/>
      <c r="V49" s="553"/>
      <c r="W49" s="553"/>
      <c r="X49" s="553"/>
      <c r="Y49" s="498" t="str">
        <f>IF(ISBLANK(T49),"",IF(ISNUMBER(O49),IF(T49&gt;O49,"Fail","Pass"),"---"))</f>
        <v/>
      </c>
      <c r="Z49" s="499"/>
      <c r="AA49" s="499"/>
      <c r="AB49" s="499"/>
      <c r="AC49" s="552"/>
      <c r="AD49" s="553"/>
      <c r="AE49" s="553"/>
      <c r="AF49" s="553"/>
      <c r="AG49" s="553"/>
      <c r="AH49" s="498" t="str">
        <f>IF(ISBLANK(AC49),"",IF(ISNUMBER(O49),IF(AC49&gt;O49,"Fail","Pass"),"---"))</f>
        <v/>
      </c>
      <c r="AI49" s="499"/>
      <c r="AJ49" s="499"/>
      <c r="AK49" s="511"/>
      <c r="AL49" s="329"/>
    </row>
    <row r="50" spans="2:256" s="330" customFormat="1" ht="13.5" customHeight="1">
      <c r="B50" s="328"/>
      <c r="C50" s="899" t="s">
        <v>556</v>
      </c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1"/>
      <c r="O50" s="890" t="str">
        <f>VLOOKUP(' (3)'!AA3,' (3)'!I4:AF41,23)</f>
        <v xml:space="preserve"> </v>
      </c>
      <c r="P50" s="891"/>
      <c r="Q50" s="891"/>
      <c r="R50" s="891"/>
      <c r="S50" s="892"/>
      <c r="T50" s="895"/>
      <c r="U50" s="896"/>
      <c r="V50" s="896"/>
      <c r="W50" s="896"/>
      <c r="X50" s="896"/>
      <c r="Y50" s="499" t="str">
        <f>IF(ISBLANK(T50),"",IF(ISNUMBER(O50),IF(T50&gt;O50,"Fail","Pass"),"---"))</f>
        <v/>
      </c>
      <c r="Z50" s="499"/>
      <c r="AA50" s="499"/>
      <c r="AB50" s="499"/>
      <c r="AC50" s="895"/>
      <c r="AD50" s="896"/>
      <c r="AE50" s="896"/>
      <c r="AF50" s="896"/>
      <c r="AG50" s="896"/>
      <c r="AH50" s="498" t="str">
        <f>IF(ISBLANK(AC50),"",IF(ISNUMBER(O50),IF(AC50&gt;O50,"FAIL","Pass"),"---"))</f>
        <v/>
      </c>
      <c r="AI50" s="499"/>
      <c r="AJ50" s="499"/>
      <c r="AK50" s="511"/>
      <c r="AL50" s="329"/>
    </row>
    <row r="51" spans="2:256" s="330" customFormat="1" ht="13.5" customHeight="1">
      <c r="B51" s="328"/>
      <c r="C51" s="510" t="s">
        <v>557</v>
      </c>
      <c r="D51" s="499"/>
      <c r="E51" s="499"/>
      <c r="F51" s="499"/>
      <c r="G51" s="499"/>
      <c r="H51" s="499"/>
      <c r="I51" s="499"/>
      <c r="J51" s="499"/>
      <c r="K51" s="499"/>
      <c r="L51" s="499" t="s">
        <v>317</v>
      </c>
      <c r="M51" s="499"/>
      <c r="N51" s="500"/>
      <c r="O51" s="890" t="str">
        <f>VLOOKUP(' (3)'!AA3,' (3)'!I4:AF41,24)</f>
        <v xml:space="preserve"> </v>
      </c>
      <c r="P51" s="891"/>
      <c r="Q51" s="891"/>
      <c r="R51" s="891"/>
      <c r="S51" s="892"/>
      <c r="T51" s="895"/>
      <c r="U51" s="896"/>
      <c r="V51" s="896"/>
      <c r="W51" s="896"/>
      <c r="X51" s="896"/>
      <c r="Y51" s="499" t="str">
        <f>IF(ISBLANK(T51),"",IF(ISNUMBER(O51),IF(T51&lt;O51,"Fail","Pass"),"---"))</f>
        <v/>
      </c>
      <c r="Z51" s="499"/>
      <c r="AA51" s="499"/>
      <c r="AB51" s="499"/>
      <c r="AC51" s="897" t="s">
        <v>558</v>
      </c>
      <c r="AD51" s="898"/>
      <c r="AE51" s="898"/>
      <c r="AF51" s="898"/>
      <c r="AG51" s="898"/>
      <c r="AH51" s="498" t="s">
        <v>558</v>
      </c>
      <c r="AI51" s="499"/>
      <c r="AJ51" s="499"/>
      <c r="AK51" s="511"/>
      <c r="AL51" s="329"/>
    </row>
    <row r="52" spans="2:256" s="330" customFormat="1" ht="13.5" customHeight="1">
      <c r="B52" s="328"/>
      <c r="C52" s="510" t="s">
        <v>557</v>
      </c>
      <c r="D52" s="499"/>
      <c r="E52" s="499"/>
      <c r="F52" s="499"/>
      <c r="G52" s="499"/>
      <c r="H52" s="499"/>
      <c r="I52" s="499"/>
      <c r="J52" s="499"/>
      <c r="K52" s="499"/>
      <c r="L52" s="499" t="s">
        <v>318</v>
      </c>
      <c r="M52" s="499"/>
      <c r="N52" s="500"/>
      <c r="O52" s="890" t="str">
        <f>VLOOKUP(' (3)'!AA3,' (3)'!I4:AG41,25)</f>
        <v/>
      </c>
      <c r="P52" s="891"/>
      <c r="Q52" s="891"/>
      <c r="R52" s="891"/>
      <c r="S52" s="892"/>
      <c r="T52" s="893" t="s">
        <v>558</v>
      </c>
      <c r="U52" s="894"/>
      <c r="V52" s="894"/>
      <c r="W52" s="894"/>
      <c r="X52" s="894"/>
      <c r="Y52" s="499" t="s">
        <v>558</v>
      </c>
      <c r="Z52" s="499"/>
      <c r="AA52" s="499"/>
      <c r="AB52" s="499"/>
      <c r="AC52" s="895"/>
      <c r="AD52" s="896"/>
      <c r="AE52" s="896"/>
      <c r="AF52" s="896"/>
      <c r="AG52" s="896"/>
      <c r="AH52" s="498" t="str">
        <f>IF(ISBLANK(AC52),"",IF(ISNUMBER(O52),IF(AC52&lt;O52,"Fail","Pass"),"---"))</f>
        <v/>
      </c>
      <c r="AI52" s="499"/>
      <c r="AJ52" s="499"/>
      <c r="AK52" s="511"/>
      <c r="AL52" s="329"/>
    </row>
    <row r="53" spans="2:256" s="330" customFormat="1" ht="13.5" customHeight="1">
      <c r="B53" s="328"/>
      <c r="C53" s="529" t="s">
        <v>322</v>
      </c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0"/>
      <c r="AE53" s="530"/>
      <c r="AF53" s="530"/>
      <c r="AG53" s="530"/>
      <c r="AH53" s="530"/>
      <c r="AI53" s="530"/>
      <c r="AJ53" s="530"/>
      <c r="AK53" s="531"/>
      <c r="AL53" s="329"/>
      <c r="AR53" s="331"/>
    </row>
    <row r="54" spans="2:256" s="330" customFormat="1" ht="13.5" customHeight="1">
      <c r="B54" s="328"/>
      <c r="C54" s="521" t="s">
        <v>525</v>
      </c>
      <c r="D54" s="522"/>
      <c r="E54" s="522"/>
      <c r="F54" s="522"/>
      <c r="G54" s="522"/>
      <c r="H54" s="522"/>
      <c r="I54" s="522"/>
      <c r="J54" s="522"/>
      <c r="K54" s="522"/>
      <c r="L54" s="522"/>
      <c r="M54" s="522"/>
      <c r="N54" s="523"/>
      <c r="O54" s="532"/>
      <c r="P54" s="533"/>
      <c r="Q54" s="533"/>
      <c r="R54" s="533"/>
      <c r="S54" s="534"/>
      <c r="T54" s="552"/>
      <c r="U54" s="553"/>
      <c r="V54" s="553"/>
      <c r="W54" s="553"/>
      <c r="X54" s="553"/>
      <c r="Y54" s="498" t="str">
        <f>IF(ISBLANK(T54),"",IF(ISNUMBER(O54),IF(T54&lt;O54,"Fail","Pass"),"---"))</f>
        <v/>
      </c>
      <c r="Z54" s="499"/>
      <c r="AA54" s="499"/>
      <c r="AB54" s="499"/>
      <c r="AC54" s="552"/>
      <c r="AD54" s="553"/>
      <c r="AE54" s="553"/>
      <c r="AF54" s="553"/>
      <c r="AG54" s="553"/>
      <c r="AH54" s="498" t="str">
        <f>IF(ISBLANK(AC54),"",IF(ISNUMBER(O54),IF(AC54&lt;O54,"Fail","Pass"),"---"))</f>
        <v/>
      </c>
      <c r="AI54" s="499"/>
      <c r="AJ54" s="499"/>
      <c r="AK54" s="511"/>
      <c r="AL54" s="329"/>
      <c r="AR54" s="331"/>
    </row>
    <row r="55" spans="2:256" s="330" customFormat="1" ht="13.5" customHeight="1">
      <c r="B55" s="328"/>
      <c r="C55" s="521" t="s">
        <v>506</v>
      </c>
      <c r="D55" s="522"/>
      <c r="E55" s="522"/>
      <c r="F55" s="522"/>
      <c r="G55" s="522"/>
      <c r="H55" s="522"/>
      <c r="I55" s="522"/>
      <c r="J55" s="522"/>
      <c r="K55" s="522"/>
      <c r="L55" s="522"/>
      <c r="M55" s="522"/>
      <c r="N55" s="523"/>
      <c r="O55" s="532" t="str">
        <f>VLOOKUP(' (3)'!AA3,' (3)'!I4:AC41,20)</f>
        <v xml:space="preserve"> </v>
      </c>
      <c r="P55" s="533"/>
      <c r="Q55" s="533"/>
      <c r="R55" s="533"/>
      <c r="S55" s="534"/>
      <c r="T55" s="552"/>
      <c r="U55" s="553"/>
      <c r="V55" s="553"/>
      <c r="W55" s="553"/>
      <c r="X55" s="553"/>
      <c r="Y55" s="498" t="str">
        <f>IF(ISBLANK(T55),"",IF(ISNUMBER(O55),IF(T55&lt;O55,"Fail","Pass"),"---"))</f>
        <v/>
      </c>
      <c r="Z55" s="499"/>
      <c r="AA55" s="499"/>
      <c r="AB55" s="499"/>
      <c r="AC55" s="552"/>
      <c r="AD55" s="553"/>
      <c r="AE55" s="553"/>
      <c r="AF55" s="553"/>
      <c r="AG55" s="553"/>
      <c r="AH55" s="498" t="str">
        <f>IF(ISBLANK(AC55),"",IF(ISNUMBER(O55),IF(AC55&lt;O55,"Fail","Pass"),"---"))</f>
        <v/>
      </c>
      <c r="AI55" s="499"/>
      <c r="AJ55" s="499"/>
      <c r="AK55" s="511"/>
      <c r="AL55" s="329"/>
      <c r="AR55" s="330" t="str">
        <f>IF(AH55="---","Pass",AH55)</f>
        <v/>
      </c>
    </row>
    <row r="56" spans="2:256" s="330" customFormat="1" ht="13.5" customHeight="1" thickBot="1">
      <c r="B56" s="328"/>
      <c r="C56" s="879" t="s">
        <v>526</v>
      </c>
      <c r="D56" s="880"/>
      <c r="E56" s="880"/>
      <c r="F56" s="880"/>
      <c r="G56" s="880"/>
      <c r="H56" s="880"/>
      <c r="I56" s="880"/>
      <c r="J56" s="880"/>
      <c r="K56" s="880"/>
      <c r="L56" s="880"/>
      <c r="M56" s="880"/>
      <c r="N56" s="881"/>
      <c r="O56" s="882" t="str">
        <f>VLOOKUP(' (3)'!AA3,' (3)'!I4:AC41,21)</f>
        <v xml:space="preserve"> </v>
      </c>
      <c r="P56" s="883"/>
      <c r="Q56" s="883"/>
      <c r="R56" s="883"/>
      <c r="S56" s="884"/>
      <c r="T56" s="885"/>
      <c r="U56" s="886"/>
      <c r="V56" s="886"/>
      <c r="W56" s="886"/>
      <c r="X56" s="886"/>
      <c r="Y56" s="887" t="str">
        <f>IF(ISBLANK(T56),"",IF(ISNUMBER(O56),IF(T56&lt;O56,"Fail","Pass"),"---"))</f>
        <v/>
      </c>
      <c r="Z56" s="888"/>
      <c r="AA56" s="888"/>
      <c r="AB56" s="888"/>
      <c r="AC56" s="885"/>
      <c r="AD56" s="886"/>
      <c r="AE56" s="886"/>
      <c r="AF56" s="886"/>
      <c r="AG56" s="886"/>
      <c r="AH56" s="887" t="str">
        <f>IF(ISBLANK(AC56),"",IF(ISNUMBER(O56),IF(AC56&lt;O56,"Fail","Pass"),"---"))</f>
        <v/>
      </c>
      <c r="AI56" s="888"/>
      <c r="AJ56" s="888"/>
      <c r="AK56" s="889"/>
      <c r="AL56" s="329"/>
      <c r="AR56" s="330" t="str">
        <f>AH56</f>
        <v/>
      </c>
    </row>
    <row r="57" spans="2:256" s="330" customFormat="1" ht="13.5" customHeight="1">
      <c r="B57" s="328"/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36"/>
      <c r="P57" s="336"/>
      <c r="Q57" s="336"/>
      <c r="R57" s="336"/>
      <c r="S57" s="336"/>
      <c r="T57" s="337"/>
      <c r="U57" s="337"/>
      <c r="V57" s="337"/>
      <c r="W57" s="337"/>
      <c r="X57" s="337"/>
      <c r="Y57" s="389"/>
      <c r="Z57" s="389"/>
      <c r="AA57" s="389"/>
      <c r="AB57" s="389"/>
      <c r="AC57" s="337"/>
      <c r="AD57" s="337"/>
      <c r="AE57" s="337"/>
      <c r="AF57" s="337"/>
      <c r="AG57" s="337"/>
      <c r="AH57" s="389"/>
      <c r="AI57" s="389"/>
      <c r="AJ57" s="389"/>
      <c r="AK57" s="389"/>
      <c r="AL57" s="329"/>
    </row>
    <row r="58" spans="2:256" s="339" customFormat="1" ht="15.75" customHeight="1">
      <c r="B58" s="319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483"/>
      <c r="AA58" s="483"/>
      <c r="AB58" s="483"/>
      <c r="AC58" s="483"/>
      <c r="AD58" s="483"/>
      <c r="AE58" s="483"/>
      <c r="AF58" s="483"/>
      <c r="AG58" s="483"/>
      <c r="AH58" s="483"/>
      <c r="AI58" s="483"/>
      <c r="AJ58" s="483"/>
      <c r="AK58" s="483"/>
      <c r="AL58" s="326"/>
      <c r="AQ58" s="339">
        <f>VLOOKUP(' (3)'!AA3,' (3)'!I4:AC41,1)</f>
        <v>6</v>
      </c>
      <c r="AR58" s="339">
        <f>IF(AQ58=38,0,1)</f>
        <v>1</v>
      </c>
    </row>
    <row r="59" spans="2:256" s="339" customFormat="1" ht="15.75" customHeight="1">
      <c r="B59" s="319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496" t="s">
        <v>250</v>
      </c>
      <c r="AA59" s="496"/>
      <c r="AB59" s="496"/>
      <c r="AC59" s="496"/>
      <c r="AD59" s="496"/>
      <c r="AE59" s="496"/>
      <c r="AF59" s="496"/>
      <c r="AG59" s="496"/>
      <c r="AH59" s="496"/>
      <c r="AI59" s="496"/>
      <c r="AJ59" s="496"/>
      <c r="AK59" s="496"/>
      <c r="AL59" s="326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0"/>
      <c r="BD59" s="340"/>
      <c r="BE59" s="340"/>
      <c r="BF59" s="340"/>
      <c r="BG59" s="340"/>
      <c r="BH59" s="340"/>
      <c r="BI59" s="340"/>
      <c r="BJ59" s="340"/>
      <c r="BK59" s="340"/>
      <c r="BL59" s="340"/>
      <c r="BM59" s="340"/>
      <c r="BN59" s="340"/>
      <c r="BO59" s="340"/>
      <c r="BP59" s="340"/>
      <c r="BQ59" s="340"/>
      <c r="BR59" s="340"/>
      <c r="BS59" s="340"/>
      <c r="BT59" s="340"/>
      <c r="BU59" s="340"/>
      <c r="BV59" s="340"/>
      <c r="BW59" s="340"/>
      <c r="BX59" s="340"/>
      <c r="BY59" s="340"/>
      <c r="BZ59" s="340"/>
      <c r="CA59" s="340"/>
      <c r="CB59" s="340"/>
      <c r="CC59" s="340"/>
      <c r="CD59" s="340"/>
      <c r="CE59" s="340"/>
      <c r="CF59" s="340"/>
      <c r="CG59" s="340"/>
      <c r="CH59" s="340"/>
      <c r="CI59" s="340"/>
      <c r="CJ59" s="340"/>
      <c r="CK59" s="340"/>
      <c r="CL59" s="340"/>
      <c r="CM59" s="340"/>
      <c r="CN59" s="340"/>
      <c r="CO59" s="340"/>
      <c r="CP59" s="340"/>
      <c r="CQ59" s="340"/>
      <c r="CR59" s="340"/>
      <c r="CS59" s="340"/>
      <c r="CT59" s="340"/>
      <c r="CU59" s="340"/>
      <c r="CV59" s="340"/>
      <c r="CW59" s="340"/>
      <c r="CX59" s="340"/>
      <c r="CY59" s="340"/>
      <c r="CZ59" s="340"/>
      <c r="DA59" s="340"/>
      <c r="DB59" s="340"/>
      <c r="DC59" s="340"/>
      <c r="DD59" s="340"/>
      <c r="DE59" s="340"/>
      <c r="DF59" s="340"/>
      <c r="DG59" s="340"/>
      <c r="DH59" s="340"/>
      <c r="DI59" s="340"/>
      <c r="DJ59" s="340"/>
      <c r="DK59" s="340"/>
      <c r="DL59" s="340"/>
      <c r="DM59" s="340"/>
      <c r="DN59" s="340"/>
      <c r="DO59" s="340"/>
      <c r="DP59" s="340"/>
      <c r="DQ59" s="340"/>
      <c r="DR59" s="340"/>
      <c r="DS59" s="340"/>
      <c r="DT59" s="340"/>
      <c r="DU59" s="340"/>
      <c r="DV59" s="340"/>
      <c r="DW59" s="340"/>
      <c r="DX59" s="340"/>
      <c r="DY59" s="340"/>
      <c r="DZ59" s="340"/>
      <c r="EA59" s="340"/>
      <c r="EB59" s="340"/>
      <c r="EC59" s="340"/>
      <c r="ED59" s="340"/>
      <c r="EE59" s="340"/>
      <c r="EF59" s="340"/>
      <c r="EG59" s="340"/>
      <c r="EH59" s="340"/>
      <c r="EI59" s="340"/>
      <c r="EJ59" s="340"/>
      <c r="EK59" s="340"/>
      <c r="EL59" s="340"/>
      <c r="EM59" s="340"/>
      <c r="EN59" s="340"/>
      <c r="EO59" s="340"/>
      <c r="EP59" s="340"/>
      <c r="EQ59" s="340"/>
      <c r="ER59" s="340"/>
      <c r="ES59" s="340"/>
      <c r="ET59" s="340"/>
      <c r="EU59" s="340"/>
      <c r="EV59" s="340"/>
      <c r="EW59" s="340"/>
      <c r="EX59" s="340"/>
      <c r="EY59" s="340"/>
      <c r="EZ59" s="340"/>
      <c r="FA59" s="340"/>
      <c r="FB59" s="340"/>
      <c r="FC59" s="340"/>
      <c r="FD59" s="340"/>
      <c r="FE59" s="340"/>
      <c r="FF59" s="340"/>
      <c r="FG59" s="340"/>
      <c r="FH59" s="340"/>
      <c r="FI59" s="340"/>
      <c r="FJ59" s="340"/>
      <c r="FK59" s="340"/>
      <c r="FL59" s="340"/>
      <c r="FM59" s="340"/>
      <c r="FN59" s="340"/>
      <c r="FO59" s="340"/>
      <c r="FP59" s="340"/>
      <c r="FQ59" s="340"/>
      <c r="FR59" s="340"/>
      <c r="FS59" s="340"/>
      <c r="FT59" s="340"/>
      <c r="FU59" s="340"/>
      <c r="FV59" s="340"/>
      <c r="FW59" s="340"/>
      <c r="FX59" s="340"/>
      <c r="FY59" s="340"/>
      <c r="FZ59" s="340"/>
      <c r="GA59" s="340"/>
      <c r="GB59" s="340"/>
      <c r="GC59" s="340"/>
      <c r="GD59" s="340"/>
      <c r="GE59" s="340"/>
      <c r="GF59" s="340"/>
      <c r="GG59" s="340"/>
      <c r="GH59" s="340"/>
      <c r="GI59" s="340"/>
      <c r="GJ59" s="340"/>
      <c r="GK59" s="340"/>
      <c r="GL59" s="340"/>
      <c r="GM59" s="340"/>
      <c r="GN59" s="340"/>
      <c r="GO59" s="340"/>
      <c r="GP59" s="340"/>
      <c r="GQ59" s="340"/>
      <c r="GR59" s="340"/>
      <c r="GS59" s="340"/>
      <c r="GT59" s="340"/>
      <c r="GU59" s="340"/>
      <c r="GV59" s="340"/>
      <c r="GW59" s="340"/>
      <c r="GX59" s="340"/>
      <c r="GY59" s="340"/>
      <c r="GZ59" s="340"/>
      <c r="HA59" s="340"/>
      <c r="HB59" s="340"/>
      <c r="HC59" s="340"/>
      <c r="HD59" s="340"/>
      <c r="HE59" s="340"/>
      <c r="HF59" s="340"/>
      <c r="HG59" s="340"/>
      <c r="HH59" s="340"/>
      <c r="HI59" s="340"/>
      <c r="HJ59" s="340"/>
      <c r="HK59" s="340"/>
      <c r="HL59" s="340"/>
      <c r="HM59" s="340"/>
      <c r="HN59" s="340"/>
      <c r="HO59" s="340"/>
      <c r="HP59" s="340"/>
      <c r="HQ59" s="340"/>
      <c r="HR59" s="340"/>
      <c r="HS59" s="340"/>
      <c r="HT59" s="340"/>
      <c r="HU59" s="340"/>
      <c r="HV59" s="340"/>
      <c r="HW59" s="340"/>
      <c r="HX59" s="340"/>
      <c r="HY59" s="340"/>
      <c r="HZ59" s="340"/>
      <c r="IA59" s="340"/>
      <c r="IB59" s="340"/>
      <c r="IC59" s="340"/>
      <c r="ID59" s="340"/>
      <c r="IE59" s="340"/>
      <c r="IF59" s="340"/>
      <c r="IG59" s="340"/>
      <c r="IH59" s="340"/>
      <c r="II59" s="340"/>
      <c r="IJ59" s="340"/>
      <c r="IK59" s="340"/>
      <c r="IL59" s="340"/>
      <c r="IM59" s="340"/>
      <c r="IN59" s="340"/>
      <c r="IO59" s="340"/>
      <c r="IP59" s="340"/>
      <c r="IQ59" s="340"/>
      <c r="IR59" s="340"/>
      <c r="IS59" s="340"/>
      <c r="IT59" s="340"/>
      <c r="IU59" s="340"/>
      <c r="IV59" s="340"/>
    </row>
    <row r="60" spans="2:256" s="340" customFormat="1" ht="12.95" customHeight="1">
      <c r="B60" s="34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43"/>
    </row>
    <row r="61" spans="2:256" s="340" customFormat="1" ht="12.95" customHeight="1">
      <c r="B61" s="341"/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43"/>
    </row>
    <row r="62" spans="2:256" s="340" customFormat="1" ht="8.25" customHeight="1">
      <c r="B62" s="341"/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43"/>
      <c r="AN62" s="344"/>
      <c r="AO62" s="344"/>
      <c r="AP62" s="344"/>
      <c r="AQ62" s="344"/>
      <c r="AR62" s="344"/>
      <c r="AS62" s="344"/>
      <c r="AT62" s="344"/>
      <c r="AU62" s="344"/>
      <c r="AV62" s="344"/>
      <c r="AW62" s="344"/>
      <c r="AX62" s="344"/>
      <c r="AY62" s="344"/>
      <c r="AZ62" s="344"/>
      <c r="BA62" s="344"/>
      <c r="BB62" s="344"/>
      <c r="BC62" s="344"/>
      <c r="BD62" s="344"/>
      <c r="BE62" s="344"/>
      <c r="BF62" s="344"/>
      <c r="BG62" s="344"/>
      <c r="BH62" s="344"/>
      <c r="BI62" s="344"/>
      <c r="BJ62" s="344"/>
      <c r="BK62" s="344"/>
      <c r="BL62" s="344"/>
      <c r="BM62" s="344"/>
      <c r="BN62" s="344"/>
      <c r="BO62" s="344"/>
      <c r="BP62" s="344"/>
      <c r="BQ62" s="344"/>
      <c r="BR62" s="344"/>
      <c r="BS62" s="344"/>
      <c r="BT62" s="344"/>
      <c r="BU62" s="344"/>
      <c r="BV62" s="344"/>
      <c r="BW62" s="344"/>
      <c r="BX62" s="344"/>
      <c r="BY62" s="344"/>
      <c r="BZ62" s="344"/>
      <c r="CA62" s="344"/>
      <c r="CB62" s="344"/>
      <c r="CC62" s="344"/>
      <c r="CD62" s="344"/>
      <c r="CE62" s="344"/>
      <c r="CF62" s="344"/>
      <c r="CG62" s="344"/>
      <c r="CH62" s="344"/>
      <c r="CI62" s="344"/>
      <c r="CJ62" s="344"/>
      <c r="CK62" s="344"/>
      <c r="CL62" s="344"/>
      <c r="CM62" s="344"/>
      <c r="CN62" s="344"/>
      <c r="CO62" s="344"/>
      <c r="CP62" s="344"/>
      <c r="CQ62" s="344"/>
      <c r="CR62" s="344"/>
      <c r="CS62" s="344"/>
      <c r="CT62" s="344"/>
      <c r="CU62" s="344"/>
      <c r="CV62" s="344"/>
      <c r="CW62" s="344"/>
      <c r="CX62" s="344"/>
      <c r="CY62" s="344"/>
      <c r="CZ62" s="344"/>
      <c r="DA62" s="344"/>
      <c r="DB62" s="344"/>
      <c r="DC62" s="344"/>
      <c r="DD62" s="344"/>
      <c r="DE62" s="344"/>
      <c r="DF62" s="344"/>
      <c r="DG62" s="344"/>
      <c r="DH62" s="344"/>
      <c r="DI62" s="344"/>
      <c r="DJ62" s="344"/>
      <c r="DK62" s="344"/>
      <c r="DL62" s="344"/>
      <c r="DM62" s="344"/>
      <c r="DN62" s="344"/>
      <c r="DO62" s="344"/>
      <c r="DP62" s="344"/>
      <c r="DQ62" s="344"/>
      <c r="DR62" s="344"/>
      <c r="DS62" s="344"/>
      <c r="DT62" s="344"/>
      <c r="DU62" s="344"/>
      <c r="DV62" s="344"/>
      <c r="DW62" s="344"/>
      <c r="DX62" s="344"/>
      <c r="DY62" s="344"/>
      <c r="DZ62" s="344"/>
      <c r="EA62" s="344"/>
      <c r="EB62" s="344"/>
      <c r="EC62" s="344"/>
      <c r="ED62" s="344"/>
      <c r="EE62" s="344"/>
      <c r="EF62" s="344"/>
      <c r="EG62" s="344"/>
      <c r="EH62" s="344"/>
      <c r="EI62" s="344"/>
      <c r="EJ62" s="344"/>
      <c r="EK62" s="344"/>
      <c r="EL62" s="344"/>
      <c r="EM62" s="344"/>
      <c r="EN62" s="344"/>
      <c r="EO62" s="344"/>
      <c r="EP62" s="344"/>
      <c r="EQ62" s="344"/>
      <c r="ER62" s="344"/>
      <c r="ES62" s="344"/>
      <c r="ET62" s="344"/>
      <c r="EU62" s="344"/>
      <c r="EV62" s="344"/>
      <c r="EW62" s="344"/>
      <c r="EX62" s="344"/>
      <c r="EY62" s="344"/>
      <c r="EZ62" s="344"/>
      <c r="FA62" s="344"/>
      <c r="FB62" s="344"/>
      <c r="FC62" s="344"/>
      <c r="FD62" s="344"/>
      <c r="FE62" s="344"/>
      <c r="FF62" s="344"/>
      <c r="FG62" s="344"/>
      <c r="FH62" s="344"/>
      <c r="FI62" s="344"/>
      <c r="FJ62" s="344"/>
      <c r="FK62" s="344"/>
      <c r="FL62" s="344"/>
      <c r="FM62" s="344"/>
      <c r="FN62" s="344"/>
      <c r="FO62" s="344"/>
      <c r="FP62" s="344"/>
      <c r="FQ62" s="344"/>
      <c r="FR62" s="344"/>
      <c r="FS62" s="344"/>
      <c r="FT62" s="344"/>
      <c r="FU62" s="344"/>
      <c r="FV62" s="344"/>
      <c r="FW62" s="344"/>
      <c r="FX62" s="344"/>
      <c r="FY62" s="344"/>
      <c r="FZ62" s="344"/>
      <c r="GA62" s="344"/>
      <c r="GB62" s="344"/>
      <c r="GC62" s="344"/>
      <c r="GD62" s="344"/>
      <c r="GE62" s="344"/>
      <c r="GF62" s="344"/>
      <c r="GG62" s="344"/>
      <c r="GH62" s="344"/>
      <c r="GI62" s="344"/>
      <c r="GJ62" s="344"/>
      <c r="GK62" s="344"/>
      <c r="GL62" s="344"/>
      <c r="GM62" s="344"/>
      <c r="GN62" s="344"/>
      <c r="GO62" s="344"/>
      <c r="GP62" s="344"/>
      <c r="GQ62" s="344"/>
      <c r="GR62" s="344"/>
      <c r="GS62" s="344"/>
      <c r="GT62" s="344"/>
      <c r="GU62" s="344"/>
      <c r="GV62" s="344"/>
      <c r="GW62" s="344"/>
      <c r="GX62" s="344"/>
      <c r="GY62" s="344"/>
      <c r="GZ62" s="344"/>
      <c r="HA62" s="344"/>
      <c r="HB62" s="344"/>
      <c r="HC62" s="344"/>
      <c r="HD62" s="344"/>
      <c r="HE62" s="344"/>
      <c r="HF62" s="344"/>
      <c r="HG62" s="344"/>
      <c r="HH62" s="344"/>
      <c r="HI62" s="344"/>
      <c r="HJ62" s="344"/>
      <c r="HK62" s="344"/>
      <c r="HL62" s="344"/>
      <c r="HM62" s="344"/>
      <c r="HN62" s="344"/>
      <c r="HO62" s="344"/>
      <c r="HP62" s="344"/>
      <c r="HQ62" s="344"/>
      <c r="HR62" s="344"/>
      <c r="HS62" s="344"/>
      <c r="HT62" s="344"/>
      <c r="HU62" s="344"/>
      <c r="HV62" s="344"/>
      <c r="HW62" s="344"/>
      <c r="HX62" s="344"/>
      <c r="HY62" s="344"/>
      <c r="HZ62" s="344"/>
      <c r="IA62" s="344"/>
      <c r="IB62" s="344"/>
      <c r="IC62" s="344"/>
      <c r="ID62" s="344"/>
      <c r="IE62" s="344"/>
      <c r="IF62" s="344"/>
      <c r="IG62" s="344"/>
      <c r="IH62" s="344"/>
      <c r="II62" s="344"/>
      <c r="IJ62" s="344"/>
      <c r="IK62" s="344"/>
      <c r="IL62" s="344"/>
      <c r="IM62" s="344"/>
      <c r="IN62" s="344"/>
      <c r="IO62" s="344"/>
      <c r="IP62" s="344"/>
      <c r="IQ62" s="344"/>
      <c r="IR62" s="344"/>
      <c r="IS62" s="344"/>
      <c r="IT62" s="344"/>
      <c r="IU62" s="344"/>
      <c r="IV62" s="344"/>
    </row>
    <row r="63" spans="2:256" s="344" customFormat="1" ht="12.95" customHeight="1">
      <c r="B63" s="307"/>
      <c r="C63" s="482" t="s">
        <v>236</v>
      </c>
      <c r="D63" s="482"/>
      <c r="E63" s="482"/>
      <c r="F63" s="482"/>
      <c r="G63" s="482"/>
      <c r="H63" s="482"/>
      <c r="I63" s="482"/>
      <c r="J63" s="482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7" t="s">
        <v>237</v>
      </c>
      <c r="X63" s="487"/>
      <c r="Y63" s="487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83"/>
      <c r="AL63" s="310"/>
    </row>
    <row r="64" spans="2:256" s="344" customFormat="1" ht="12.95" customHeight="1">
      <c r="B64" s="307"/>
      <c r="C64" s="482" t="s">
        <v>238</v>
      </c>
      <c r="D64" s="482"/>
      <c r="E64" s="482"/>
      <c r="F64" s="482"/>
      <c r="G64" s="482"/>
      <c r="H64" s="482"/>
      <c r="I64" s="482"/>
      <c r="J64" s="482"/>
      <c r="K64" s="482"/>
      <c r="L64" s="482"/>
      <c r="M64" s="482"/>
      <c r="N64" s="497"/>
      <c r="O64" s="497"/>
      <c r="P64" s="486" t="s">
        <v>239</v>
      </c>
      <c r="Q64" s="486"/>
      <c r="R64" s="483"/>
      <c r="S64" s="483"/>
      <c r="T64" s="483"/>
      <c r="U64" s="483"/>
      <c r="V64" s="483"/>
      <c r="W64" s="483"/>
      <c r="X64" s="345" t="s">
        <v>251</v>
      </c>
      <c r="Y64" s="490"/>
      <c r="Z64" s="490"/>
      <c r="AA64" s="387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10"/>
    </row>
    <row r="65" spans="2:256" s="344" customFormat="1" ht="12.95" customHeight="1">
      <c r="B65" s="307"/>
      <c r="C65" s="485" t="s">
        <v>240</v>
      </c>
      <c r="D65" s="485"/>
      <c r="E65" s="485"/>
      <c r="F65" s="485"/>
      <c r="G65" s="485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309"/>
      <c r="U65" s="486" t="s">
        <v>241</v>
      </c>
      <c r="V65" s="486"/>
      <c r="W65" s="486"/>
      <c r="X65" s="486"/>
      <c r="Y65" s="486"/>
      <c r="Z65" s="486"/>
      <c r="AA65" s="486"/>
      <c r="AB65" s="491"/>
      <c r="AC65" s="491"/>
      <c r="AD65" s="491"/>
      <c r="AE65" s="491"/>
      <c r="AF65" s="491"/>
      <c r="AG65" s="491"/>
      <c r="AH65" s="491"/>
      <c r="AI65" s="387"/>
      <c r="AJ65" s="387"/>
      <c r="AK65" s="387"/>
      <c r="AL65" s="310"/>
      <c r="AN65" s="339"/>
      <c r="AO65" s="339"/>
      <c r="AP65" s="339"/>
      <c r="AQ65" s="339"/>
      <c r="AR65" s="339"/>
      <c r="AS65" s="339"/>
      <c r="AT65" s="339"/>
      <c r="AU65" s="339"/>
      <c r="AV65" s="339"/>
      <c r="AW65" s="339"/>
      <c r="AX65" s="339"/>
      <c r="AY65" s="339"/>
      <c r="AZ65" s="339"/>
      <c r="BA65" s="339"/>
      <c r="BB65" s="339"/>
      <c r="BC65" s="339"/>
      <c r="BD65" s="339"/>
      <c r="BE65" s="339"/>
      <c r="BF65" s="339"/>
      <c r="BG65" s="339"/>
      <c r="BH65" s="339"/>
      <c r="BI65" s="339"/>
      <c r="BJ65" s="339"/>
      <c r="BK65" s="339"/>
      <c r="BL65" s="339"/>
      <c r="BM65" s="339"/>
      <c r="BN65" s="339"/>
      <c r="BO65" s="339"/>
      <c r="BP65" s="339"/>
      <c r="BQ65" s="339"/>
      <c r="BR65" s="339"/>
      <c r="BS65" s="339"/>
      <c r="BT65" s="339"/>
      <c r="BU65" s="339"/>
      <c r="BV65" s="339"/>
      <c r="BW65" s="339"/>
      <c r="BX65" s="339"/>
      <c r="BY65" s="339"/>
      <c r="BZ65" s="339"/>
      <c r="CA65" s="339"/>
      <c r="CB65" s="339"/>
      <c r="CC65" s="339"/>
      <c r="CD65" s="339"/>
      <c r="CE65" s="339"/>
      <c r="CF65" s="339"/>
      <c r="CG65" s="339"/>
      <c r="CH65" s="339"/>
      <c r="CI65" s="339"/>
      <c r="CJ65" s="339"/>
      <c r="CK65" s="339"/>
      <c r="CL65" s="339"/>
      <c r="CM65" s="339"/>
      <c r="CN65" s="339"/>
      <c r="CO65" s="339"/>
      <c r="CP65" s="339"/>
      <c r="CQ65" s="339"/>
      <c r="CR65" s="339"/>
      <c r="CS65" s="339"/>
      <c r="CT65" s="339"/>
      <c r="CU65" s="339"/>
      <c r="CV65" s="339"/>
      <c r="CW65" s="339"/>
      <c r="CX65" s="339"/>
      <c r="CY65" s="339"/>
      <c r="CZ65" s="339"/>
      <c r="DA65" s="339"/>
      <c r="DB65" s="339"/>
      <c r="DC65" s="339"/>
      <c r="DD65" s="339"/>
      <c r="DE65" s="339"/>
      <c r="DF65" s="339"/>
      <c r="DG65" s="339"/>
      <c r="DH65" s="339"/>
      <c r="DI65" s="339"/>
      <c r="DJ65" s="339"/>
      <c r="DK65" s="339"/>
      <c r="DL65" s="339"/>
      <c r="DM65" s="339"/>
      <c r="DN65" s="339"/>
      <c r="DO65" s="339"/>
      <c r="DP65" s="339"/>
      <c r="DQ65" s="339"/>
      <c r="DR65" s="339"/>
      <c r="DS65" s="339"/>
      <c r="DT65" s="339"/>
      <c r="DU65" s="339"/>
      <c r="DV65" s="339"/>
      <c r="DW65" s="339"/>
      <c r="DX65" s="339"/>
      <c r="DY65" s="339"/>
      <c r="DZ65" s="339"/>
      <c r="EA65" s="339"/>
      <c r="EB65" s="339"/>
      <c r="EC65" s="339"/>
      <c r="ED65" s="339"/>
      <c r="EE65" s="339"/>
      <c r="EF65" s="339"/>
      <c r="EG65" s="339"/>
      <c r="EH65" s="339"/>
      <c r="EI65" s="339"/>
      <c r="EJ65" s="339"/>
      <c r="EK65" s="339"/>
      <c r="EL65" s="339"/>
      <c r="EM65" s="339"/>
      <c r="EN65" s="339"/>
      <c r="EO65" s="339"/>
      <c r="EP65" s="339"/>
      <c r="EQ65" s="339"/>
      <c r="ER65" s="339"/>
      <c r="ES65" s="339"/>
      <c r="ET65" s="339"/>
      <c r="EU65" s="339"/>
      <c r="EV65" s="339"/>
      <c r="EW65" s="339"/>
      <c r="EX65" s="339"/>
      <c r="EY65" s="339"/>
      <c r="EZ65" s="339"/>
      <c r="FA65" s="339"/>
      <c r="FB65" s="339"/>
      <c r="FC65" s="339"/>
      <c r="FD65" s="339"/>
      <c r="FE65" s="339"/>
      <c r="FF65" s="339"/>
      <c r="FG65" s="339"/>
      <c r="FH65" s="339"/>
      <c r="FI65" s="339"/>
      <c r="FJ65" s="339"/>
      <c r="FK65" s="339"/>
      <c r="FL65" s="339"/>
      <c r="FM65" s="339"/>
      <c r="FN65" s="339"/>
      <c r="FO65" s="339"/>
      <c r="FP65" s="339"/>
      <c r="FQ65" s="339"/>
      <c r="FR65" s="339"/>
      <c r="FS65" s="339"/>
      <c r="FT65" s="339"/>
      <c r="FU65" s="339"/>
      <c r="FV65" s="339"/>
      <c r="FW65" s="339"/>
      <c r="FX65" s="339"/>
      <c r="FY65" s="339"/>
      <c r="FZ65" s="339"/>
      <c r="GA65" s="339"/>
      <c r="GB65" s="339"/>
      <c r="GC65" s="339"/>
      <c r="GD65" s="339"/>
      <c r="GE65" s="339"/>
      <c r="GF65" s="339"/>
      <c r="GG65" s="339"/>
      <c r="GH65" s="339"/>
      <c r="GI65" s="339"/>
      <c r="GJ65" s="339"/>
      <c r="GK65" s="339"/>
      <c r="GL65" s="339"/>
      <c r="GM65" s="339"/>
      <c r="GN65" s="339"/>
      <c r="GO65" s="339"/>
      <c r="GP65" s="339"/>
      <c r="GQ65" s="339"/>
      <c r="GR65" s="339"/>
      <c r="GS65" s="339"/>
      <c r="GT65" s="339"/>
      <c r="GU65" s="339"/>
      <c r="GV65" s="339"/>
      <c r="GW65" s="339"/>
      <c r="GX65" s="339"/>
      <c r="GY65" s="339"/>
      <c r="GZ65" s="339"/>
      <c r="HA65" s="339"/>
      <c r="HB65" s="339"/>
      <c r="HC65" s="339"/>
      <c r="HD65" s="339"/>
      <c r="HE65" s="339"/>
      <c r="HF65" s="339"/>
      <c r="HG65" s="339"/>
      <c r="HH65" s="339"/>
      <c r="HI65" s="339"/>
      <c r="HJ65" s="339"/>
      <c r="HK65" s="339"/>
      <c r="HL65" s="339"/>
      <c r="HM65" s="339"/>
      <c r="HN65" s="339"/>
      <c r="HO65" s="339"/>
      <c r="HP65" s="339"/>
      <c r="HQ65" s="339"/>
      <c r="HR65" s="339"/>
      <c r="HS65" s="339"/>
      <c r="HT65" s="339"/>
      <c r="HU65" s="339"/>
      <c r="HV65" s="339"/>
      <c r="HW65" s="339"/>
      <c r="HX65" s="339"/>
      <c r="HY65" s="339"/>
      <c r="HZ65" s="339"/>
      <c r="IA65" s="339"/>
      <c r="IB65" s="339"/>
      <c r="IC65" s="339"/>
      <c r="ID65" s="339"/>
      <c r="IE65" s="339"/>
      <c r="IF65" s="339"/>
      <c r="IG65" s="339"/>
      <c r="IH65" s="339"/>
      <c r="II65" s="339"/>
      <c r="IJ65" s="339"/>
      <c r="IK65" s="339"/>
      <c r="IL65" s="339"/>
      <c r="IM65" s="339"/>
      <c r="IN65" s="339"/>
      <c r="IO65" s="339"/>
      <c r="IP65" s="339"/>
      <c r="IQ65" s="339"/>
      <c r="IR65" s="339"/>
      <c r="IS65" s="339"/>
      <c r="IT65" s="339"/>
      <c r="IU65" s="339"/>
      <c r="IV65" s="339"/>
    </row>
    <row r="66" spans="2:256" s="339" customFormat="1" ht="12.95" customHeight="1">
      <c r="B66" s="319"/>
      <c r="C66" s="387"/>
      <c r="D66" s="387"/>
      <c r="E66" s="387"/>
      <c r="F66" s="387"/>
      <c r="G66" s="347"/>
      <c r="H66" s="492" t="s">
        <v>242</v>
      </c>
      <c r="I66" s="492"/>
      <c r="J66" s="492"/>
      <c r="K66" s="492"/>
      <c r="L66" s="492"/>
      <c r="M66" s="492"/>
      <c r="N66" s="492"/>
      <c r="O66" s="492"/>
      <c r="P66" s="492"/>
      <c r="Q66" s="492"/>
      <c r="R66" s="492"/>
      <c r="S66" s="492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87"/>
      <c r="AJ66" s="387"/>
      <c r="AK66" s="387"/>
      <c r="AL66" s="326"/>
    </row>
    <row r="67" spans="2:256" s="339" customFormat="1" ht="12.95" customHeight="1">
      <c r="B67" s="319"/>
      <c r="C67" s="493" t="s">
        <v>235</v>
      </c>
      <c r="D67" s="493"/>
      <c r="E67" s="493"/>
      <c r="F67" s="493"/>
      <c r="G67" s="493"/>
      <c r="H67" s="493"/>
      <c r="I67" s="387"/>
      <c r="J67" s="387"/>
      <c r="K67" s="387"/>
      <c r="L67" s="387"/>
      <c r="M67" s="387"/>
      <c r="N67" s="387"/>
      <c r="O67" s="387"/>
      <c r="P67" s="347"/>
      <c r="Q67" s="347"/>
      <c r="R67" s="347"/>
      <c r="S67" s="347"/>
      <c r="T67" s="347"/>
      <c r="U67" s="347"/>
      <c r="V67" s="494" t="s">
        <v>456</v>
      </c>
      <c r="W67" s="494"/>
      <c r="X67" s="494"/>
      <c r="Y67" s="494"/>
      <c r="Z67" s="494"/>
      <c r="AA67" s="495"/>
      <c r="AB67" s="495"/>
      <c r="AC67" s="495"/>
      <c r="AD67" s="495"/>
      <c r="AE67" s="495"/>
      <c r="AF67" s="495"/>
      <c r="AG67" s="495"/>
      <c r="AH67" s="495"/>
      <c r="AI67" s="495"/>
      <c r="AJ67" s="495"/>
      <c r="AK67" s="495"/>
      <c r="AL67" s="326"/>
    </row>
    <row r="68" spans="2:256" s="339" customFormat="1" ht="12.95" customHeight="1">
      <c r="B68" s="319"/>
      <c r="C68" s="386" t="s">
        <v>225</v>
      </c>
      <c r="D68" s="386"/>
      <c r="E68" s="386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46"/>
      <c r="AH68" s="346"/>
      <c r="AI68" s="346"/>
      <c r="AJ68" s="346"/>
      <c r="AK68" s="346"/>
      <c r="AL68" s="326"/>
      <c r="AN68" s="344"/>
      <c r="AO68" s="344"/>
      <c r="AP68" s="344"/>
      <c r="AQ68" s="344"/>
      <c r="AR68" s="344"/>
      <c r="AS68" s="344"/>
      <c r="AT68" s="344"/>
      <c r="AU68" s="344"/>
      <c r="AV68" s="344"/>
      <c r="AW68" s="344"/>
      <c r="AX68" s="344"/>
      <c r="AY68" s="344"/>
      <c r="AZ68" s="344"/>
      <c r="BA68" s="344"/>
      <c r="BB68" s="344"/>
      <c r="BC68" s="344"/>
      <c r="BD68" s="344"/>
      <c r="BE68" s="344"/>
      <c r="BF68" s="344"/>
      <c r="BG68" s="344"/>
      <c r="BH68" s="344"/>
      <c r="BI68" s="344"/>
      <c r="BJ68" s="344"/>
      <c r="BK68" s="344"/>
      <c r="BL68" s="344"/>
      <c r="BM68" s="344"/>
      <c r="BN68" s="344"/>
      <c r="BO68" s="344"/>
      <c r="BP68" s="344"/>
      <c r="BQ68" s="344"/>
      <c r="BR68" s="344"/>
      <c r="BS68" s="344"/>
      <c r="BT68" s="344"/>
      <c r="BU68" s="344"/>
      <c r="BV68" s="344"/>
      <c r="BW68" s="344"/>
      <c r="BX68" s="344"/>
      <c r="BY68" s="344"/>
      <c r="BZ68" s="344"/>
      <c r="CA68" s="344"/>
      <c r="CB68" s="344"/>
      <c r="CC68" s="344"/>
      <c r="CD68" s="344"/>
      <c r="CE68" s="344"/>
      <c r="CF68" s="344"/>
      <c r="CG68" s="344"/>
      <c r="CH68" s="344"/>
      <c r="CI68" s="344"/>
      <c r="CJ68" s="344"/>
      <c r="CK68" s="344"/>
      <c r="CL68" s="344"/>
      <c r="CM68" s="344"/>
      <c r="CN68" s="344"/>
      <c r="CO68" s="344"/>
      <c r="CP68" s="344"/>
      <c r="CQ68" s="344"/>
      <c r="CR68" s="344"/>
      <c r="CS68" s="344"/>
      <c r="CT68" s="344"/>
      <c r="CU68" s="344"/>
      <c r="CV68" s="344"/>
      <c r="CW68" s="344"/>
      <c r="CX68" s="344"/>
      <c r="CY68" s="344"/>
      <c r="CZ68" s="344"/>
      <c r="DA68" s="344"/>
      <c r="DB68" s="344"/>
      <c r="DC68" s="344"/>
      <c r="DD68" s="344"/>
      <c r="DE68" s="344"/>
      <c r="DF68" s="344"/>
      <c r="DG68" s="344"/>
      <c r="DH68" s="344"/>
      <c r="DI68" s="344"/>
      <c r="DJ68" s="344"/>
      <c r="DK68" s="344"/>
      <c r="DL68" s="344"/>
      <c r="DM68" s="344"/>
      <c r="DN68" s="344"/>
      <c r="DO68" s="344"/>
      <c r="DP68" s="344"/>
      <c r="DQ68" s="344"/>
      <c r="DR68" s="344"/>
      <c r="DS68" s="344"/>
      <c r="DT68" s="344"/>
      <c r="DU68" s="344"/>
      <c r="DV68" s="344"/>
      <c r="DW68" s="344"/>
      <c r="DX68" s="344"/>
      <c r="DY68" s="344"/>
      <c r="DZ68" s="344"/>
      <c r="EA68" s="344"/>
      <c r="EB68" s="344"/>
      <c r="EC68" s="344"/>
      <c r="ED68" s="344"/>
      <c r="EE68" s="344"/>
      <c r="EF68" s="344"/>
      <c r="EG68" s="344"/>
      <c r="EH68" s="344"/>
      <c r="EI68" s="344"/>
      <c r="EJ68" s="344"/>
      <c r="EK68" s="344"/>
      <c r="EL68" s="344"/>
      <c r="EM68" s="344"/>
      <c r="EN68" s="344"/>
      <c r="EO68" s="344"/>
      <c r="EP68" s="344"/>
      <c r="EQ68" s="344"/>
      <c r="ER68" s="344"/>
      <c r="ES68" s="344"/>
      <c r="ET68" s="344"/>
      <c r="EU68" s="344"/>
      <c r="EV68" s="344"/>
      <c r="EW68" s="344"/>
      <c r="EX68" s="344"/>
      <c r="EY68" s="344"/>
      <c r="EZ68" s="344"/>
      <c r="FA68" s="344"/>
      <c r="FB68" s="344"/>
      <c r="FC68" s="344"/>
      <c r="FD68" s="344"/>
      <c r="FE68" s="344"/>
      <c r="FF68" s="344"/>
      <c r="FG68" s="344"/>
      <c r="FH68" s="344"/>
      <c r="FI68" s="344"/>
      <c r="FJ68" s="344"/>
      <c r="FK68" s="344"/>
      <c r="FL68" s="344"/>
      <c r="FM68" s="344"/>
      <c r="FN68" s="344"/>
      <c r="FO68" s="344"/>
      <c r="FP68" s="344"/>
      <c r="FQ68" s="344"/>
      <c r="FR68" s="344"/>
      <c r="FS68" s="344"/>
      <c r="FT68" s="344"/>
      <c r="FU68" s="344"/>
      <c r="FV68" s="344"/>
      <c r="FW68" s="344"/>
      <c r="FX68" s="344"/>
      <c r="FY68" s="344"/>
      <c r="FZ68" s="344"/>
      <c r="GA68" s="344"/>
      <c r="GB68" s="344"/>
      <c r="GC68" s="344"/>
      <c r="GD68" s="344"/>
      <c r="GE68" s="344"/>
      <c r="GF68" s="344"/>
      <c r="GG68" s="344"/>
      <c r="GH68" s="344"/>
      <c r="GI68" s="344"/>
      <c r="GJ68" s="344"/>
      <c r="GK68" s="344"/>
      <c r="GL68" s="344"/>
      <c r="GM68" s="344"/>
      <c r="GN68" s="344"/>
      <c r="GO68" s="344"/>
      <c r="GP68" s="344"/>
      <c r="GQ68" s="344"/>
      <c r="GR68" s="344"/>
      <c r="GS68" s="344"/>
      <c r="GT68" s="344"/>
      <c r="GU68" s="344"/>
      <c r="GV68" s="344"/>
      <c r="GW68" s="344"/>
      <c r="GX68" s="344"/>
      <c r="GY68" s="344"/>
      <c r="GZ68" s="344"/>
      <c r="HA68" s="344"/>
      <c r="HB68" s="344"/>
      <c r="HC68" s="344"/>
      <c r="HD68" s="344"/>
      <c r="HE68" s="344"/>
      <c r="HF68" s="344"/>
      <c r="HG68" s="344"/>
      <c r="HH68" s="344"/>
      <c r="HI68" s="344"/>
      <c r="HJ68" s="344"/>
      <c r="HK68" s="344"/>
      <c r="HL68" s="344"/>
      <c r="HM68" s="344"/>
      <c r="HN68" s="344"/>
      <c r="HO68" s="344"/>
      <c r="HP68" s="344"/>
      <c r="HQ68" s="344"/>
      <c r="HR68" s="344"/>
      <c r="HS68" s="344"/>
      <c r="HT68" s="344"/>
      <c r="HU68" s="344"/>
      <c r="HV68" s="344"/>
      <c r="HW68" s="344"/>
      <c r="HX68" s="344"/>
      <c r="HY68" s="344"/>
      <c r="HZ68" s="344"/>
      <c r="IA68" s="344"/>
      <c r="IB68" s="344"/>
      <c r="IC68" s="344"/>
      <c r="ID68" s="344"/>
      <c r="IE68" s="344"/>
      <c r="IF68" s="344"/>
      <c r="IG68" s="344"/>
      <c r="IH68" s="344"/>
      <c r="II68" s="344"/>
      <c r="IJ68" s="344"/>
      <c r="IK68" s="344"/>
      <c r="IL68" s="344"/>
      <c r="IM68" s="344"/>
      <c r="IN68" s="344"/>
      <c r="IO68" s="344"/>
      <c r="IP68" s="344"/>
      <c r="IQ68" s="344"/>
      <c r="IR68" s="344"/>
      <c r="IS68" s="344"/>
      <c r="IT68" s="344"/>
      <c r="IU68" s="344"/>
      <c r="IV68" s="344"/>
    </row>
    <row r="69" spans="2:256" s="344" customFormat="1" ht="15.75" customHeight="1">
      <c r="B69" s="307"/>
      <c r="C69" s="482" t="s">
        <v>232</v>
      </c>
      <c r="D69" s="482"/>
      <c r="E69" s="482"/>
      <c r="F69" s="482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4" t="s">
        <v>231</v>
      </c>
      <c r="V69" s="484"/>
      <c r="W69" s="483"/>
      <c r="X69" s="483"/>
      <c r="Y69" s="483"/>
      <c r="Z69" s="483"/>
      <c r="AA69" s="483"/>
      <c r="AB69" s="483"/>
      <c r="AC69" s="483"/>
      <c r="AD69" s="483"/>
      <c r="AE69" s="483"/>
      <c r="AF69" s="483"/>
      <c r="AG69" s="483"/>
      <c r="AH69" s="483"/>
      <c r="AI69" s="483"/>
      <c r="AJ69" s="483"/>
      <c r="AK69" s="483"/>
      <c r="AL69" s="310"/>
      <c r="AN69" s="339"/>
      <c r="AO69" s="339"/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  <c r="BA69" s="339"/>
      <c r="BB69" s="339"/>
      <c r="BC69" s="339"/>
      <c r="BD69" s="339"/>
      <c r="BE69" s="339"/>
      <c r="BF69" s="339"/>
      <c r="BG69" s="339"/>
      <c r="BH69" s="339"/>
      <c r="BI69" s="339"/>
      <c r="BJ69" s="339"/>
      <c r="BK69" s="339"/>
      <c r="BL69" s="339"/>
      <c r="BM69" s="339"/>
      <c r="BN69" s="339"/>
      <c r="BO69" s="339"/>
      <c r="BP69" s="339"/>
      <c r="BQ69" s="339"/>
      <c r="BR69" s="339"/>
      <c r="BS69" s="339"/>
      <c r="BT69" s="339"/>
      <c r="BU69" s="339"/>
      <c r="BV69" s="339"/>
      <c r="BW69" s="339"/>
      <c r="BX69" s="339"/>
      <c r="BY69" s="339"/>
      <c r="BZ69" s="339"/>
      <c r="CA69" s="339"/>
      <c r="CB69" s="339"/>
      <c r="CC69" s="339"/>
      <c r="CD69" s="339"/>
      <c r="CE69" s="339"/>
      <c r="CF69" s="339"/>
      <c r="CG69" s="339"/>
      <c r="CH69" s="339"/>
      <c r="CI69" s="339"/>
      <c r="CJ69" s="339"/>
      <c r="CK69" s="339"/>
      <c r="CL69" s="339"/>
      <c r="CM69" s="339"/>
      <c r="CN69" s="339"/>
      <c r="CO69" s="339"/>
      <c r="CP69" s="339"/>
      <c r="CQ69" s="339"/>
      <c r="CR69" s="339"/>
      <c r="CS69" s="339"/>
      <c r="CT69" s="339"/>
      <c r="CU69" s="339"/>
      <c r="CV69" s="339"/>
      <c r="CW69" s="339"/>
      <c r="CX69" s="339"/>
      <c r="CY69" s="339"/>
      <c r="CZ69" s="339"/>
      <c r="DA69" s="339"/>
      <c r="DB69" s="339"/>
      <c r="DC69" s="339"/>
      <c r="DD69" s="339"/>
      <c r="DE69" s="339"/>
      <c r="DF69" s="339"/>
      <c r="DG69" s="339"/>
      <c r="DH69" s="339"/>
      <c r="DI69" s="339"/>
      <c r="DJ69" s="339"/>
      <c r="DK69" s="339"/>
      <c r="DL69" s="339"/>
      <c r="DM69" s="339"/>
      <c r="DN69" s="339"/>
      <c r="DO69" s="339"/>
      <c r="DP69" s="339"/>
      <c r="DQ69" s="339"/>
      <c r="DR69" s="339"/>
      <c r="DS69" s="339"/>
      <c r="DT69" s="339"/>
      <c r="DU69" s="339"/>
      <c r="DV69" s="339"/>
      <c r="DW69" s="339"/>
      <c r="DX69" s="339"/>
      <c r="DY69" s="339"/>
      <c r="DZ69" s="339"/>
      <c r="EA69" s="339"/>
      <c r="EB69" s="339"/>
      <c r="EC69" s="339"/>
      <c r="ED69" s="339"/>
      <c r="EE69" s="339"/>
      <c r="EF69" s="339"/>
      <c r="EG69" s="339"/>
      <c r="EH69" s="339"/>
      <c r="EI69" s="339"/>
      <c r="EJ69" s="339"/>
      <c r="EK69" s="339"/>
      <c r="EL69" s="339"/>
      <c r="EM69" s="339"/>
      <c r="EN69" s="339"/>
      <c r="EO69" s="339"/>
      <c r="EP69" s="339"/>
      <c r="EQ69" s="339"/>
      <c r="ER69" s="339"/>
      <c r="ES69" s="339"/>
      <c r="ET69" s="339"/>
      <c r="EU69" s="339"/>
      <c r="EV69" s="339"/>
      <c r="EW69" s="339"/>
      <c r="EX69" s="339"/>
      <c r="EY69" s="339"/>
      <c r="EZ69" s="339"/>
      <c r="FA69" s="339"/>
      <c r="FB69" s="339"/>
      <c r="FC69" s="339"/>
      <c r="FD69" s="339"/>
      <c r="FE69" s="339"/>
      <c r="FF69" s="339"/>
      <c r="FG69" s="339"/>
      <c r="FH69" s="339"/>
      <c r="FI69" s="339"/>
      <c r="FJ69" s="339"/>
      <c r="FK69" s="339"/>
      <c r="FL69" s="339"/>
      <c r="FM69" s="339"/>
      <c r="FN69" s="339"/>
      <c r="FO69" s="339"/>
      <c r="FP69" s="339"/>
      <c r="FQ69" s="339"/>
      <c r="FR69" s="339"/>
      <c r="FS69" s="339"/>
      <c r="FT69" s="339"/>
      <c r="FU69" s="339"/>
      <c r="FV69" s="339"/>
      <c r="FW69" s="339"/>
      <c r="FX69" s="339"/>
      <c r="FY69" s="339"/>
      <c r="FZ69" s="339"/>
      <c r="GA69" s="339"/>
      <c r="GB69" s="339"/>
      <c r="GC69" s="339"/>
      <c r="GD69" s="339"/>
      <c r="GE69" s="339"/>
      <c r="GF69" s="339"/>
      <c r="GG69" s="339"/>
      <c r="GH69" s="339"/>
      <c r="GI69" s="339"/>
      <c r="GJ69" s="339"/>
      <c r="GK69" s="339"/>
      <c r="GL69" s="339"/>
      <c r="GM69" s="339"/>
      <c r="GN69" s="339"/>
      <c r="GO69" s="339"/>
      <c r="GP69" s="339"/>
      <c r="GQ69" s="339"/>
      <c r="GR69" s="339"/>
      <c r="GS69" s="339"/>
      <c r="GT69" s="339"/>
      <c r="GU69" s="339"/>
      <c r="GV69" s="339"/>
      <c r="GW69" s="339"/>
      <c r="GX69" s="339"/>
      <c r="GY69" s="339"/>
      <c r="GZ69" s="339"/>
      <c r="HA69" s="339"/>
      <c r="HB69" s="339"/>
      <c r="HC69" s="339"/>
      <c r="HD69" s="339"/>
      <c r="HE69" s="339"/>
      <c r="HF69" s="339"/>
      <c r="HG69" s="339"/>
      <c r="HH69" s="339"/>
      <c r="HI69" s="339"/>
      <c r="HJ69" s="339"/>
      <c r="HK69" s="339"/>
      <c r="HL69" s="339"/>
      <c r="HM69" s="339"/>
      <c r="HN69" s="339"/>
      <c r="HO69" s="339"/>
      <c r="HP69" s="339"/>
      <c r="HQ69" s="339"/>
      <c r="HR69" s="339"/>
      <c r="HS69" s="339"/>
      <c r="HT69" s="339"/>
      <c r="HU69" s="339"/>
      <c r="HV69" s="339"/>
      <c r="HW69" s="339"/>
      <c r="HX69" s="339"/>
      <c r="HY69" s="339"/>
      <c r="HZ69" s="339"/>
      <c r="IA69" s="339"/>
      <c r="IB69" s="339"/>
      <c r="IC69" s="339"/>
      <c r="ID69" s="339"/>
      <c r="IE69" s="339"/>
      <c r="IF69" s="339"/>
      <c r="IG69" s="339"/>
      <c r="IH69" s="339"/>
      <c r="II69" s="339"/>
      <c r="IJ69" s="339"/>
      <c r="IK69" s="339"/>
      <c r="IL69" s="339"/>
      <c r="IM69" s="339"/>
      <c r="IN69" s="339"/>
      <c r="IO69" s="339"/>
      <c r="IP69" s="339"/>
      <c r="IQ69" s="339"/>
      <c r="IR69" s="339"/>
      <c r="IS69" s="339"/>
      <c r="IT69" s="339"/>
      <c r="IU69" s="339"/>
      <c r="IV69" s="339"/>
    </row>
    <row r="70" spans="2:256" s="339" customFormat="1" ht="9" customHeight="1">
      <c r="B70" s="319"/>
      <c r="C70" s="387"/>
      <c r="D70" s="387"/>
      <c r="E70" s="387"/>
      <c r="F70" s="387"/>
      <c r="G70" s="488" t="s">
        <v>230</v>
      </c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387"/>
      <c r="U70" s="387"/>
      <c r="V70" s="387"/>
      <c r="W70" s="488" t="s">
        <v>226</v>
      </c>
      <c r="X70" s="488"/>
      <c r="Y70" s="488"/>
      <c r="Z70" s="488"/>
      <c r="AA70" s="488"/>
      <c r="AB70" s="488"/>
      <c r="AC70" s="488"/>
      <c r="AD70" s="488"/>
      <c r="AE70" s="488"/>
      <c r="AF70" s="488"/>
      <c r="AG70" s="488"/>
      <c r="AH70" s="488"/>
      <c r="AI70" s="488"/>
      <c r="AJ70" s="387"/>
      <c r="AK70" s="387"/>
      <c r="AL70" s="326"/>
      <c r="AN70" s="344"/>
      <c r="AO70" s="344"/>
      <c r="AP70" s="344"/>
      <c r="AQ70" s="344"/>
      <c r="AR70" s="344"/>
      <c r="AS70" s="344"/>
      <c r="AT70" s="344"/>
      <c r="AU70" s="344"/>
      <c r="AV70" s="344"/>
      <c r="AW70" s="344"/>
      <c r="AX70" s="344"/>
      <c r="AY70" s="344"/>
      <c r="AZ70" s="344"/>
      <c r="BA70" s="344"/>
      <c r="BB70" s="344"/>
      <c r="BC70" s="344"/>
      <c r="BD70" s="344"/>
      <c r="BE70" s="344"/>
      <c r="BF70" s="344"/>
      <c r="BG70" s="344"/>
      <c r="BH70" s="344"/>
      <c r="BI70" s="344"/>
      <c r="BJ70" s="344"/>
      <c r="BK70" s="344"/>
      <c r="BL70" s="344"/>
      <c r="BM70" s="344"/>
      <c r="BN70" s="344"/>
      <c r="BO70" s="344"/>
      <c r="BP70" s="344"/>
      <c r="BQ70" s="344"/>
      <c r="BR70" s="344"/>
      <c r="BS70" s="344"/>
      <c r="BT70" s="344"/>
      <c r="BU70" s="344"/>
      <c r="BV70" s="344"/>
      <c r="BW70" s="344"/>
      <c r="BX70" s="344"/>
      <c r="BY70" s="344"/>
      <c r="BZ70" s="344"/>
      <c r="CA70" s="344"/>
      <c r="CB70" s="344"/>
      <c r="CC70" s="344"/>
      <c r="CD70" s="344"/>
      <c r="CE70" s="344"/>
      <c r="CF70" s="344"/>
      <c r="CG70" s="344"/>
      <c r="CH70" s="344"/>
      <c r="CI70" s="344"/>
      <c r="CJ70" s="344"/>
      <c r="CK70" s="344"/>
      <c r="CL70" s="344"/>
      <c r="CM70" s="344"/>
      <c r="CN70" s="344"/>
      <c r="CO70" s="344"/>
      <c r="CP70" s="344"/>
      <c r="CQ70" s="344"/>
      <c r="CR70" s="344"/>
      <c r="CS70" s="344"/>
      <c r="CT70" s="344"/>
      <c r="CU70" s="344"/>
      <c r="CV70" s="344"/>
      <c r="CW70" s="344"/>
      <c r="CX70" s="344"/>
      <c r="CY70" s="344"/>
      <c r="CZ70" s="344"/>
      <c r="DA70" s="344"/>
      <c r="DB70" s="344"/>
      <c r="DC70" s="344"/>
      <c r="DD70" s="344"/>
      <c r="DE70" s="344"/>
      <c r="DF70" s="344"/>
      <c r="DG70" s="344"/>
      <c r="DH70" s="344"/>
      <c r="DI70" s="344"/>
      <c r="DJ70" s="344"/>
      <c r="DK70" s="344"/>
      <c r="DL70" s="344"/>
      <c r="DM70" s="344"/>
      <c r="DN70" s="344"/>
      <c r="DO70" s="344"/>
      <c r="DP70" s="344"/>
      <c r="DQ70" s="344"/>
      <c r="DR70" s="344"/>
      <c r="DS70" s="344"/>
      <c r="DT70" s="344"/>
      <c r="DU70" s="344"/>
      <c r="DV70" s="344"/>
      <c r="DW70" s="344"/>
      <c r="DX70" s="344"/>
      <c r="DY70" s="344"/>
      <c r="DZ70" s="344"/>
      <c r="EA70" s="344"/>
      <c r="EB70" s="344"/>
      <c r="EC70" s="344"/>
      <c r="ED70" s="344"/>
      <c r="EE70" s="344"/>
      <c r="EF70" s="344"/>
      <c r="EG70" s="344"/>
      <c r="EH70" s="344"/>
      <c r="EI70" s="344"/>
      <c r="EJ70" s="344"/>
      <c r="EK70" s="344"/>
      <c r="EL70" s="344"/>
      <c r="EM70" s="344"/>
      <c r="EN70" s="344"/>
      <c r="EO70" s="344"/>
      <c r="EP70" s="344"/>
      <c r="EQ70" s="344"/>
      <c r="ER70" s="344"/>
      <c r="ES70" s="344"/>
      <c r="ET70" s="344"/>
      <c r="EU70" s="344"/>
      <c r="EV70" s="344"/>
      <c r="EW70" s="344"/>
      <c r="EX70" s="344"/>
      <c r="EY70" s="344"/>
      <c r="EZ70" s="344"/>
      <c r="FA70" s="344"/>
      <c r="FB70" s="344"/>
      <c r="FC70" s="344"/>
      <c r="FD70" s="344"/>
      <c r="FE70" s="344"/>
      <c r="FF70" s="344"/>
      <c r="FG70" s="344"/>
      <c r="FH70" s="344"/>
      <c r="FI70" s="344"/>
      <c r="FJ70" s="344"/>
      <c r="FK70" s="344"/>
      <c r="FL70" s="344"/>
      <c r="FM70" s="344"/>
      <c r="FN70" s="344"/>
      <c r="FO70" s="344"/>
      <c r="FP70" s="344"/>
      <c r="FQ70" s="344"/>
      <c r="FR70" s="344"/>
      <c r="FS70" s="344"/>
      <c r="FT70" s="344"/>
      <c r="FU70" s="344"/>
      <c r="FV70" s="344"/>
      <c r="FW70" s="344"/>
      <c r="FX70" s="344"/>
      <c r="FY70" s="344"/>
      <c r="FZ70" s="344"/>
      <c r="GA70" s="344"/>
      <c r="GB70" s="344"/>
      <c r="GC70" s="344"/>
      <c r="GD70" s="344"/>
      <c r="GE70" s="344"/>
      <c r="GF70" s="344"/>
      <c r="GG70" s="344"/>
      <c r="GH70" s="344"/>
      <c r="GI70" s="344"/>
      <c r="GJ70" s="344"/>
      <c r="GK70" s="344"/>
      <c r="GL70" s="344"/>
      <c r="GM70" s="344"/>
      <c r="GN70" s="344"/>
      <c r="GO70" s="344"/>
      <c r="GP70" s="344"/>
      <c r="GQ70" s="344"/>
      <c r="GR70" s="344"/>
      <c r="GS70" s="344"/>
      <c r="GT70" s="344"/>
      <c r="GU70" s="344"/>
      <c r="GV70" s="344"/>
      <c r="GW70" s="344"/>
      <c r="GX70" s="344"/>
      <c r="GY70" s="344"/>
      <c r="GZ70" s="344"/>
      <c r="HA70" s="344"/>
      <c r="HB70" s="344"/>
      <c r="HC70" s="344"/>
      <c r="HD70" s="344"/>
      <c r="HE70" s="344"/>
      <c r="HF70" s="344"/>
      <c r="HG70" s="344"/>
      <c r="HH70" s="344"/>
      <c r="HI70" s="344"/>
      <c r="HJ70" s="344"/>
      <c r="HK70" s="344"/>
      <c r="HL70" s="344"/>
      <c r="HM70" s="344"/>
      <c r="HN70" s="344"/>
      <c r="HO70" s="344"/>
      <c r="HP70" s="344"/>
      <c r="HQ70" s="344"/>
      <c r="HR70" s="344"/>
      <c r="HS70" s="344"/>
      <c r="HT70" s="344"/>
      <c r="HU70" s="344"/>
      <c r="HV70" s="344"/>
      <c r="HW70" s="344"/>
      <c r="HX70" s="344"/>
      <c r="HY70" s="344"/>
      <c r="HZ70" s="344"/>
      <c r="IA70" s="344"/>
      <c r="IB70" s="344"/>
      <c r="IC70" s="344"/>
      <c r="ID70" s="344"/>
      <c r="IE70" s="344"/>
      <c r="IF70" s="344"/>
      <c r="IG70" s="344"/>
      <c r="IH70" s="344"/>
      <c r="II70" s="344"/>
      <c r="IJ70" s="344"/>
      <c r="IK70" s="344"/>
      <c r="IL70" s="344"/>
      <c r="IM70" s="344"/>
      <c r="IN70" s="344"/>
      <c r="IO70" s="344"/>
      <c r="IP70" s="344"/>
      <c r="IQ70" s="344"/>
      <c r="IR70" s="344"/>
      <c r="IS70" s="344"/>
      <c r="IT70" s="344"/>
      <c r="IU70" s="344"/>
      <c r="IV70" s="344"/>
    </row>
    <row r="71" spans="2:256" s="344" customFormat="1" ht="12.95" customHeight="1">
      <c r="B71" s="307"/>
      <c r="C71" s="482" t="s">
        <v>233</v>
      </c>
      <c r="D71" s="482"/>
      <c r="E71" s="482"/>
      <c r="F71" s="482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83"/>
      <c r="AH71" s="483"/>
      <c r="AI71" s="483"/>
      <c r="AJ71" s="483"/>
      <c r="AK71" s="483"/>
      <c r="AL71" s="310"/>
      <c r="AN71" s="339"/>
      <c r="AO71" s="339"/>
      <c r="AP71" s="339"/>
      <c r="AQ71" s="339"/>
      <c r="AR71" s="339"/>
      <c r="AS71" s="339"/>
      <c r="AT71" s="339"/>
      <c r="AU71" s="339"/>
      <c r="AV71" s="339"/>
      <c r="AW71" s="339"/>
      <c r="AX71" s="339"/>
      <c r="AY71" s="339"/>
      <c r="AZ71" s="339"/>
      <c r="BA71" s="339"/>
      <c r="BB71" s="339"/>
      <c r="BC71" s="339"/>
      <c r="BD71" s="339"/>
      <c r="BE71" s="339"/>
      <c r="BF71" s="339"/>
      <c r="BG71" s="339"/>
      <c r="BH71" s="339"/>
      <c r="BI71" s="339"/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339"/>
      <c r="BW71" s="339"/>
      <c r="BX71" s="339"/>
      <c r="BY71" s="339"/>
      <c r="BZ71" s="339"/>
      <c r="CA71" s="339"/>
      <c r="CB71" s="339"/>
      <c r="CC71" s="339"/>
      <c r="CD71" s="339"/>
      <c r="CE71" s="339"/>
      <c r="CF71" s="339"/>
      <c r="CG71" s="339"/>
      <c r="CH71" s="339"/>
      <c r="CI71" s="339"/>
      <c r="CJ71" s="339"/>
      <c r="CK71" s="339"/>
      <c r="CL71" s="339"/>
      <c r="CM71" s="339"/>
      <c r="CN71" s="339"/>
      <c r="CO71" s="339"/>
      <c r="CP71" s="339"/>
      <c r="CQ71" s="339"/>
      <c r="CR71" s="339"/>
      <c r="CS71" s="339"/>
      <c r="CT71" s="339"/>
      <c r="CU71" s="339"/>
      <c r="CV71" s="339"/>
      <c r="CW71" s="339"/>
      <c r="CX71" s="339"/>
      <c r="CY71" s="339"/>
      <c r="CZ71" s="339"/>
      <c r="DA71" s="339"/>
      <c r="DB71" s="339"/>
      <c r="DC71" s="339"/>
      <c r="DD71" s="339"/>
      <c r="DE71" s="339"/>
      <c r="DF71" s="339"/>
      <c r="DG71" s="339"/>
      <c r="DH71" s="339"/>
      <c r="DI71" s="339"/>
      <c r="DJ71" s="339"/>
      <c r="DK71" s="339"/>
      <c r="DL71" s="339"/>
      <c r="DM71" s="339"/>
      <c r="DN71" s="339"/>
      <c r="DO71" s="339"/>
      <c r="DP71" s="339"/>
      <c r="DQ71" s="339"/>
      <c r="DR71" s="339"/>
      <c r="DS71" s="339"/>
      <c r="DT71" s="339"/>
      <c r="DU71" s="339"/>
      <c r="DV71" s="339"/>
      <c r="DW71" s="339"/>
      <c r="DX71" s="339"/>
      <c r="DY71" s="339"/>
      <c r="DZ71" s="339"/>
      <c r="EA71" s="339"/>
      <c r="EB71" s="339"/>
      <c r="EC71" s="339"/>
      <c r="ED71" s="339"/>
      <c r="EE71" s="339"/>
      <c r="EF71" s="339"/>
      <c r="EG71" s="339"/>
      <c r="EH71" s="339"/>
      <c r="EI71" s="339"/>
      <c r="EJ71" s="339"/>
      <c r="EK71" s="339"/>
      <c r="EL71" s="339"/>
      <c r="EM71" s="339"/>
      <c r="EN71" s="339"/>
      <c r="EO71" s="339"/>
      <c r="EP71" s="339"/>
      <c r="EQ71" s="339"/>
      <c r="ER71" s="339"/>
      <c r="ES71" s="339"/>
      <c r="ET71" s="339"/>
      <c r="EU71" s="339"/>
      <c r="EV71" s="339"/>
      <c r="EW71" s="339"/>
      <c r="EX71" s="339"/>
      <c r="EY71" s="339"/>
      <c r="EZ71" s="339"/>
      <c r="FA71" s="339"/>
      <c r="FB71" s="339"/>
      <c r="FC71" s="339"/>
      <c r="FD71" s="339"/>
      <c r="FE71" s="339"/>
      <c r="FF71" s="339"/>
      <c r="FG71" s="339"/>
      <c r="FH71" s="339"/>
      <c r="FI71" s="339"/>
      <c r="FJ71" s="339"/>
      <c r="FK71" s="339"/>
      <c r="FL71" s="339"/>
      <c r="FM71" s="339"/>
      <c r="FN71" s="339"/>
      <c r="FO71" s="339"/>
      <c r="FP71" s="339"/>
      <c r="FQ71" s="339"/>
      <c r="FR71" s="339"/>
      <c r="FS71" s="339"/>
      <c r="FT71" s="339"/>
      <c r="FU71" s="339"/>
      <c r="FV71" s="339"/>
      <c r="FW71" s="339"/>
      <c r="FX71" s="339"/>
      <c r="FY71" s="339"/>
      <c r="FZ71" s="339"/>
      <c r="GA71" s="339"/>
      <c r="GB71" s="339"/>
      <c r="GC71" s="339"/>
      <c r="GD71" s="339"/>
      <c r="GE71" s="339"/>
      <c r="GF71" s="339"/>
      <c r="GG71" s="339"/>
      <c r="GH71" s="339"/>
      <c r="GI71" s="339"/>
      <c r="GJ71" s="339"/>
      <c r="GK71" s="339"/>
      <c r="GL71" s="339"/>
      <c r="GM71" s="339"/>
      <c r="GN71" s="339"/>
      <c r="GO71" s="339"/>
      <c r="GP71" s="339"/>
      <c r="GQ71" s="339"/>
      <c r="GR71" s="339"/>
      <c r="GS71" s="339"/>
      <c r="GT71" s="339"/>
      <c r="GU71" s="339"/>
      <c r="GV71" s="339"/>
      <c r="GW71" s="339"/>
      <c r="GX71" s="339"/>
      <c r="GY71" s="339"/>
      <c r="GZ71" s="339"/>
      <c r="HA71" s="339"/>
      <c r="HB71" s="339"/>
      <c r="HC71" s="339"/>
      <c r="HD71" s="339"/>
      <c r="HE71" s="339"/>
      <c r="HF71" s="339"/>
      <c r="HG71" s="339"/>
      <c r="HH71" s="339"/>
      <c r="HI71" s="339"/>
      <c r="HJ71" s="339"/>
      <c r="HK71" s="339"/>
      <c r="HL71" s="339"/>
      <c r="HM71" s="339"/>
      <c r="HN71" s="339"/>
      <c r="HO71" s="339"/>
      <c r="HP71" s="339"/>
      <c r="HQ71" s="339"/>
      <c r="HR71" s="339"/>
      <c r="HS71" s="339"/>
      <c r="HT71" s="339"/>
      <c r="HU71" s="339"/>
      <c r="HV71" s="339"/>
      <c r="HW71" s="339"/>
      <c r="HX71" s="339"/>
      <c r="HY71" s="339"/>
      <c r="HZ71" s="339"/>
      <c r="IA71" s="339"/>
      <c r="IB71" s="339"/>
      <c r="IC71" s="339"/>
      <c r="ID71" s="339"/>
      <c r="IE71" s="339"/>
      <c r="IF71" s="339"/>
      <c r="IG71" s="339"/>
      <c r="IH71" s="339"/>
      <c r="II71" s="339"/>
      <c r="IJ71" s="339"/>
      <c r="IK71" s="339"/>
      <c r="IL71" s="339"/>
      <c r="IM71" s="339"/>
      <c r="IN71" s="339"/>
      <c r="IO71" s="339"/>
      <c r="IP71" s="339"/>
      <c r="IQ71" s="339"/>
      <c r="IR71" s="339"/>
      <c r="IS71" s="339"/>
      <c r="IT71" s="339"/>
      <c r="IU71" s="339"/>
      <c r="IV71" s="339"/>
    </row>
    <row r="72" spans="2:256" s="339" customFormat="1" ht="9" customHeight="1">
      <c r="B72" s="319"/>
      <c r="C72" s="387"/>
      <c r="D72" s="387"/>
      <c r="E72" s="387"/>
      <c r="F72" s="387"/>
      <c r="G72" s="488" t="s">
        <v>234</v>
      </c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488"/>
      <c r="AC72" s="488"/>
      <c r="AD72" s="488"/>
      <c r="AE72" s="488"/>
      <c r="AF72" s="488"/>
      <c r="AG72" s="488"/>
      <c r="AH72" s="488"/>
      <c r="AI72" s="488"/>
      <c r="AJ72" s="488"/>
      <c r="AK72" s="488"/>
      <c r="AL72" s="326"/>
    </row>
    <row r="73" spans="2:256" s="339" customFormat="1" ht="2.25" customHeight="1">
      <c r="B73" s="319"/>
      <c r="C73" s="348"/>
      <c r="D73" s="348"/>
      <c r="E73" s="348"/>
      <c r="F73" s="348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8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26"/>
    </row>
    <row r="74" spans="2:256" s="339" customFormat="1" ht="3" customHeight="1">
      <c r="B74" s="319"/>
      <c r="C74" s="386"/>
      <c r="D74" s="386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26"/>
    </row>
    <row r="75" spans="2:256" s="339" customFormat="1" ht="5.25" customHeight="1">
      <c r="B75" s="319"/>
      <c r="C75" s="351"/>
      <c r="D75" s="351"/>
      <c r="E75" s="351"/>
      <c r="F75" s="351"/>
      <c r="G75" s="351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  <c r="AK75" s="352"/>
      <c r="AL75" s="326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1"/>
      <c r="AZ75" s="311"/>
      <c r="BA75" s="311"/>
      <c r="BB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1"/>
      <c r="BS75" s="311"/>
      <c r="BT75" s="311"/>
      <c r="BU75" s="311"/>
      <c r="BV75" s="311"/>
      <c r="BW75" s="311"/>
      <c r="BX75" s="311"/>
      <c r="BY75" s="311"/>
      <c r="BZ75" s="311"/>
      <c r="CA75" s="311"/>
      <c r="CB75" s="311"/>
      <c r="CC75" s="311"/>
      <c r="CD75" s="311"/>
      <c r="CE75" s="311"/>
      <c r="CF75" s="311"/>
      <c r="CG75" s="311"/>
      <c r="CH75" s="311"/>
      <c r="CI75" s="311"/>
      <c r="CJ75" s="311"/>
      <c r="CK75" s="311"/>
      <c r="CL75" s="311"/>
      <c r="CM75" s="311"/>
      <c r="CN75" s="311"/>
      <c r="CO75" s="311"/>
      <c r="CP75" s="311"/>
      <c r="CQ75" s="311"/>
      <c r="CR75" s="311"/>
      <c r="CS75" s="311"/>
      <c r="CT75" s="311"/>
      <c r="CU75" s="311"/>
      <c r="CV75" s="311"/>
      <c r="CW75" s="311"/>
      <c r="CX75" s="311"/>
      <c r="CY75" s="311"/>
      <c r="CZ75" s="311"/>
      <c r="DA75" s="311"/>
      <c r="DB75" s="311"/>
      <c r="DC75" s="311"/>
      <c r="DD75" s="311"/>
      <c r="DE75" s="311"/>
      <c r="DF75" s="311"/>
      <c r="DG75" s="311"/>
      <c r="DH75" s="311"/>
      <c r="DI75" s="311"/>
      <c r="DJ75" s="311"/>
      <c r="DK75" s="311"/>
      <c r="DL75" s="311"/>
      <c r="DM75" s="311"/>
      <c r="DN75" s="311"/>
      <c r="DO75" s="311"/>
      <c r="DP75" s="311"/>
      <c r="DQ75" s="311"/>
      <c r="DR75" s="311"/>
      <c r="DS75" s="311"/>
      <c r="DT75" s="311"/>
      <c r="DU75" s="311"/>
      <c r="DV75" s="311"/>
      <c r="DW75" s="311"/>
      <c r="DX75" s="311"/>
      <c r="DY75" s="311"/>
      <c r="DZ75" s="311"/>
      <c r="EA75" s="311"/>
      <c r="EB75" s="311"/>
      <c r="EC75" s="311"/>
      <c r="ED75" s="311"/>
      <c r="EE75" s="311"/>
      <c r="EF75" s="311"/>
      <c r="EG75" s="311"/>
      <c r="EH75" s="311"/>
      <c r="EI75" s="311"/>
      <c r="EJ75" s="311"/>
      <c r="EK75" s="311"/>
      <c r="EL75" s="311"/>
      <c r="EM75" s="311"/>
      <c r="EN75" s="311"/>
      <c r="EO75" s="311"/>
      <c r="EP75" s="311"/>
      <c r="EQ75" s="311"/>
      <c r="ER75" s="311"/>
      <c r="ES75" s="311"/>
      <c r="ET75" s="311"/>
      <c r="EU75" s="311"/>
      <c r="EV75" s="311"/>
      <c r="EW75" s="311"/>
      <c r="EX75" s="311"/>
      <c r="EY75" s="311"/>
      <c r="EZ75" s="311"/>
      <c r="FA75" s="311"/>
      <c r="FB75" s="311"/>
      <c r="FC75" s="311"/>
      <c r="FD75" s="311"/>
      <c r="FE75" s="311"/>
      <c r="FF75" s="311"/>
      <c r="FG75" s="311"/>
      <c r="FH75" s="311"/>
      <c r="FI75" s="311"/>
      <c r="FJ75" s="311"/>
      <c r="FK75" s="311"/>
      <c r="FL75" s="311"/>
      <c r="FM75" s="311"/>
      <c r="FN75" s="311"/>
      <c r="FO75" s="311"/>
      <c r="FP75" s="311"/>
      <c r="FQ75" s="311"/>
      <c r="FR75" s="311"/>
      <c r="FS75" s="311"/>
      <c r="FT75" s="311"/>
      <c r="FU75" s="311"/>
      <c r="FV75" s="311"/>
      <c r="FW75" s="311"/>
      <c r="FX75" s="311"/>
      <c r="FY75" s="311"/>
      <c r="FZ75" s="311"/>
      <c r="GA75" s="311"/>
      <c r="GB75" s="311"/>
      <c r="GC75" s="311"/>
      <c r="GD75" s="311"/>
      <c r="GE75" s="311"/>
      <c r="GF75" s="311"/>
      <c r="GG75" s="311"/>
      <c r="GH75" s="311"/>
      <c r="GI75" s="311"/>
      <c r="GJ75" s="311"/>
      <c r="GK75" s="311"/>
      <c r="GL75" s="311"/>
      <c r="GM75" s="311"/>
      <c r="GN75" s="311"/>
      <c r="GO75" s="311"/>
      <c r="GP75" s="311"/>
      <c r="GQ75" s="311"/>
      <c r="GR75" s="311"/>
      <c r="GS75" s="311"/>
      <c r="GT75" s="311"/>
      <c r="GU75" s="311"/>
      <c r="GV75" s="311"/>
      <c r="GW75" s="311"/>
      <c r="GX75" s="311"/>
      <c r="GY75" s="311"/>
      <c r="GZ75" s="311"/>
      <c r="HA75" s="311"/>
      <c r="HB75" s="311"/>
      <c r="HC75" s="311"/>
      <c r="HD75" s="311"/>
      <c r="HE75" s="311"/>
      <c r="HF75" s="311"/>
      <c r="HG75" s="311"/>
      <c r="HH75" s="311"/>
      <c r="HI75" s="311"/>
      <c r="HJ75" s="311"/>
      <c r="HK75" s="311"/>
      <c r="HL75" s="311"/>
      <c r="HM75" s="311"/>
      <c r="HN75" s="311"/>
      <c r="HO75" s="311"/>
      <c r="HP75" s="311"/>
      <c r="HQ75" s="311"/>
      <c r="HR75" s="311"/>
      <c r="HS75" s="311"/>
      <c r="HT75" s="311"/>
      <c r="HU75" s="311"/>
      <c r="HV75" s="311"/>
      <c r="HW75" s="311"/>
      <c r="HX75" s="311"/>
      <c r="HY75" s="311"/>
      <c r="HZ75" s="311"/>
      <c r="IA75" s="311"/>
      <c r="IB75" s="311"/>
      <c r="IC75" s="311"/>
      <c r="ID75" s="311"/>
      <c r="IE75" s="311"/>
      <c r="IF75" s="311"/>
      <c r="IG75" s="311"/>
      <c r="IH75" s="311"/>
      <c r="II75" s="311"/>
      <c r="IJ75" s="311"/>
      <c r="IK75" s="311"/>
      <c r="IL75" s="311"/>
      <c r="IM75" s="311"/>
      <c r="IN75" s="311"/>
      <c r="IO75" s="311"/>
      <c r="IP75" s="311"/>
      <c r="IQ75" s="311"/>
      <c r="IR75" s="311"/>
      <c r="IS75" s="311"/>
      <c r="IT75" s="311"/>
      <c r="IU75" s="311"/>
      <c r="IV75" s="311"/>
    </row>
    <row r="76" spans="2:256" s="311" customFormat="1" ht="12" customHeight="1">
      <c r="B76" s="307"/>
      <c r="C76" s="386" t="s">
        <v>211</v>
      </c>
      <c r="D76" s="386"/>
      <c r="E76" s="386"/>
      <c r="F76" s="386"/>
      <c r="G76" s="386"/>
      <c r="H76" s="386"/>
      <c r="I76" s="386"/>
      <c r="J76" s="386"/>
      <c r="K76" s="386"/>
      <c r="L76" s="486" t="s">
        <v>210</v>
      </c>
      <c r="M76" s="486"/>
      <c r="N76" s="486"/>
      <c r="O76" s="486"/>
      <c r="P76" s="486"/>
      <c r="Q76" s="486"/>
      <c r="R76" s="486"/>
      <c r="S76" s="486"/>
      <c r="T76" s="486"/>
      <c r="U76" s="486"/>
      <c r="V76" s="486"/>
      <c r="W76" s="489" t="str">
        <f>"PG "&amp;VLOOKUP(' (3)'!AA3,' (3)'!I4:AC41,2)</f>
        <v xml:space="preserve">PG </v>
      </c>
      <c r="X76" s="489"/>
      <c r="Y76" s="489"/>
      <c r="Z76" s="489"/>
      <c r="AA76" s="489"/>
      <c r="AB76" s="489"/>
      <c r="AC76" s="489"/>
      <c r="AD76" s="489"/>
      <c r="AE76" s="489"/>
      <c r="AF76" s="489"/>
      <c r="AG76" s="489"/>
      <c r="AH76" s="489"/>
      <c r="AI76" s="489"/>
      <c r="AJ76" s="489"/>
      <c r="AK76" s="489"/>
      <c r="AL76" s="310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327"/>
      <c r="CF76" s="327"/>
      <c r="CG76" s="327"/>
      <c r="CH76" s="327"/>
      <c r="CI76" s="327"/>
      <c r="CJ76" s="327"/>
      <c r="CK76" s="327"/>
      <c r="CL76" s="327"/>
      <c r="CM76" s="327"/>
      <c r="CN76" s="327"/>
      <c r="CO76" s="327"/>
      <c r="CP76" s="327"/>
      <c r="CQ76" s="327"/>
      <c r="CR76" s="327"/>
      <c r="CS76" s="327"/>
      <c r="CT76" s="327"/>
      <c r="CU76" s="327"/>
      <c r="CV76" s="327"/>
      <c r="CW76" s="327"/>
      <c r="CX76" s="327"/>
      <c r="CY76" s="327"/>
      <c r="CZ76" s="327"/>
      <c r="DA76" s="327"/>
      <c r="DB76" s="327"/>
      <c r="DC76" s="327"/>
      <c r="DD76" s="327"/>
      <c r="DE76" s="327"/>
      <c r="DF76" s="327"/>
      <c r="DG76" s="327"/>
      <c r="DH76" s="327"/>
      <c r="DI76" s="327"/>
      <c r="DJ76" s="327"/>
      <c r="DK76" s="327"/>
      <c r="DL76" s="327"/>
      <c r="DM76" s="327"/>
      <c r="DN76" s="327"/>
      <c r="DO76" s="327"/>
      <c r="DP76" s="327"/>
      <c r="DQ76" s="327"/>
      <c r="DR76" s="327"/>
      <c r="DS76" s="327"/>
      <c r="DT76" s="327"/>
      <c r="DU76" s="327"/>
      <c r="DV76" s="327"/>
      <c r="DW76" s="327"/>
      <c r="DX76" s="327"/>
      <c r="DY76" s="327"/>
      <c r="DZ76" s="327"/>
      <c r="EA76" s="327"/>
      <c r="EB76" s="327"/>
      <c r="EC76" s="327"/>
      <c r="ED76" s="327"/>
      <c r="EE76" s="327"/>
      <c r="EF76" s="327"/>
      <c r="EG76" s="327"/>
      <c r="EH76" s="327"/>
      <c r="EI76" s="327"/>
      <c r="EJ76" s="327"/>
      <c r="EK76" s="327"/>
      <c r="EL76" s="327"/>
      <c r="EM76" s="327"/>
      <c r="EN76" s="327"/>
      <c r="EO76" s="327"/>
      <c r="EP76" s="327"/>
      <c r="EQ76" s="327"/>
      <c r="ER76" s="327"/>
      <c r="ES76" s="327"/>
      <c r="ET76" s="327"/>
      <c r="EU76" s="327"/>
      <c r="EV76" s="327"/>
      <c r="EW76" s="327"/>
      <c r="EX76" s="327"/>
      <c r="EY76" s="327"/>
      <c r="EZ76" s="327"/>
      <c r="FA76" s="327"/>
      <c r="FB76" s="327"/>
      <c r="FC76" s="327"/>
      <c r="FD76" s="327"/>
      <c r="FE76" s="327"/>
      <c r="FF76" s="327"/>
      <c r="FG76" s="327"/>
      <c r="FH76" s="327"/>
      <c r="FI76" s="327"/>
      <c r="FJ76" s="327"/>
      <c r="FK76" s="327"/>
      <c r="FL76" s="327"/>
      <c r="FM76" s="327"/>
      <c r="FN76" s="327"/>
      <c r="FO76" s="327"/>
      <c r="FP76" s="327"/>
      <c r="FQ76" s="327"/>
      <c r="FR76" s="327"/>
      <c r="FS76" s="327"/>
      <c r="FT76" s="327"/>
      <c r="FU76" s="327"/>
      <c r="FV76" s="327"/>
      <c r="FW76" s="327"/>
      <c r="FX76" s="327"/>
      <c r="FY76" s="327"/>
      <c r="FZ76" s="327"/>
      <c r="GA76" s="327"/>
      <c r="GB76" s="327"/>
      <c r="GC76" s="327"/>
      <c r="GD76" s="327"/>
      <c r="GE76" s="327"/>
      <c r="GF76" s="327"/>
      <c r="GG76" s="327"/>
      <c r="GH76" s="327"/>
      <c r="GI76" s="327"/>
      <c r="GJ76" s="327"/>
      <c r="GK76" s="327"/>
      <c r="GL76" s="327"/>
      <c r="GM76" s="327"/>
      <c r="GN76" s="327"/>
      <c r="GO76" s="327"/>
      <c r="GP76" s="327"/>
      <c r="GQ76" s="327"/>
      <c r="GR76" s="327"/>
      <c r="GS76" s="327"/>
      <c r="GT76" s="327"/>
      <c r="GU76" s="327"/>
      <c r="GV76" s="327"/>
      <c r="GW76" s="327"/>
      <c r="GX76" s="327"/>
      <c r="GY76" s="327"/>
      <c r="GZ76" s="327"/>
      <c r="HA76" s="327"/>
      <c r="HB76" s="327"/>
      <c r="HC76" s="327"/>
      <c r="HD76" s="327"/>
      <c r="HE76" s="327"/>
      <c r="HF76" s="327"/>
      <c r="HG76" s="327"/>
      <c r="HH76" s="327"/>
      <c r="HI76" s="327"/>
      <c r="HJ76" s="327"/>
      <c r="HK76" s="327"/>
      <c r="HL76" s="327"/>
      <c r="HM76" s="327"/>
      <c r="HN76" s="327"/>
      <c r="HO76" s="327"/>
      <c r="HP76" s="327"/>
      <c r="HQ76" s="327"/>
      <c r="HR76" s="327"/>
      <c r="HS76" s="327"/>
      <c r="HT76" s="327"/>
      <c r="HU76" s="327"/>
      <c r="HV76" s="327"/>
      <c r="HW76" s="327"/>
      <c r="HX76" s="327"/>
      <c r="HY76" s="327"/>
      <c r="HZ76" s="327"/>
      <c r="IA76" s="327"/>
      <c r="IB76" s="327"/>
      <c r="IC76" s="327"/>
      <c r="ID76" s="327"/>
      <c r="IE76" s="327"/>
      <c r="IF76" s="327"/>
      <c r="IG76" s="327"/>
      <c r="IH76" s="327"/>
      <c r="II76" s="327"/>
      <c r="IJ76" s="327"/>
      <c r="IK76" s="327"/>
      <c r="IL76" s="327"/>
      <c r="IM76" s="327"/>
      <c r="IN76" s="327"/>
      <c r="IO76" s="327"/>
      <c r="IP76" s="327"/>
      <c r="IQ76" s="327"/>
      <c r="IR76" s="327"/>
      <c r="IS76" s="327"/>
      <c r="IT76" s="327"/>
      <c r="IU76" s="327"/>
      <c r="IV76" s="327"/>
    </row>
    <row r="77" spans="2:256" s="327" customFormat="1" ht="7.5" customHeight="1">
      <c r="B77" s="31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3"/>
      <c r="AA77" s="353"/>
      <c r="AB77" s="353"/>
      <c r="AC77" s="353"/>
      <c r="AD77" s="353"/>
      <c r="AE77" s="353"/>
      <c r="AF77" s="353"/>
      <c r="AG77" s="353"/>
      <c r="AH77" s="353"/>
      <c r="AI77" s="353"/>
      <c r="AJ77" s="353"/>
      <c r="AK77" s="353"/>
      <c r="AL77" s="326"/>
      <c r="AN77" s="344"/>
      <c r="AO77" s="344"/>
      <c r="AP77" s="344"/>
      <c r="AQ77" s="344"/>
      <c r="AR77" s="344"/>
      <c r="AS77" s="344"/>
      <c r="AT77" s="344"/>
      <c r="AU77" s="344"/>
      <c r="AV77" s="344"/>
      <c r="AW77" s="344"/>
      <c r="AX77" s="344"/>
      <c r="AY77" s="344"/>
      <c r="AZ77" s="344"/>
      <c r="BA77" s="344"/>
      <c r="BB77" s="344"/>
      <c r="BC77" s="344"/>
      <c r="BD77" s="344"/>
      <c r="BE77" s="344"/>
      <c r="BF77" s="344"/>
      <c r="BG77" s="344"/>
      <c r="BH77" s="344"/>
      <c r="BI77" s="344"/>
      <c r="BJ77" s="344"/>
      <c r="BK77" s="344"/>
      <c r="BL77" s="344"/>
      <c r="BM77" s="344"/>
      <c r="BN77" s="344"/>
      <c r="BO77" s="344"/>
      <c r="BP77" s="344"/>
      <c r="BQ77" s="344"/>
      <c r="BR77" s="344"/>
      <c r="BS77" s="344"/>
      <c r="BT77" s="344"/>
      <c r="BU77" s="344"/>
      <c r="BV77" s="344"/>
      <c r="BW77" s="344"/>
      <c r="BX77" s="344"/>
      <c r="BY77" s="344"/>
      <c r="BZ77" s="344"/>
      <c r="CA77" s="344"/>
      <c r="CB77" s="344"/>
      <c r="CC77" s="344"/>
      <c r="CD77" s="344"/>
      <c r="CE77" s="344"/>
      <c r="CF77" s="344"/>
      <c r="CG77" s="344"/>
      <c r="CH77" s="344"/>
      <c r="CI77" s="344"/>
      <c r="CJ77" s="344"/>
      <c r="CK77" s="344"/>
      <c r="CL77" s="344"/>
      <c r="CM77" s="344"/>
      <c r="CN77" s="344"/>
      <c r="CO77" s="344"/>
      <c r="CP77" s="344"/>
      <c r="CQ77" s="344"/>
      <c r="CR77" s="344"/>
      <c r="CS77" s="344"/>
      <c r="CT77" s="344"/>
      <c r="CU77" s="344"/>
      <c r="CV77" s="344"/>
      <c r="CW77" s="344"/>
      <c r="CX77" s="344"/>
      <c r="CY77" s="344"/>
      <c r="CZ77" s="344"/>
      <c r="DA77" s="344"/>
      <c r="DB77" s="344"/>
      <c r="DC77" s="344"/>
      <c r="DD77" s="344"/>
      <c r="DE77" s="344"/>
      <c r="DF77" s="344"/>
      <c r="DG77" s="344"/>
      <c r="DH77" s="344"/>
      <c r="DI77" s="344"/>
      <c r="DJ77" s="344"/>
      <c r="DK77" s="344"/>
      <c r="DL77" s="344"/>
      <c r="DM77" s="344"/>
      <c r="DN77" s="344"/>
      <c r="DO77" s="344"/>
      <c r="DP77" s="344"/>
      <c r="DQ77" s="344"/>
      <c r="DR77" s="344"/>
      <c r="DS77" s="344"/>
      <c r="DT77" s="344"/>
      <c r="DU77" s="344"/>
      <c r="DV77" s="344"/>
      <c r="DW77" s="344"/>
      <c r="DX77" s="344"/>
      <c r="DY77" s="344"/>
      <c r="DZ77" s="344"/>
      <c r="EA77" s="344"/>
      <c r="EB77" s="344"/>
      <c r="EC77" s="344"/>
      <c r="ED77" s="344"/>
      <c r="EE77" s="344"/>
      <c r="EF77" s="344"/>
      <c r="EG77" s="344"/>
      <c r="EH77" s="344"/>
      <c r="EI77" s="344"/>
      <c r="EJ77" s="344"/>
      <c r="EK77" s="344"/>
      <c r="EL77" s="344"/>
      <c r="EM77" s="344"/>
      <c r="EN77" s="344"/>
      <c r="EO77" s="344"/>
      <c r="EP77" s="344"/>
      <c r="EQ77" s="344"/>
      <c r="ER77" s="344"/>
      <c r="ES77" s="344"/>
      <c r="ET77" s="344"/>
      <c r="EU77" s="344"/>
      <c r="EV77" s="344"/>
      <c r="EW77" s="344"/>
      <c r="EX77" s="344"/>
      <c r="EY77" s="344"/>
      <c r="EZ77" s="344"/>
      <c r="FA77" s="344"/>
      <c r="FB77" s="344"/>
      <c r="FC77" s="344"/>
      <c r="FD77" s="344"/>
      <c r="FE77" s="344"/>
      <c r="FF77" s="344"/>
      <c r="FG77" s="344"/>
      <c r="FH77" s="344"/>
      <c r="FI77" s="344"/>
      <c r="FJ77" s="344"/>
      <c r="FK77" s="344"/>
      <c r="FL77" s="344"/>
      <c r="FM77" s="344"/>
      <c r="FN77" s="344"/>
      <c r="FO77" s="344"/>
      <c r="FP77" s="344"/>
      <c r="FQ77" s="344"/>
      <c r="FR77" s="344"/>
      <c r="FS77" s="344"/>
      <c r="FT77" s="344"/>
      <c r="FU77" s="344"/>
      <c r="FV77" s="344"/>
      <c r="FW77" s="344"/>
      <c r="FX77" s="344"/>
      <c r="FY77" s="344"/>
      <c r="FZ77" s="344"/>
      <c r="GA77" s="344"/>
      <c r="GB77" s="344"/>
      <c r="GC77" s="344"/>
      <c r="GD77" s="344"/>
      <c r="GE77" s="344"/>
      <c r="GF77" s="344"/>
      <c r="GG77" s="344"/>
      <c r="GH77" s="344"/>
      <c r="GI77" s="344"/>
      <c r="GJ77" s="344"/>
      <c r="GK77" s="344"/>
      <c r="GL77" s="344"/>
      <c r="GM77" s="344"/>
      <c r="GN77" s="344"/>
      <c r="GO77" s="344"/>
      <c r="GP77" s="344"/>
      <c r="GQ77" s="344"/>
      <c r="GR77" s="344"/>
      <c r="GS77" s="344"/>
      <c r="GT77" s="344"/>
      <c r="GU77" s="344"/>
      <c r="GV77" s="344"/>
      <c r="GW77" s="344"/>
      <c r="GX77" s="344"/>
      <c r="GY77" s="344"/>
      <c r="GZ77" s="344"/>
      <c r="HA77" s="344"/>
      <c r="HB77" s="344"/>
      <c r="HC77" s="344"/>
      <c r="HD77" s="344"/>
      <c r="HE77" s="344"/>
      <c r="HF77" s="344"/>
      <c r="HG77" s="344"/>
      <c r="HH77" s="344"/>
      <c r="HI77" s="344"/>
      <c r="HJ77" s="344"/>
      <c r="HK77" s="344"/>
      <c r="HL77" s="344"/>
      <c r="HM77" s="344"/>
      <c r="HN77" s="344"/>
      <c r="HO77" s="344"/>
      <c r="HP77" s="344"/>
      <c r="HQ77" s="344"/>
      <c r="HR77" s="344"/>
      <c r="HS77" s="344"/>
      <c r="HT77" s="344"/>
      <c r="HU77" s="344"/>
      <c r="HV77" s="344"/>
      <c r="HW77" s="344"/>
      <c r="HX77" s="344"/>
      <c r="HY77" s="344"/>
      <c r="HZ77" s="344"/>
      <c r="IA77" s="344"/>
      <c r="IB77" s="344"/>
      <c r="IC77" s="344"/>
      <c r="ID77" s="344"/>
      <c r="IE77" s="344"/>
      <c r="IF77" s="344"/>
      <c r="IG77" s="344"/>
      <c r="IH77" s="344"/>
      <c r="II77" s="344"/>
      <c r="IJ77" s="344"/>
      <c r="IK77" s="344"/>
      <c r="IL77" s="344"/>
      <c r="IM77" s="344"/>
      <c r="IN77" s="344"/>
      <c r="IO77" s="344"/>
      <c r="IP77" s="344"/>
      <c r="IQ77" s="344"/>
      <c r="IR77" s="344"/>
      <c r="IS77" s="344"/>
      <c r="IT77" s="344"/>
      <c r="IU77" s="344"/>
      <c r="IV77" s="344"/>
    </row>
    <row r="78" spans="2:256" s="344" customFormat="1" ht="15.75" customHeight="1">
      <c r="B78" s="307"/>
      <c r="C78" s="482" t="s">
        <v>227</v>
      </c>
      <c r="D78" s="482"/>
      <c r="E78" s="482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387"/>
      <c r="U78" s="487" t="s">
        <v>228</v>
      </c>
      <c r="V78" s="487"/>
      <c r="W78" s="487"/>
      <c r="X78" s="483"/>
      <c r="Y78" s="483"/>
      <c r="Z78" s="483"/>
      <c r="AA78" s="483"/>
      <c r="AB78" s="483"/>
      <c r="AC78" s="483"/>
      <c r="AD78" s="483"/>
      <c r="AE78" s="483"/>
      <c r="AF78" s="483"/>
      <c r="AG78" s="483"/>
      <c r="AH78" s="483"/>
      <c r="AI78" s="483"/>
      <c r="AJ78" s="483"/>
      <c r="AK78" s="483"/>
      <c r="AL78" s="310"/>
      <c r="AN78" s="339"/>
      <c r="AO78" s="339"/>
      <c r="AP78" s="339"/>
      <c r="AQ78" s="339"/>
      <c r="AR78" s="339"/>
      <c r="AS78" s="339"/>
      <c r="AT78" s="339"/>
      <c r="AU78" s="339"/>
      <c r="AV78" s="339"/>
      <c r="AW78" s="339"/>
      <c r="AX78" s="339"/>
      <c r="AY78" s="339"/>
      <c r="AZ78" s="339"/>
      <c r="BA78" s="339"/>
      <c r="BB78" s="339"/>
      <c r="BC78" s="339"/>
      <c r="BD78" s="339"/>
      <c r="BE78" s="339"/>
      <c r="BF78" s="339"/>
      <c r="BG78" s="339"/>
      <c r="BH78" s="339"/>
      <c r="BI78" s="339"/>
      <c r="BJ78" s="339"/>
      <c r="BK78" s="339"/>
      <c r="BL78" s="339"/>
      <c r="BM78" s="339"/>
      <c r="BN78" s="339"/>
      <c r="BO78" s="339"/>
      <c r="BP78" s="339"/>
      <c r="BQ78" s="339"/>
      <c r="BR78" s="339"/>
      <c r="BS78" s="339"/>
      <c r="BT78" s="339"/>
      <c r="BU78" s="339"/>
      <c r="BV78" s="339"/>
      <c r="BW78" s="339"/>
      <c r="BX78" s="339"/>
      <c r="BY78" s="339"/>
      <c r="BZ78" s="339"/>
      <c r="CA78" s="339"/>
      <c r="CB78" s="339"/>
      <c r="CC78" s="339"/>
      <c r="CD78" s="339"/>
      <c r="CE78" s="339"/>
      <c r="CF78" s="339"/>
      <c r="CG78" s="339"/>
      <c r="CH78" s="339"/>
      <c r="CI78" s="339"/>
      <c r="CJ78" s="339"/>
      <c r="CK78" s="339"/>
      <c r="CL78" s="339"/>
      <c r="CM78" s="339"/>
      <c r="CN78" s="339"/>
      <c r="CO78" s="339"/>
      <c r="CP78" s="339"/>
      <c r="CQ78" s="339"/>
      <c r="CR78" s="339"/>
      <c r="CS78" s="339"/>
      <c r="CT78" s="339"/>
      <c r="CU78" s="339"/>
      <c r="CV78" s="339"/>
      <c r="CW78" s="339"/>
      <c r="CX78" s="339"/>
      <c r="CY78" s="339"/>
      <c r="CZ78" s="339"/>
      <c r="DA78" s="339"/>
      <c r="DB78" s="339"/>
      <c r="DC78" s="339"/>
      <c r="DD78" s="339"/>
      <c r="DE78" s="339"/>
      <c r="DF78" s="339"/>
      <c r="DG78" s="339"/>
      <c r="DH78" s="339"/>
      <c r="DI78" s="339"/>
      <c r="DJ78" s="339"/>
      <c r="DK78" s="339"/>
      <c r="DL78" s="339"/>
      <c r="DM78" s="339"/>
      <c r="DN78" s="339"/>
      <c r="DO78" s="339"/>
      <c r="DP78" s="339"/>
      <c r="DQ78" s="339"/>
      <c r="DR78" s="339"/>
      <c r="DS78" s="339"/>
      <c r="DT78" s="339"/>
      <c r="DU78" s="339"/>
      <c r="DV78" s="339"/>
      <c r="DW78" s="339"/>
      <c r="DX78" s="339"/>
      <c r="DY78" s="339"/>
      <c r="DZ78" s="339"/>
      <c r="EA78" s="339"/>
      <c r="EB78" s="339"/>
      <c r="EC78" s="339"/>
      <c r="ED78" s="339"/>
      <c r="EE78" s="339"/>
      <c r="EF78" s="339"/>
      <c r="EG78" s="339"/>
      <c r="EH78" s="339"/>
      <c r="EI78" s="339"/>
      <c r="EJ78" s="339"/>
      <c r="EK78" s="339"/>
      <c r="EL78" s="339"/>
      <c r="EM78" s="339"/>
      <c r="EN78" s="339"/>
      <c r="EO78" s="339"/>
      <c r="EP78" s="339"/>
      <c r="EQ78" s="339"/>
      <c r="ER78" s="339"/>
      <c r="ES78" s="339"/>
      <c r="ET78" s="339"/>
      <c r="EU78" s="339"/>
      <c r="EV78" s="339"/>
      <c r="EW78" s="339"/>
      <c r="EX78" s="339"/>
      <c r="EY78" s="339"/>
      <c r="EZ78" s="339"/>
      <c r="FA78" s="339"/>
      <c r="FB78" s="339"/>
      <c r="FC78" s="339"/>
      <c r="FD78" s="339"/>
      <c r="FE78" s="339"/>
      <c r="FF78" s="339"/>
      <c r="FG78" s="339"/>
      <c r="FH78" s="339"/>
      <c r="FI78" s="339"/>
      <c r="FJ78" s="339"/>
      <c r="FK78" s="339"/>
      <c r="FL78" s="339"/>
      <c r="FM78" s="339"/>
      <c r="FN78" s="339"/>
      <c r="FO78" s="339"/>
      <c r="FP78" s="339"/>
      <c r="FQ78" s="339"/>
      <c r="FR78" s="339"/>
      <c r="FS78" s="339"/>
      <c r="FT78" s="339"/>
      <c r="FU78" s="339"/>
      <c r="FV78" s="339"/>
      <c r="FW78" s="339"/>
      <c r="FX78" s="339"/>
      <c r="FY78" s="339"/>
      <c r="FZ78" s="339"/>
      <c r="GA78" s="339"/>
      <c r="GB78" s="339"/>
      <c r="GC78" s="339"/>
      <c r="GD78" s="339"/>
      <c r="GE78" s="339"/>
      <c r="GF78" s="339"/>
      <c r="GG78" s="339"/>
      <c r="GH78" s="339"/>
      <c r="GI78" s="339"/>
      <c r="GJ78" s="339"/>
      <c r="GK78" s="339"/>
      <c r="GL78" s="339"/>
      <c r="GM78" s="339"/>
      <c r="GN78" s="339"/>
      <c r="GO78" s="339"/>
      <c r="GP78" s="339"/>
      <c r="GQ78" s="339"/>
      <c r="GR78" s="339"/>
      <c r="GS78" s="339"/>
      <c r="GT78" s="339"/>
      <c r="GU78" s="339"/>
      <c r="GV78" s="339"/>
      <c r="GW78" s="339"/>
      <c r="GX78" s="339"/>
      <c r="GY78" s="339"/>
      <c r="GZ78" s="339"/>
      <c r="HA78" s="339"/>
      <c r="HB78" s="339"/>
      <c r="HC78" s="339"/>
      <c r="HD78" s="339"/>
      <c r="HE78" s="339"/>
      <c r="HF78" s="339"/>
      <c r="HG78" s="339"/>
      <c r="HH78" s="339"/>
      <c r="HI78" s="339"/>
      <c r="HJ78" s="339"/>
      <c r="HK78" s="339"/>
      <c r="HL78" s="339"/>
      <c r="HM78" s="339"/>
      <c r="HN78" s="339"/>
      <c r="HO78" s="339"/>
      <c r="HP78" s="339"/>
      <c r="HQ78" s="339"/>
      <c r="HR78" s="339"/>
      <c r="HS78" s="339"/>
      <c r="HT78" s="339"/>
      <c r="HU78" s="339"/>
      <c r="HV78" s="339"/>
      <c r="HW78" s="339"/>
      <c r="HX78" s="339"/>
      <c r="HY78" s="339"/>
      <c r="HZ78" s="339"/>
      <c r="IA78" s="339"/>
      <c r="IB78" s="339"/>
      <c r="IC78" s="339"/>
      <c r="ID78" s="339"/>
      <c r="IE78" s="339"/>
      <c r="IF78" s="339"/>
      <c r="IG78" s="339"/>
      <c r="IH78" s="339"/>
      <c r="II78" s="339"/>
      <c r="IJ78" s="339"/>
      <c r="IK78" s="339"/>
      <c r="IL78" s="339"/>
      <c r="IM78" s="339"/>
      <c r="IN78" s="339"/>
      <c r="IO78" s="339"/>
      <c r="IP78" s="339"/>
      <c r="IQ78" s="339"/>
      <c r="IR78" s="339"/>
      <c r="IS78" s="339"/>
      <c r="IT78" s="339"/>
      <c r="IU78" s="339"/>
      <c r="IV78" s="339"/>
    </row>
    <row r="79" spans="2:256" s="339" customFormat="1" ht="11.25">
      <c r="B79" s="319"/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488" t="s">
        <v>229</v>
      </c>
      <c r="Y79" s="488"/>
      <c r="Z79" s="488"/>
      <c r="AA79" s="488"/>
      <c r="AB79" s="488"/>
      <c r="AC79" s="488"/>
      <c r="AD79" s="488"/>
      <c r="AE79" s="488"/>
      <c r="AF79" s="488"/>
      <c r="AG79" s="488"/>
      <c r="AH79" s="488"/>
      <c r="AI79" s="488"/>
      <c r="AJ79" s="488"/>
      <c r="AK79" s="488"/>
      <c r="AL79" s="326"/>
    </row>
    <row r="80" spans="2:256" s="339" customFormat="1" ht="12.75">
      <c r="B80" s="319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85"/>
      <c r="Y80" s="385"/>
      <c r="Z80" s="385"/>
      <c r="AA80" s="385"/>
      <c r="AB80" s="385"/>
      <c r="AC80" s="385"/>
      <c r="AD80" s="385"/>
      <c r="AE80" s="385"/>
      <c r="AF80" s="385"/>
      <c r="AG80" s="385"/>
      <c r="AH80" s="385"/>
      <c r="AI80" s="385"/>
      <c r="AJ80" s="385"/>
      <c r="AK80" s="385"/>
      <c r="AL80" s="326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7"/>
      <c r="BA80" s="287"/>
      <c r="BB80" s="287"/>
      <c r="BC80" s="287"/>
      <c r="BD80" s="287"/>
      <c r="BE80" s="287"/>
      <c r="BF80" s="287"/>
      <c r="BG80" s="287"/>
      <c r="BH80" s="287"/>
      <c r="BI80" s="28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7"/>
      <c r="CA80" s="287"/>
      <c r="CB80" s="287"/>
      <c r="CC80" s="287"/>
      <c r="CD80" s="287"/>
      <c r="CE80" s="287"/>
      <c r="CF80" s="287"/>
      <c r="CG80" s="287"/>
      <c r="CH80" s="287"/>
      <c r="CI80" s="287"/>
      <c r="CJ80" s="287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7"/>
      <c r="CW80" s="287"/>
      <c r="CX80" s="287"/>
      <c r="CY80" s="287"/>
      <c r="CZ80" s="287"/>
      <c r="DA80" s="287"/>
      <c r="DB80" s="287"/>
      <c r="DC80" s="287"/>
      <c r="DD80" s="287"/>
      <c r="DE80" s="287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7"/>
      <c r="DQ80" s="287"/>
      <c r="DR80" s="287"/>
      <c r="DS80" s="287"/>
      <c r="DT80" s="287"/>
      <c r="DU80" s="287"/>
      <c r="DV80" s="287"/>
      <c r="DW80" s="287"/>
      <c r="DX80" s="287"/>
      <c r="DY80" s="287"/>
      <c r="DZ80" s="287"/>
      <c r="EA80" s="287"/>
      <c r="EB80" s="287"/>
      <c r="EC80" s="287"/>
      <c r="ED80" s="287"/>
      <c r="EE80" s="287"/>
      <c r="EF80" s="287"/>
      <c r="EG80" s="287"/>
      <c r="EH80" s="287"/>
      <c r="EI80" s="287"/>
      <c r="EJ80" s="287"/>
      <c r="EK80" s="287"/>
      <c r="EL80" s="287"/>
      <c r="EM80" s="287"/>
      <c r="EN80" s="287"/>
      <c r="EO80" s="287"/>
      <c r="EP80" s="287"/>
      <c r="EQ80" s="287"/>
      <c r="ER80" s="287"/>
      <c r="ES80" s="287"/>
      <c r="ET80" s="287"/>
      <c r="EU80" s="287"/>
      <c r="EV80" s="287"/>
      <c r="EW80" s="287"/>
      <c r="EX80" s="287"/>
      <c r="EY80" s="287"/>
      <c r="EZ80" s="287"/>
      <c r="FA80" s="287"/>
      <c r="FB80" s="287"/>
      <c r="FC80" s="287"/>
      <c r="FD80" s="287"/>
      <c r="FE80" s="287"/>
      <c r="FF80" s="287"/>
      <c r="FG80" s="287"/>
      <c r="FH80" s="287"/>
      <c r="FI80" s="287"/>
      <c r="FJ80" s="287"/>
      <c r="FK80" s="287"/>
      <c r="FL80" s="287"/>
      <c r="FM80" s="287"/>
      <c r="FN80" s="287"/>
      <c r="FO80" s="287"/>
      <c r="FP80" s="287"/>
      <c r="FQ80" s="287"/>
      <c r="FR80" s="287"/>
      <c r="FS80" s="287"/>
      <c r="FT80" s="287"/>
      <c r="FU80" s="287"/>
      <c r="FV80" s="287"/>
      <c r="FW80" s="287"/>
      <c r="FX80" s="287"/>
      <c r="FY80" s="287"/>
      <c r="FZ80" s="287"/>
      <c r="GA80" s="287"/>
      <c r="GB80" s="287"/>
      <c r="GC80" s="287"/>
      <c r="GD80" s="287"/>
      <c r="GE80" s="287"/>
      <c r="GF80" s="287"/>
      <c r="GG80" s="287"/>
      <c r="GH80" s="287"/>
      <c r="GI80" s="287"/>
      <c r="GJ80" s="287"/>
      <c r="GK80" s="287"/>
      <c r="GL80" s="287"/>
      <c r="GM80" s="287"/>
      <c r="GN80" s="287"/>
      <c r="GO80" s="287"/>
      <c r="GP80" s="287"/>
      <c r="GQ80" s="287"/>
      <c r="GR80" s="287"/>
      <c r="GS80" s="287"/>
      <c r="GT80" s="287"/>
      <c r="GU80" s="287"/>
      <c r="GV80" s="287"/>
      <c r="GW80" s="287"/>
      <c r="GX80" s="287"/>
      <c r="GY80" s="287"/>
      <c r="GZ80" s="287"/>
      <c r="HA80" s="287"/>
      <c r="HB80" s="287"/>
      <c r="HC80" s="287"/>
      <c r="HD80" s="287"/>
      <c r="HE80" s="287"/>
      <c r="HF80" s="287"/>
      <c r="HG80" s="287"/>
      <c r="HH80" s="287"/>
      <c r="HI80" s="287"/>
      <c r="HJ80" s="287"/>
      <c r="HK80" s="287"/>
      <c r="HL80" s="287"/>
      <c r="HM80" s="287"/>
      <c r="HN80" s="287"/>
      <c r="HO80" s="287"/>
      <c r="HP80" s="287"/>
      <c r="HQ80" s="287"/>
      <c r="HR80" s="287"/>
      <c r="HS80" s="287"/>
      <c r="HT80" s="287"/>
      <c r="HU80" s="287"/>
      <c r="HV80" s="287"/>
      <c r="HW80" s="287"/>
      <c r="HX80" s="287"/>
      <c r="HY80" s="287"/>
      <c r="HZ80" s="287"/>
      <c r="IA80" s="287"/>
      <c r="IB80" s="287"/>
      <c r="IC80" s="287"/>
      <c r="ID80" s="287"/>
      <c r="IE80" s="287"/>
      <c r="IF80" s="287"/>
      <c r="IG80" s="287"/>
      <c r="IH80" s="287"/>
      <c r="II80" s="287"/>
      <c r="IJ80" s="287"/>
      <c r="IK80" s="287"/>
      <c r="IL80" s="287"/>
      <c r="IM80" s="287"/>
      <c r="IN80" s="287"/>
      <c r="IO80" s="287"/>
      <c r="IP80" s="287"/>
      <c r="IQ80" s="287"/>
      <c r="IR80" s="287"/>
      <c r="IS80" s="287"/>
      <c r="IT80" s="287"/>
      <c r="IU80" s="287"/>
      <c r="IV80" s="287"/>
    </row>
    <row r="81" spans="2:38" ht="3" customHeight="1">
      <c r="B81" s="355"/>
      <c r="C81" s="356"/>
      <c r="D81" s="356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356"/>
      <c r="Q81" s="356"/>
      <c r="R81" s="356"/>
      <c r="S81" s="356"/>
      <c r="T81" s="356"/>
      <c r="U81" s="356"/>
      <c r="V81" s="356"/>
      <c r="W81" s="356"/>
      <c r="X81" s="356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6"/>
      <c r="AJ81" s="356"/>
      <c r="AK81" s="356"/>
      <c r="AL81" s="357"/>
    </row>
    <row r="82" spans="2:38" ht="12.75"/>
    <row r="83" spans="2:38" ht="12.75" hidden="1"/>
    <row r="84" spans="2:38" ht="12.75" hidden="1"/>
    <row r="85" spans="2:38" ht="12.75" hidden="1"/>
    <row r="86" spans="2:38" ht="12.75" hidden="1"/>
    <row r="87" spans="2:38" ht="12.75" hidden="1"/>
    <row r="88" spans="2:38" ht="12.75" hidden="1"/>
    <row r="89" spans="2:38" ht="12.75" hidden="1"/>
    <row r="90" spans="2:38" ht="12.75" hidden="1"/>
    <row r="91" spans="2:38" ht="12.75" hidden="1"/>
    <row r="92" spans="2:38" ht="12.75" hidden="1"/>
    <row r="93" spans="2:38" ht="12.75" hidden="1"/>
  </sheetData>
  <sheetProtection password="CC15" sheet="1" objects="1" scenarios="1"/>
  <mergeCells count="232">
    <mergeCell ref="C3:AK3"/>
    <mergeCell ref="C4:AK4"/>
    <mergeCell ref="C5:AK5"/>
    <mergeCell ref="C6:AK6"/>
    <mergeCell ref="C7:AK7"/>
    <mergeCell ref="C8:AK8"/>
    <mergeCell ref="C10:AK10"/>
    <mergeCell ref="C11:AK11"/>
    <mergeCell ref="C12:AK12"/>
    <mergeCell ref="C14:H14"/>
    <mergeCell ref="I14:S14"/>
    <mergeCell ref="U14:V14"/>
    <mergeCell ref="W14:AD14"/>
    <mergeCell ref="AF14:AG14"/>
    <mergeCell ref="AH14:AK14"/>
    <mergeCell ref="C17:F17"/>
    <mergeCell ref="G17:S17"/>
    <mergeCell ref="U17:Y17"/>
    <mergeCell ref="Z17:AK17"/>
    <mergeCell ref="C18:F18"/>
    <mergeCell ref="G18:S18"/>
    <mergeCell ref="U18:X18"/>
    <mergeCell ref="Y18:AK18"/>
    <mergeCell ref="C15:E15"/>
    <mergeCell ref="F15:S15"/>
    <mergeCell ref="U15:W15"/>
    <mergeCell ref="X15:AK15"/>
    <mergeCell ref="C16:E16"/>
    <mergeCell ref="F16:S16"/>
    <mergeCell ref="U16:V16"/>
    <mergeCell ref="W16:AD16"/>
    <mergeCell ref="AE16:AF16"/>
    <mergeCell ref="AG16:AK16"/>
    <mergeCell ref="C21:E21"/>
    <mergeCell ref="F21:S21"/>
    <mergeCell ref="U21:V21"/>
    <mergeCell ref="W21:AK21"/>
    <mergeCell ref="C22:F22"/>
    <mergeCell ref="G22:S22"/>
    <mergeCell ref="U22:V22"/>
    <mergeCell ref="W22:AK22"/>
    <mergeCell ref="C19:F19"/>
    <mergeCell ref="G19:S19"/>
    <mergeCell ref="U19:W19"/>
    <mergeCell ref="AE19:AF19"/>
    <mergeCell ref="C20:F20"/>
    <mergeCell ref="G20:S20"/>
    <mergeCell ref="U20:Y20"/>
    <mergeCell ref="Z20:AK20"/>
    <mergeCell ref="C26:F26"/>
    <mergeCell ref="G26:AG26"/>
    <mergeCell ref="AH26:AK26"/>
    <mergeCell ref="C27:F27"/>
    <mergeCell ref="G27:AG27"/>
    <mergeCell ref="AH27:AK27"/>
    <mergeCell ref="C23:F23"/>
    <mergeCell ref="G23:S23"/>
    <mergeCell ref="U23:W23"/>
    <mergeCell ref="X23:AK23"/>
    <mergeCell ref="C25:F25"/>
    <mergeCell ref="G25:AG25"/>
    <mergeCell ref="AH25:AK25"/>
    <mergeCell ref="C28:F28"/>
    <mergeCell ref="G28:AG28"/>
    <mergeCell ref="AH28:AK28"/>
    <mergeCell ref="C30:J30"/>
    <mergeCell ref="K30:N30"/>
    <mergeCell ref="O30:S32"/>
    <mergeCell ref="T30:AK30"/>
    <mergeCell ref="C31:I31"/>
    <mergeCell ref="J31:K31"/>
    <mergeCell ref="L31:N31"/>
    <mergeCell ref="C33:AK33"/>
    <mergeCell ref="C34:N34"/>
    <mergeCell ref="O34:S34"/>
    <mergeCell ref="T34:X34"/>
    <mergeCell ref="Y34:AB34"/>
    <mergeCell ref="AC34:AG34"/>
    <mergeCell ref="AH34:AK34"/>
    <mergeCell ref="T31:X32"/>
    <mergeCell ref="Y31:AB31"/>
    <mergeCell ref="AC31:AG32"/>
    <mergeCell ref="AH31:AK31"/>
    <mergeCell ref="C32:I32"/>
    <mergeCell ref="J32:K32"/>
    <mergeCell ref="L32:N32"/>
    <mergeCell ref="Y32:AB32"/>
    <mergeCell ref="AH32:AK32"/>
    <mergeCell ref="C36:N36"/>
    <mergeCell ref="O36:S36"/>
    <mergeCell ref="T36:X36"/>
    <mergeCell ref="Y36:AB36"/>
    <mergeCell ref="AC36:AG36"/>
    <mergeCell ref="AH36:AK36"/>
    <mergeCell ref="C35:N35"/>
    <mergeCell ref="O35:S35"/>
    <mergeCell ref="T35:X35"/>
    <mergeCell ref="Y35:AB35"/>
    <mergeCell ref="AC35:AG35"/>
    <mergeCell ref="AH35:AK35"/>
    <mergeCell ref="C38:N38"/>
    <mergeCell ref="O38:S38"/>
    <mergeCell ref="T38:X38"/>
    <mergeCell ref="Y38:AB38"/>
    <mergeCell ref="AC38:AG38"/>
    <mergeCell ref="AH38:AK38"/>
    <mergeCell ref="C37:N37"/>
    <mergeCell ref="O37:S37"/>
    <mergeCell ref="T37:X37"/>
    <mergeCell ref="Y37:AB37"/>
    <mergeCell ref="AC37:AG37"/>
    <mergeCell ref="AH37:AK37"/>
    <mergeCell ref="C42:N42"/>
    <mergeCell ref="O42:S42"/>
    <mergeCell ref="T42:X42"/>
    <mergeCell ref="Y42:AB42"/>
    <mergeCell ref="AC42:AG42"/>
    <mergeCell ref="AH42:AK42"/>
    <mergeCell ref="C39:N39"/>
    <mergeCell ref="C40:AK40"/>
    <mergeCell ref="C41:N41"/>
    <mergeCell ref="O41:S41"/>
    <mergeCell ref="T41:X41"/>
    <mergeCell ref="Y41:AB41"/>
    <mergeCell ref="AC41:AG41"/>
    <mergeCell ref="AH41:AK41"/>
    <mergeCell ref="C44:AK44"/>
    <mergeCell ref="C45:N45"/>
    <mergeCell ref="O45:S45"/>
    <mergeCell ref="T45:X45"/>
    <mergeCell ref="Y45:AB45"/>
    <mergeCell ref="AC45:AG45"/>
    <mergeCell ref="AH45:AK45"/>
    <mergeCell ref="C43:N43"/>
    <mergeCell ref="O43:S43"/>
    <mergeCell ref="T43:X43"/>
    <mergeCell ref="Y43:AB43"/>
    <mergeCell ref="AC43:AG43"/>
    <mergeCell ref="AH43:AK43"/>
    <mergeCell ref="C47:N47"/>
    <mergeCell ref="O47:S47"/>
    <mergeCell ref="T47:X47"/>
    <mergeCell ref="Y47:AB47"/>
    <mergeCell ref="AC47:AG47"/>
    <mergeCell ref="AH47:AK47"/>
    <mergeCell ref="C46:N46"/>
    <mergeCell ref="O46:S46"/>
    <mergeCell ref="T46:X46"/>
    <mergeCell ref="Y46:AB46"/>
    <mergeCell ref="AC46:AG46"/>
    <mergeCell ref="AH46:AK46"/>
    <mergeCell ref="C50:N50"/>
    <mergeCell ref="O50:S50"/>
    <mergeCell ref="T50:X50"/>
    <mergeCell ref="Y50:AB50"/>
    <mergeCell ref="AC50:AG50"/>
    <mergeCell ref="AH50:AK50"/>
    <mergeCell ref="C48:AK48"/>
    <mergeCell ref="C49:N49"/>
    <mergeCell ref="O49:S49"/>
    <mergeCell ref="T49:X49"/>
    <mergeCell ref="Y49:AB49"/>
    <mergeCell ref="AC49:AG49"/>
    <mergeCell ref="AH49:AK49"/>
    <mergeCell ref="C53:AK53"/>
    <mergeCell ref="C54:N54"/>
    <mergeCell ref="O54:S54"/>
    <mergeCell ref="T54:X54"/>
    <mergeCell ref="Y54:AB54"/>
    <mergeCell ref="AC54:AG54"/>
    <mergeCell ref="AH54:AK54"/>
    <mergeCell ref="AH51:AK51"/>
    <mergeCell ref="C52:K52"/>
    <mergeCell ref="L52:N52"/>
    <mergeCell ref="O52:S52"/>
    <mergeCell ref="T52:X52"/>
    <mergeCell ref="Y52:AB52"/>
    <mergeCell ref="AC52:AG52"/>
    <mergeCell ref="AH52:AK52"/>
    <mergeCell ref="C51:K51"/>
    <mergeCell ref="L51:N51"/>
    <mergeCell ref="O51:S51"/>
    <mergeCell ref="T51:X51"/>
    <mergeCell ref="Y51:AB51"/>
    <mergeCell ref="AC51:AG51"/>
    <mergeCell ref="C56:N56"/>
    <mergeCell ref="O56:S56"/>
    <mergeCell ref="T56:X56"/>
    <mergeCell ref="Y56:AB56"/>
    <mergeCell ref="AC56:AG56"/>
    <mergeCell ref="AH56:AK56"/>
    <mergeCell ref="C55:N55"/>
    <mergeCell ref="O55:S55"/>
    <mergeCell ref="T55:X55"/>
    <mergeCell ref="Y55:AB55"/>
    <mergeCell ref="AC55:AG55"/>
    <mergeCell ref="AH55:AK55"/>
    <mergeCell ref="C64:M64"/>
    <mergeCell ref="N64:O64"/>
    <mergeCell ref="P64:Q64"/>
    <mergeCell ref="R64:W64"/>
    <mergeCell ref="Y64:Z64"/>
    <mergeCell ref="C65:G65"/>
    <mergeCell ref="H65:S65"/>
    <mergeCell ref="U65:AA65"/>
    <mergeCell ref="Z58:AK58"/>
    <mergeCell ref="Z59:AK59"/>
    <mergeCell ref="C63:J63"/>
    <mergeCell ref="K63:V63"/>
    <mergeCell ref="W63:Y63"/>
    <mergeCell ref="Z63:AK63"/>
    <mergeCell ref="AB65:AH65"/>
    <mergeCell ref="X79:AK79"/>
    <mergeCell ref="G70:S70"/>
    <mergeCell ref="W70:AI70"/>
    <mergeCell ref="C71:F71"/>
    <mergeCell ref="G71:AK71"/>
    <mergeCell ref="G72:AK72"/>
    <mergeCell ref="L76:V76"/>
    <mergeCell ref="W76:AK76"/>
    <mergeCell ref="H66:S66"/>
    <mergeCell ref="C67:H67"/>
    <mergeCell ref="V67:Z67"/>
    <mergeCell ref="AA67:AK67"/>
    <mergeCell ref="C69:F69"/>
    <mergeCell ref="G69:T69"/>
    <mergeCell ref="U69:V69"/>
    <mergeCell ref="W69:AK69"/>
    <mergeCell ref="C78:E78"/>
    <mergeCell ref="F78:S78"/>
    <mergeCell ref="U78:W78"/>
    <mergeCell ref="X78:AK78"/>
  </mergeCells>
  <dataValidations count="2">
    <dataValidation allowBlank="1" showInputMessage="1" showErrorMessage="1" promptTitle="Date Format" prompt="DD-Mmm-YY" sqref="AK24 G17:S17 Y18:AK18 Z17:AK17 AB65:AH65" xr:uid="{00000000-0002-0000-0D00-000000000000}"/>
    <dataValidation allowBlank="1" showInputMessage="1" showErrorMessage="1" promptTitle="Region" prompt="Automatic when county is selected" sqref="AH14" xr:uid="{00000000-0002-0000-0D00-000001000000}"/>
  </dataValidations>
  <printOptions horizontalCentered="1"/>
  <pageMargins left="0" right="0" top="0" bottom="0" header="0" footer="0"/>
  <pageSetup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Drop Down 3">
              <controlPr defaultSize="0" print="0" autoLine="0" autoPict="0">
                <anchor moveWithCells="1">
                  <from>
                    <xdr:col>9</xdr:col>
                    <xdr:colOff>85725</xdr:colOff>
                    <xdr:row>29</xdr:row>
                    <xdr:rowOff>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75</xdr:row>
                    <xdr:rowOff>95250</xdr:rowOff>
                  </from>
                  <to>
                    <xdr:col>11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73</xdr:row>
                    <xdr:rowOff>9525</xdr:rowOff>
                  </from>
                  <to>
                    <xdr:col>10</xdr:col>
                    <xdr:colOff>133350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Drop Down 6">
              <controlPr defaultSize="0" print="0" autoLine="0" autoPict="0">
                <anchor moveWithCells="1">
                  <from>
                    <xdr:col>22</xdr:col>
                    <xdr:colOff>47625</xdr:colOff>
                    <xdr:row>12</xdr:row>
                    <xdr:rowOff>95250</xdr:rowOff>
                  </from>
                  <to>
                    <xdr:col>29</xdr:col>
                    <xdr:colOff>180975</xdr:colOff>
                    <xdr:row>13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AX72"/>
  <sheetViews>
    <sheetView showGridLines="0" showRowColHeaders="0" workbookViewId="0">
      <selection activeCell="I14" sqref="I14:S14"/>
    </sheetView>
  </sheetViews>
  <sheetFormatPr defaultColWidth="0" defaultRowHeight="12.75" zeroHeight="1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22" width="3.42578125" style="4" customWidth="1"/>
    <col min="23" max="23" width="3" style="4" customWidth="1"/>
    <col min="24" max="25" width="3.28515625" style="4" customWidth="1"/>
    <col min="26" max="29" width="2.7109375" style="4" customWidth="1"/>
    <col min="30" max="30" width="2.140625" style="4" customWidth="1"/>
    <col min="31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/>
    <row r="2" spans="2:50" ht="0.9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11.25" customHeight="1">
      <c r="B3" s="5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  <c r="AF3" s="748"/>
      <c r="AG3" s="748"/>
      <c r="AH3" s="748"/>
      <c r="AI3" s="748"/>
      <c r="AJ3" s="748"/>
      <c r="AK3" s="748"/>
      <c r="AL3" s="6"/>
    </row>
    <row r="4" spans="2:50" s="10" customFormat="1" ht="15.75">
      <c r="B4" s="7"/>
      <c r="C4" s="749" t="s">
        <v>0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>
      <c r="B5" s="7"/>
      <c r="C5" s="749" t="s">
        <v>1</v>
      </c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>
      <c r="B6" s="7"/>
      <c r="C6" s="750" t="s">
        <v>2</v>
      </c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>
      <c r="B7" s="7"/>
      <c r="C7" s="751" t="s">
        <v>3</v>
      </c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>
      <c r="B8" s="7"/>
      <c r="C8" s="751" t="s">
        <v>4</v>
      </c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12"/>
    </row>
    <row r="9" spans="2:50" s="16" customFormat="1" ht="5.25" customHeight="1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51" customFormat="1" ht="12.75" customHeight="1">
      <c r="B10" s="49"/>
      <c r="C10" s="743" t="s">
        <v>419</v>
      </c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50"/>
    </row>
    <row r="11" spans="2:50" s="51" customFormat="1" ht="12.75" customHeight="1">
      <c r="B11" s="49"/>
      <c r="C11" s="743" t="s">
        <v>248</v>
      </c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50"/>
    </row>
    <row r="12" spans="2:50" s="51" customFormat="1" ht="12.75" customHeight="1">
      <c r="B12" s="49"/>
      <c r="C12" s="743" t="s">
        <v>249</v>
      </c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50"/>
    </row>
    <row r="13" spans="2:50"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6"/>
    </row>
    <row r="14" spans="2:50" s="47" customFormat="1" ht="12" customHeight="1">
      <c r="B14" s="45"/>
      <c r="C14" s="730" t="s">
        <v>9</v>
      </c>
      <c r="D14" s="730"/>
      <c r="E14" s="730"/>
      <c r="F14" s="730"/>
      <c r="G14" s="730"/>
      <c r="H14" s="730"/>
      <c r="I14" s="902" t="s">
        <v>265</v>
      </c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40"/>
      <c r="U14" s="730" t="s">
        <v>5</v>
      </c>
      <c r="V14" s="730"/>
      <c r="W14" s="924" t="s">
        <v>141</v>
      </c>
      <c r="X14" s="924"/>
      <c r="Y14" s="924"/>
      <c r="Z14" s="924"/>
      <c r="AA14" s="924"/>
      <c r="AB14" s="924"/>
      <c r="AC14" s="924"/>
      <c r="AD14" s="924"/>
      <c r="AE14" s="48"/>
      <c r="AF14" s="742" t="s">
        <v>8</v>
      </c>
      <c r="AG14" s="742"/>
      <c r="AH14" s="925">
        <v>3</v>
      </c>
      <c r="AI14" s="925"/>
      <c r="AJ14" s="925"/>
      <c r="AK14" s="925"/>
      <c r="AL14" s="46"/>
    </row>
    <row r="15" spans="2:50" s="47" customFormat="1" ht="12" customHeight="1">
      <c r="B15" s="45"/>
      <c r="C15" s="730" t="s">
        <v>6</v>
      </c>
      <c r="D15" s="730"/>
      <c r="E15" s="730"/>
      <c r="F15" s="902" t="s">
        <v>384</v>
      </c>
      <c r="G15" s="902"/>
      <c r="H15" s="902"/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40"/>
      <c r="U15" s="730" t="s">
        <v>209</v>
      </c>
      <c r="V15" s="730"/>
      <c r="W15" s="730"/>
      <c r="X15" s="902">
        <v>1234</v>
      </c>
      <c r="Y15" s="902"/>
      <c r="Z15" s="902"/>
      <c r="AA15" s="902"/>
      <c r="AB15" s="902"/>
      <c r="AC15" s="902"/>
      <c r="AD15" s="902"/>
      <c r="AE15" s="902"/>
      <c r="AF15" s="902"/>
      <c r="AG15" s="902"/>
      <c r="AH15" s="902"/>
      <c r="AI15" s="902"/>
      <c r="AJ15" s="902"/>
      <c r="AK15" s="902"/>
      <c r="AL15" s="46"/>
    </row>
    <row r="16" spans="2:50" s="47" customFormat="1" ht="12" customHeight="1">
      <c r="B16" s="45"/>
      <c r="C16" s="730" t="s">
        <v>213</v>
      </c>
      <c r="D16" s="730"/>
      <c r="E16" s="730"/>
      <c r="F16" s="903" t="s">
        <v>261</v>
      </c>
      <c r="G16" s="903"/>
      <c r="H16" s="903"/>
      <c r="I16" s="903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40"/>
      <c r="U16" s="730" t="s">
        <v>214</v>
      </c>
      <c r="V16" s="730"/>
      <c r="W16" s="902"/>
      <c r="X16" s="902"/>
      <c r="Y16" s="902"/>
      <c r="Z16" s="902"/>
      <c r="AA16" s="902"/>
      <c r="AB16" s="902"/>
      <c r="AC16" s="902"/>
      <c r="AD16" s="902"/>
      <c r="AE16" s="742" t="s">
        <v>246</v>
      </c>
      <c r="AF16" s="742"/>
      <c r="AG16" s="902"/>
      <c r="AH16" s="902"/>
      <c r="AI16" s="902"/>
      <c r="AJ16" s="902"/>
      <c r="AK16" s="902"/>
      <c r="AL16" s="46"/>
    </row>
    <row r="17" spans="2:38" s="47" customFormat="1" ht="12" customHeight="1">
      <c r="B17" s="45"/>
      <c r="C17" s="730" t="s">
        <v>215</v>
      </c>
      <c r="D17" s="730"/>
      <c r="E17" s="730"/>
      <c r="F17" s="730"/>
      <c r="G17" s="926">
        <v>37633</v>
      </c>
      <c r="H17" s="926"/>
      <c r="I17" s="926"/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40"/>
      <c r="U17" s="730" t="s">
        <v>221</v>
      </c>
      <c r="V17" s="730"/>
      <c r="W17" s="730"/>
      <c r="X17" s="730"/>
      <c r="Y17" s="730"/>
      <c r="Z17" s="917">
        <v>37634</v>
      </c>
      <c r="AA17" s="917"/>
      <c r="AB17" s="917"/>
      <c r="AC17" s="917"/>
      <c r="AD17" s="917"/>
      <c r="AE17" s="917"/>
      <c r="AF17" s="917"/>
      <c r="AG17" s="917"/>
      <c r="AH17" s="917"/>
      <c r="AI17" s="917"/>
      <c r="AJ17" s="917"/>
      <c r="AK17" s="917"/>
      <c r="AL17" s="46"/>
    </row>
    <row r="18" spans="2:38" s="47" customFormat="1" ht="12" customHeight="1">
      <c r="B18" s="45"/>
      <c r="C18" s="730" t="s">
        <v>216</v>
      </c>
      <c r="D18" s="730"/>
      <c r="E18" s="730"/>
      <c r="F18" s="730"/>
      <c r="G18" s="903" t="s">
        <v>416</v>
      </c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40"/>
      <c r="U18" s="730" t="s">
        <v>222</v>
      </c>
      <c r="V18" s="730"/>
      <c r="W18" s="730"/>
      <c r="X18" s="730"/>
      <c r="Y18" s="917">
        <v>37635</v>
      </c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7"/>
      <c r="AL18" s="46"/>
    </row>
    <row r="19" spans="2:38" s="47" customFormat="1" ht="12" customHeight="1">
      <c r="B19" s="45"/>
      <c r="C19" s="730" t="s">
        <v>217</v>
      </c>
      <c r="D19" s="730"/>
      <c r="E19" s="730"/>
      <c r="F19" s="730"/>
      <c r="G19" s="903" t="s">
        <v>256</v>
      </c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40"/>
      <c r="U19" s="444" t="s">
        <v>223</v>
      </c>
      <c r="V19" s="444"/>
      <c r="W19" s="444"/>
      <c r="X19" s="239" t="s">
        <v>256</v>
      </c>
      <c r="Y19" s="238"/>
      <c r="Z19" s="238"/>
      <c r="AA19" s="238"/>
      <c r="AB19" s="238"/>
      <c r="AC19" s="238"/>
      <c r="AD19" s="238"/>
      <c r="AE19" s="473" t="s">
        <v>516</v>
      </c>
      <c r="AF19" s="473"/>
      <c r="AG19" s="239" t="s">
        <v>517</v>
      </c>
      <c r="AH19" s="238"/>
      <c r="AI19" s="238"/>
      <c r="AJ19" s="238"/>
      <c r="AK19" s="238"/>
      <c r="AL19" s="46"/>
    </row>
    <row r="20" spans="2:38" s="47" customFormat="1" ht="12" customHeight="1">
      <c r="B20" s="45"/>
      <c r="C20" s="730" t="s">
        <v>218</v>
      </c>
      <c r="D20" s="730"/>
      <c r="E20" s="730"/>
      <c r="F20" s="730"/>
      <c r="G20" s="903" t="s">
        <v>414</v>
      </c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40"/>
      <c r="U20" s="730" t="s">
        <v>224</v>
      </c>
      <c r="V20" s="730"/>
      <c r="W20" s="730"/>
      <c r="X20" s="730"/>
      <c r="Y20" s="730"/>
      <c r="Z20" s="903" t="s">
        <v>416</v>
      </c>
      <c r="AA20" s="903"/>
      <c r="AB20" s="903"/>
      <c r="AC20" s="903"/>
      <c r="AD20" s="903"/>
      <c r="AE20" s="903"/>
      <c r="AF20" s="903"/>
      <c r="AG20" s="903"/>
      <c r="AH20" s="903"/>
      <c r="AI20" s="903"/>
      <c r="AJ20" s="903"/>
      <c r="AK20" s="903"/>
      <c r="AL20" s="46"/>
    </row>
    <row r="21" spans="2:38" s="47" customFormat="1" ht="12" customHeight="1">
      <c r="B21" s="45"/>
      <c r="C21" s="730" t="s">
        <v>208</v>
      </c>
      <c r="D21" s="730"/>
      <c r="E21" s="730"/>
      <c r="F21" s="902" t="s">
        <v>415</v>
      </c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40"/>
      <c r="U21" s="730" t="s">
        <v>212</v>
      </c>
      <c r="V21" s="730"/>
      <c r="W21" s="902" t="s">
        <v>390</v>
      </c>
      <c r="X21" s="902"/>
      <c r="Y21" s="902"/>
      <c r="Z21" s="902"/>
      <c r="AA21" s="902"/>
      <c r="AB21" s="902"/>
      <c r="AC21" s="902"/>
      <c r="AD21" s="902"/>
      <c r="AE21" s="902"/>
      <c r="AF21" s="902"/>
      <c r="AG21" s="902"/>
      <c r="AH21" s="902"/>
      <c r="AI21" s="902"/>
      <c r="AJ21" s="902"/>
      <c r="AK21" s="902"/>
      <c r="AL21" s="46"/>
    </row>
    <row r="22" spans="2:38" s="47" customFormat="1" ht="12" customHeight="1">
      <c r="B22" s="45"/>
      <c r="C22" s="730" t="s">
        <v>515</v>
      </c>
      <c r="D22" s="730"/>
      <c r="E22" s="730"/>
      <c r="F22" s="730"/>
      <c r="G22" s="903" t="s">
        <v>416</v>
      </c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40"/>
      <c r="U22" s="730" t="s">
        <v>212</v>
      </c>
      <c r="V22" s="730"/>
      <c r="W22" s="902" t="s">
        <v>417</v>
      </c>
      <c r="X22" s="902"/>
      <c r="Y22" s="902"/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902"/>
      <c r="AL22" s="46"/>
    </row>
    <row r="23" spans="2:38" s="47" customFormat="1" ht="12" customHeight="1">
      <c r="B23" s="45"/>
      <c r="C23" s="730" t="s">
        <v>220</v>
      </c>
      <c r="D23" s="730"/>
      <c r="E23" s="730"/>
      <c r="F23" s="730"/>
      <c r="G23" s="903" t="s">
        <v>387</v>
      </c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40"/>
      <c r="U23" s="730" t="s">
        <v>7</v>
      </c>
      <c r="V23" s="730"/>
      <c r="W23" s="730"/>
      <c r="X23" s="902" t="s">
        <v>391</v>
      </c>
      <c r="Y23" s="902"/>
      <c r="Z23" s="902"/>
      <c r="AA23" s="902"/>
      <c r="AB23" s="902"/>
      <c r="AC23" s="902"/>
      <c r="AD23" s="902"/>
      <c r="AE23" s="902"/>
      <c r="AF23" s="902"/>
      <c r="AG23" s="902"/>
      <c r="AH23" s="902"/>
      <c r="AI23" s="902"/>
      <c r="AJ23" s="902"/>
      <c r="AK23" s="902"/>
      <c r="AL23" s="46"/>
    </row>
    <row r="24" spans="2:38" s="20" customFormat="1" ht="5.25" customHeight="1">
      <c r="B24" s="18"/>
      <c r="C24" s="56"/>
      <c r="D24" s="56"/>
      <c r="E24" s="56"/>
      <c r="F24" s="56"/>
      <c r="G24" s="57"/>
      <c r="H24" s="57"/>
      <c r="I24" s="57"/>
      <c r="J24" s="57"/>
      <c r="K24" s="57"/>
      <c r="L24" s="56"/>
      <c r="M24" s="56"/>
      <c r="N24" s="56"/>
      <c r="O24" s="56"/>
      <c r="P24" s="56"/>
      <c r="Q24" s="57"/>
      <c r="R24" s="57"/>
      <c r="S24" s="57"/>
      <c r="T24" s="57"/>
      <c r="U24" s="57"/>
      <c r="V24" s="57"/>
      <c r="W24" s="56"/>
      <c r="X24" s="56"/>
      <c r="Y24" s="56"/>
      <c r="Z24" s="56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19"/>
    </row>
    <row r="25" spans="2:38" s="47" customFormat="1" ht="12.95" customHeight="1">
      <c r="B25" s="45"/>
      <c r="C25" s="738" t="s">
        <v>243</v>
      </c>
      <c r="D25" s="738"/>
      <c r="E25" s="738"/>
      <c r="F25" s="739"/>
      <c r="G25" s="745" t="s">
        <v>244</v>
      </c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9"/>
      <c r="AH25" s="745" t="s">
        <v>245</v>
      </c>
      <c r="AI25" s="738"/>
      <c r="AJ25" s="738"/>
      <c r="AK25" s="738"/>
      <c r="AL25" s="46"/>
    </row>
    <row r="26" spans="2:38" s="47" customFormat="1" ht="12" customHeight="1">
      <c r="B26" s="45"/>
      <c r="C26" s="902"/>
      <c r="D26" s="902"/>
      <c r="E26" s="902"/>
      <c r="F26" s="919"/>
      <c r="G26" s="920" t="s">
        <v>395</v>
      </c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21"/>
      <c r="AG26" s="922"/>
      <c r="AH26" s="923"/>
      <c r="AI26" s="902"/>
      <c r="AJ26" s="902"/>
      <c r="AK26" s="902"/>
      <c r="AL26" s="46"/>
    </row>
    <row r="27" spans="2:38" s="47" customFormat="1" ht="12" customHeight="1">
      <c r="B27" s="45"/>
      <c r="C27" s="903" t="s">
        <v>404</v>
      </c>
      <c r="D27" s="903"/>
      <c r="E27" s="903"/>
      <c r="F27" s="904"/>
      <c r="G27" s="905" t="s">
        <v>396</v>
      </c>
      <c r="H27" s="906"/>
      <c r="I27" s="906"/>
      <c r="J27" s="906"/>
      <c r="K27" s="906"/>
      <c r="L27" s="906"/>
      <c r="M27" s="906"/>
      <c r="N27" s="906"/>
      <c r="O27" s="906"/>
      <c r="P27" s="906"/>
      <c r="Q27" s="906"/>
      <c r="R27" s="906"/>
      <c r="S27" s="906"/>
      <c r="T27" s="906"/>
      <c r="U27" s="906"/>
      <c r="V27" s="906"/>
      <c r="W27" s="906"/>
      <c r="X27" s="906"/>
      <c r="Y27" s="906"/>
      <c r="Z27" s="906"/>
      <c r="AA27" s="906"/>
      <c r="AB27" s="906"/>
      <c r="AC27" s="906"/>
      <c r="AD27" s="906"/>
      <c r="AE27" s="906"/>
      <c r="AF27" s="906"/>
      <c r="AG27" s="907"/>
      <c r="AH27" s="909"/>
      <c r="AI27" s="903"/>
      <c r="AJ27" s="903"/>
      <c r="AK27" s="903"/>
      <c r="AL27" s="46"/>
    </row>
    <row r="28" spans="2:38" s="47" customFormat="1" ht="12" customHeight="1">
      <c r="B28" s="45"/>
      <c r="C28" s="903" t="s">
        <v>404</v>
      </c>
      <c r="D28" s="903"/>
      <c r="E28" s="903"/>
      <c r="F28" s="904"/>
      <c r="G28" s="905" t="s">
        <v>397</v>
      </c>
      <c r="H28" s="906"/>
      <c r="I28" s="906"/>
      <c r="J28" s="906"/>
      <c r="K28" s="906"/>
      <c r="L28" s="906"/>
      <c r="M28" s="906"/>
      <c r="N28" s="906"/>
      <c r="O28" s="906"/>
      <c r="P28" s="906"/>
      <c r="Q28" s="906"/>
      <c r="R28" s="906"/>
      <c r="S28" s="906"/>
      <c r="T28" s="906"/>
      <c r="U28" s="906"/>
      <c r="V28" s="906"/>
      <c r="W28" s="906"/>
      <c r="X28" s="906"/>
      <c r="Y28" s="906"/>
      <c r="Z28" s="906"/>
      <c r="AA28" s="906"/>
      <c r="AB28" s="906"/>
      <c r="AC28" s="906"/>
      <c r="AD28" s="906"/>
      <c r="AE28" s="906"/>
      <c r="AF28" s="906"/>
      <c r="AG28" s="907"/>
      <c r="AH28" s="909" t="s">
        <v>405</v>
      </c>
      <c r="AI28" s="903"/>
      <c r="AJ28" s="903"/>
      <c r="AK28" s="903"/>
      <c r="AL28" s="46"/>
    </row>
    <row r="29" spans="2:38" s="47" customFormat="1" ht="12" customHeight="1">
      <c r="B29" s="45"/>
      <c r="C29" s="903" t="s">
        <v>404</v>
      </c>
      <c r="D29" s="903"/>
      <c r="E29" s="903"/>
      <c r="F29" s="904"/>
      <c r="G29" s="905" t="s">
        <v>398</v>
      </c>
      <c r="H29" s="906"/>
      <c r="I29" s="906"/>
      <c r="J29" s="906"/>
      <c r="K29" s="906"/>
      <c r="L29" s="906"/>
      <c r="M29" s="906"/>
      <c r="N29" s="906"/>
      <c r="O29" s="906"/>
      <c r="P29" s="906"/>
      <c r="Q29" s="906"/>
      <c r="R29" s="906"/>
      <c r="S29" s="906"/>
      <c r="T29" s="906"/>
      <c r="U29" s="906"/>
      <c r="V29" s="906"/>
      <c r="W29" s="906"/>
      <c r="X29" s="906"/>
      <c r="Y29" s="906"/>
      <c r="Z29" s="906"/>
      <c r="AA29" s="906"/>
      <c r="AB29" s="906"/>
      <c r="AC29" s="906"/>
      <c r="AD29" s="906"/>
      <c r="AE29" s="906"/>
      <c r="AF29" s="906"/>
      <c r="AG29" s="907"/>
      <c r="AH29" s="909" t="s">
        <v>406</v>
      </c>
      <c r="AI29" s="903"/>
      <c r="AJ29" s="903"/>
      <c r="AK29" s="903"/>
      <c r="AL29" s="46"/>
    </row>
    <row r="30" spans="2:38" s="47" customFormat="1" ht="12" customHeight="1">
      <c r="B30" s="45"/>
      <c r="C30" s="903" t="s">
        <v>404</v>
      </c>
      <c r="D30" s="903"/>
      <c r="E30" s="903"/>
      <c r="F30" s="904"/>
      <c r="G30" s="905" t="s">
        <v>399</v>
      </c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6"/>
      <c r="V30" s="906"/>
      <c r="W30" s="906"/>
      <c r="X30" s="906"/>
      <c r="Y30" s="906"/>
      <c r="Z30" s="906"/>
      <c r="AA30" s="906"/>
      <c r="AB30" s="906"/>
      <c r="AC30" s="906"/>
      <c r="AD30" s="906"/>
      <c r="AE30" s="906"/>
      <c r="AF30" s="906"/>
      <c r="AG30" s="907"/>
      <c r="AH30" s="909" t="s">
        <v>407</v>
      </c>
      <c r="AI30" s="903"/>
      <c r="AJ30" s="903"/>
      <c r="AK30" s="903"/>
      <c r="AL30" s="46"/>
    </row>
    <row r="31" spans="2:38" s="47" customFormat="1" ht="12" customHeight="1">
      <c r="B31" s="45"/>
      <c r="C31" s="903"/>
      <c r="D31" s="903"/>
      <c r="E31" s="903"/>
      <c r="F31" s="904"/>
      <c r="G31" s="905" t="s">
        <v>400</v>
      </c>
      <c r="H31" s="906"/>
      <c r="I31" s="906"/>
      <c r="J31" s="906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6"/>
      <c r="Z31" s="906"/>
      <c r="AA31" s="906"/>
      <c r="AB31" s="906"/>
      <c r="AC31" s="906"/>
      <c r="AD31" s="906"/>
      <c r="AE31" s="906"/>
      <c r="AF31" s="906"/>
      <c r="AG31" s="907"/>
      <c r="AH31" s="909" t="s">
        <v>408</v>
      </c>
      <c r="AI31" s="903"/>
      <c r="AJ31" s="903"/>
      <c r="AK31" s="903"/>
      <c r="AL31" s="46"/>
    </row>
    <row r="32" spans="2:38" s="43" customFormat="1" ht="12" customHeight="1">
      <c r="B32" s="36"/>
      <c r="C32" s="903"/>
      <c r="D32" s="903"/>
      <c r="E32" s="903"/>
      <c r="F32" s="904"/>
      <c r="G32" s="905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6"/>
      <c r="W32" s="906"/>
      <c r="X32" s="906"/>
      <c r="Y32" s="906"/>
      <c r="Z32" s="906"/>
      <c r="AA32" s="906"/>
      <c r="AB32" s="906"/>
      <c r="AC32" s="906"/>
      <c r="AD32" s="906"/>
      <c r="AE32" s="906"/>
      <c r="AF32" s="906"/>
      <c r="AG32" s="907"/>
      <c r="AH32" s="909"/>
      <c r="AI32" s="903"/>
      <c r="AJ32" s="903"/>
      <c r="AK32" s="903"/>
      <c r="AL32" s="38"/>
    </row>
    <row r="33" spans="2:38" s="43" customFormat="1" ht="12" customHeight="1">
      <c r="B33" s="36"/>
      <c r="C33" s="903"/>
      <c r="D33" s="903"/>
      <c r="E33" s="903"/>
      <c r="F33" s="904"/>
      <c r="G33" s="905" t="s">
        <v>396</v>
      </c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6"/>
      <c r="Y33" s="906"/>
      <c r="Z33" s="906"/>
      <c r="AA33" s="906"/>
      <c r="AB33" s="906"/>
      <c r="AC33" s="906"/>
      <c r="AD33" s="906"/>
      <c r="AE33" s="906"/>
      <c r="AF33" s="906"/>
      <c r="AG33" s="907"/>
      <c r="AH33" s="909"/>
      <c r="AI33" s="903"/>
      <c r="AJ33" s="903"/>
      <c r="AK33" s="903"/>
      <c r="AL33" s="38"/>
    </row>
    <row r="34" spans="2:38" s="43" customFormat="1" ht="12" customHeight="1">
      <c r="B34" s="36"/>
      <c r="C34" s="903" t="s">
        <v>404</v>
      </c>
      <c r="D34" s="903"/>
      <c r="E34" s="903"/>
      <c r="F34" s="904"/>
      <c r="G34" s="905" t="s">
        <v>401</v>
      </c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6"/>
      <c r="Z34" s="906"/>
      <c r="AA34" s="906"/>
      <c r="AB34" s="906"/>
      <c r="AC34" s="906"/>
      <c r="AD34" s="906"/>
      <c r="AE34" s="906"/>
      <c r="AF34" s="906"/>
      <c r="AG34" s="907"/>
      <c r="AH34" s="909" t="s">
        <v>409</v>
      </c>
      <c r="AI34" s="903"/>
      <c r="AJ34" s="903"/>
      <c r="AK34" s="903"/>
      <c r="AL34" s="38"/>
    </row>
    <row r="35" spans="2:38" s="43" customFormat="1" ht="12" customHeight="1">
      <c r="B35" s="36"/>
      <c r="C35" s="903" t="s">
        <v>404</v>
      </c>
      <c r="D35" s="903"/>
      <c r="E35" s="903"/>
      <c r="F35" s="904"/>
      <c r="G35" s="905" t="s">
        <v>402</v>
      </c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906"/>
      <c r="AG35" s="907"/>
      <c r="AH35" s="909" t="s">
        <v>410</v>
      </c>
      <c r="AI35" s="903"/>
      <c r="AJ35" s="903"/>
      <c r="AK35" s="903"/>
      <c r="AL35" s="38"/>
    </row>
    <row r="36" spans="2:38" s="43" customFormat="1" ht="12" customHeight="1">
      <c r="B36" s="36"/>
      <c r="C36" s="903" t="s">
        <v>404</v>
      </c>
      <c r="D36" s="903"/>
      <c r="E36" s="903"/>
      <c r="F36" s="904"/>
      <c r="G36" s="905" t="s">
        <v>403</v>
      </c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906"/>
      <c r="AG36" s="907"/>
      <c r="AH36" s="909" t="s">
        <v>411</v>
      </c>
      <c r="AI36" s="903"/>
      <c r="AJ36" s="903"/>
      <c r="AK36" s="903"/>
      <c r="AL36" s="38"/>
    </row>
    <row r="37" spans="2:38" s="43" customFormat="1" ht="12" customHeight="1">
      <c r="B37" s="36"/>
      <c r="C37" s="903"/>
      <c r="D37" s="903"/>
      <c r="E37" s="903"/>
      <c r="F37" s="904"/>
      <c r="G37" s="905" t="s">
        <v>400</v>
      </c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906"/>
      <c r="AG37" s="907"/>
      <c r="AH37" s="909" t="s">
        <v>412</v>
      </c>
      <c r="AI37" s="903"/>
      <c r="AJ37" s="903"/>
      <c r="AK37" s="903"/>
      <c r="AL37" s="38"/>
    </row>
    <row r="38" spans="2:38" s="43" customFormat="1" ht="12" customHeight="1">
      <c r="B38" s="36"/>
      <c r="C38" s="903"/>
      <c r="D38" s="903"/>
      <c r="E38" s="903"/>
      <c r="F38" s="904"/>
      <c r="G38" s="905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906"/>
      <c r="AG38" s="907"/>
      <c r="AH38" s="909"/>
      <c r="AI38" s="903"/>
      <c r="AJ38" s="903"/>
      <c r="AK38" s="903"/>
      <c r="AL38" s="38"/>
    </row>
    <row r="39" spans="2:38" s="43" customFormat="1" ht="12" customHeight="1">
      <c r="B39" s="36"/>
      <c r="C39" s="903"/>
      <c r="D39" s="903"/>
      <c r="E39" s="903"/>
      <c r="F39" s="904"/>
      <c r="G39" s="474" t="s">
        <v>420</v>
      </c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6"/>
      <c r="AH39" s="909"/>
      <c r="AI39" s="903"/>
      <c r="AJ39" s="903"/>
      <c r="AK39" s="903"/>
      <c r="AL39" s="38"/>
    </row>
    <row r="40" spans="2:38" s="43" customFormat="1" ht="12" customHeight="1">
      <c r="B40" s="36"/>
      <c r="C40" s="903"/>
      <c r="D40" s="903"/>
      <c r="E40" s="903"/>
      <c r="F40" s="904"/>
      <c r="G40" s="905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906"/>
      <c r="AG40" s="907"/>
      <c r="AH40" s="909"/>
      <c r="AI40" s="903"/>
      <c r="AJ40" s="903"/>
      <c r="AK40" s="903"/>
      <c r="AL40" s="38"/>
    </row>
    <row r="41" spans="2:38" s="43" customFormat="1" ht="12" customHeight="1">
      <c r="B41" s="36"/>
      <c r="C41" s="903"/>
      <c r="D41" s="903"/>
      <c r="E41" s="903"/>
      <c r="F41" s="904"/>
      <c r="G41" s="905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906"/>
      <c r="AG41" s="907"/>
      <c r="AH41" s="909"/>
      <c r="AI41" s="903"/>
      <c r="AJ41" s="903"/>
      <c r="AK41" s="903"/>
      <c r="AL41" s="38"/>
    </row>
    <row r="42" spans="2:38" s="43" customFormat="1" ht="12" customHeight="1">
      <c r="B42" s="36"/>
      <c r="C42" s="903"/>
      <c r="D42" s="903"/>
      <c r="E42" s="903"/>
      <c r="F42" s="904"/>
      <c r="G42" s="905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7"/>
      <c r="AH42" s="909"/>
      <c r="AI42" s="903"/>
      <c r="AJ42" s="903"/>
      <c r="AK42" s="903"/>
      <c r="AL42" s="38"/>
    </row>
    <row r="43" spans="2:38" s="43" customFormat="1" ht="12" customHeight="1">
      <c r="B43" s="36"/>
      <c r="C43" s="903"/>
      <c r="D43" s="903"/>
      <c r="E43" s="903"/>
      <c r="F43" s="904"/>
      <c r="G43" s="905"/>
      <c r="H43" s="906"/>
      <c r="I43" s="906"/>
      <c r="J43" s="906"/>
      <c r="K43" s="906"/>
      <c r="L43" s="906"/>
      <c r="M43" s="906"/>
      <c r="N43" s="906"/>
      <c r="O43" s="906"/>
      <c r="P43" s="906"/>
      <c r="Q43" s="906"/>
      <c r="R43" s="906"/>
      <c r="S43" s="906"/>
      <c r="T43" s="906"/>
      <c r="U43" s="906"/>
      <c r="V43" s="906"/>
      <c r="W43" s="906"/>
      <c r="X43" s="906"/>
      <c r="Y43" s="906"/>
      <c r="Z43" s="906"/>
      <c r="AA43" s="906"/>
      <c r="AB43" s="906"/>
      <c r="AC43" s="906"/>
      <c r="AD43" s="906"/>
      <c r="AE43" s="906"/>
      <c r="AF43" s="906"/>
      <c r="AG43" s="907"/>
      <c r="AH43" s="909"/>
      <c r="AI43" s="903"/>
      <c r="AJ43" s="903"/>
      <c r="AK43" s="903"/>
      <c r="AL43" s="38"/>
    </row>
    <row r="44" spans="2:38" s="43" customFormat="1" ht="12" customHeight="1">
      <c r="B44" s="36"/>
      <c r="C44" s="903"/>
      <c r="D44" s="903"/>
      <c r="E44" s="903"/>
      <c r="F44" s="904"/>
      <c r="G44" s="905"/>
      <c r="H44" s="906"/>
      <c r="I44" s="906"/>
      <c r="J44" s="906"/>
      <c r="K44" s="906"/>
      <c r="L44" s="906"/>
      <c r="M44" s="906"/>
      <c r="N44" s="906"/>
      <c r="O44" s="906"/>
      <c r="P44" s="906"/>
      <c r="Q44" s="906"/>
      <c r="R44" s="906"/>
      <c r="S44" s="906"/>
      <c r="T44" s="906"/>
      <c r="U44" s="906"/>
      <c r="V44" s="906"/>
      <c r="W44" s="906"/>
      <c r="X44" s="906"/>
      <c r="Y44" s="906"/>
      <c r="Z44" s="906"/>
      <c r="AA44" s="906"/>
      <c r="AB44" s="906"/>
      <c r="AC44" s="906"/>
      <c r="AD44" s="906"/>
      <c r="AE44" s="906"/>
      <c r="AF44" s="906"/>
      <c r="AG44" s="907"/>
      <c r="AH44" s="909"/>
      <c r="AI44" s="903"/>
      <c r="AJ44" s="903"/>
      <c r="AK44" s="903"/>
      <c r="AL44" s="38"/>
    </row>
    <row r="45" spans="2:38" s="43" customFormat="1" ht="12" customHeight="1">
      <c r="B45" s="36"/>
      <c r="C45" s="903"/>
      <c r="D45" s="903"/>
      <c r="E45" s="903"/>
      <c r="F45" s="904"/>
      <c r="G45" s="905"/>
      <c r="H45" s="906"/>
      <c r="I45" s="906"/>
      <c r="J45" s="906"/>
      <c r="K45" s="906"/>
      <c r="L45" s="906"/>
      <c r="M45" s="906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6"/>
      <c r="Y45" s="906"/>
      <c r="Z45" s="906"/>
      <c r="AA45" s="906"/>
      <c r="AB45" s="906"/>
      <c r="AC45" s="906"/>
      <c r="AD45" s="906"/>
      <c r="AE45" s="906"/>
      <c r="AF45" s="906"/>
      <c r="AG45" s="907"/>
      <c r="AH45" s="909"/>
      <c r="AI45" s="903"/>
      <c r="AJ45" s="903"/>
      <c r="AK45" s="903"/>
      <c r="AL45" s="38"/>
    </row>
    <row r="46" spans="2:38" s="39" customFormat="1" ht="12" customHeight="1">
      <c r="B46" s="36"/>
      <c r="C46" s="912"/>
      <c r="D46" s="912"/>
      <c r="E46" s="912"/>
      <c r="F46" s="913"/>
      <c r="G46" s="914"/>
      <c r="H46" s="915"/>
      <c r="I46" s="915"/>
      <c r="J46" s="915"/>
      <c r="K46" s="915"/>
      <c r="L46" s="915"/>
      <c r="M46" s="915"/>
      <c r="N46" s="915"/>
      <c r="O46" s="915"/>
      <c r="P46" s="915"/>
      <c r="Q46" s="915"/>
      <c r="R46" s="915"/>
      <c r="S46" s="915"/>
      <c r="T46" s="915"/>
      <c r="U46" s="915"/>
      <c r="V46" s="915"/>
      <c r="W46" s="915"/>
      <c r="X46" s="915"/>
      <c r="Y46" s="915"/>
      <c r="Z46" s="915"/>
      <c r="AA46" s="915"/>
      <c r="AB46" s="915"/>
      <c r="AC46" s="915"/>
      <c r="AD46" s="915"/>
      <c r="AE46" s="915"/>
      <c r="AF46" s="915"/>
      <c r="AG46" s="916"/>
      <c r="AH46" s="911"/>
      <c r="AI46" s="912"/>
      <c r="AJ46" s="912"/>
      <c r="AK46" s="912"/>
      <c r="AL46" s="38"/>
    </row>
    <row r="47" spans="2:38" s="39" customFormat="1" ht="7.5" customHeight="1">
      <c r="B47" s="84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11"/>
      <c r="P47" s="111"/>
      <c r="Q47" s="111"/>
      <c r="R47" s="111"/>
      <c r="S47" s="88"/>
      <c r="T47" s="88"/>
      <c r="U47" s="88"/>
      <c r="V47" s="88"/>
      <c r="W47" s="111"/>
      <c r="X47" s="111"/>
      <c r="Y47" s="111"/>
      <c r="Z47" s="111"/>
      <c r="AA47" s="98"/>
      <c r="AB47" s="98"/>
      <c r="AC47" s="98"/>
      <c r="AD47" s="89"/>
      <c r="AE47" s="89"/>
      <c r="AF47" s="89"/>
      <c r="AG47" s="89"/>
      <c r="AH47" s="88"/>
      <c r="AI47" s="88"/>
      <c r="AJ47" s="88"/>
      <c r="AK47" s="88"/>
      <c r="AL47" s="85"/>
    </row>
    <row r="48" spans="2:38" s="39" customFormat="1" ht="15.75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694"/>
      <c r="AA48" s="694"/>
      <c r="AB48" s="694"/>
      <c r="AC48" s="694"/>
      <c r="AD48" s="694"/>
      <c r="AE48" s="694"/>
      <c r="AF48" s="694"/>
      <c r="AG48" s="694"/>
      <c r="AH48" s="694"/>
      <c r="AI48" s="694"/>
      <c r="AJ48" s="694"/>
      <c r="AK48" s="694"/>
      <c r="AL48" s="38"/>
    </row>
    <row r="49" spans="2:38" s="39" customFormat="1" ht="12.95" customHeight="1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800" t="s">
        <v>250</v>
      </c>
      <c r="AA49" s="800"/>
      <c r="AB49" s="800"/>
      <c r="AC49" s="800"/>
      <c r="AD49" s="800"/>
      <c r="AE49" s="800"/>
      <c r="AF49" s="800"/>
      <c r="AG49" s="800"/>
      <c r="AH49" s="800"/>
      <c r="AI49" s="800"/>
      <c r="AJ49" s="800"/>
      <c r="AK49" s="800"/>
      <c r="AL49" s="38"/>
    </row>
    <row r="50" spans="2:38" s="23" customFormat="1" ht="12.95" customHeight="1">
      <c r="B50" s="2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22"/>
    </row>
    <row r="51" spans="2:38" s="23" customFormat="1" ht="12.95" customHeight="1">
      <c r="B51" s="2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22"/>
    </row>
    <row r="52" spans="2:38" s="23" customFormat="1" ht="8.25" customHeight="1">
      <c r="B52" s="2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22"/>
    </row>
    <row r="53" spans="2:38" s="59" customFormat="1" ht="12.95" customHeight="1">
      <c r="B53" s="45"/>
      <c r="C53" s="730" t="s">
        <v>236</v>
      </c>
      <c r="D53" s="730"/>
      <c r="E53" s="730"/>
      <c r="F53" s="730"/>
      <c r="G53" s="730"/>
      <c r="H53" s="730"/>
      <c r="I53" s="730"/>
      <c r="J53" s="730"/>
      <c r="K53" s="694"/>
      <c r="L53" s="694"/>
      <c r="M53" s="694"/>
      <c r="N53" s="694"/>
      <c r="O53" s="694"/>
      <c r="P53" s="694"/>
      <c r="Q53" s="694"/>
      <c r="R53" s="694"/>
      <c r="S53" s="694"/>
      <c r="T53" s="694"/>
      <c r="U53" s="694"/>
      <c r="V53" s="694"/>
      <c r="W53" s="762" t="s">
        <v>237</v>
      </c>
      <c r="X53" s="762"/>
      <c r="Y53" s="762"/>
      <c r="Z53" s="910" t="s">
        <v>394</v>
      </c>
      <c r="AA53" s="910"/>
      <c r="AB53" s="910"/>
      <c r="AC53" s="910"/>
      <c r="AD53" s="910"/>
      <c r="AE53" s="910"/>
      <c r="AF53" s="910"/>
      <c r="AG53" s="910"/>
      <c r="AH53" s="910"/>
      <c r="AI53" s="910"/>
      <c r="AJ53" s="910"/>
      <c r="AK53" s="910"/>
      <c r="AL53" s="46"/>
    </row>
    <row r="54" spans="2:38" s="59" customFormat="1" ht="12.95" customHeight="1">
      <c r="B54" s="45"/>
      <c r="C54" s="730" t="s">
        <v>238</v>
      </c>
      <c r="D54" s="730"/>
      <c r="E54" s="730"/>
      <c r="F54" s="730"/>
      <c r="G54" s="730"/>
      <c r="H54" s="730"/>
      <c r="I54" s="730"/>
      <c r="J54" s="730"/>
      <c r="K54" s="730"/>
      <c r="L54" s="730"/>
      <c r="M54" s="730"/>
      <c r="N54" s="918" t="s">
        <v>392</v>
      </c>
      <c r="O54" s="918"/>
      <c r="P54" s="742" t="s">
        <v>239</v>
      </c>
      <c r="Q54" s="742"/>
      <c r="R54" s="902" t="s">
        <v>393</v>
      </c>
      <c r="S54" s="902"/>
      <c r="T54" s="902"/>
      <c r="U54" s="902"/>
      <c r="V54" s="902"/>
      <c r="W54" s="902"/>
      <c r="X54" s="40" t="s">
        <v>251</v>
      </c>
      <c r="Y54" s="908" t="s">
        <v>21</v>
      </c>
      <c r="Z54" s="908"/>
      <c r="AA54" s="37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46"/>
    </row>
    <row r="55" spans="2:38" s="59" customFormat="1" ht="12.95" customHeight="1">
      <c r="B55" s="45"/>
      <c r="C55" s="761" t="s">
        <v>240</v>
      </c>
      <c r="D55" s="761"/>
      <c r="E55" s="761"/>
      <c r="F55" s="761"/>
      <c r="G55" s="761"/>
      <c r="H55" s="694"/>
      <c r="I55" s="694"/>
      <c r="J55" s="694"/>
      <c r="K55" s="694"/>
      <c r="L55" s="694"/>
      <c r="M55" s="694"/>
      <c r="N55" s="694"/>
      <c r="O55" s="694"/>
      <c r="P55" s="694"/>
      <c r="Q55" s="694"/>
      <c r="R55" s="694"/>
      <c r="S55" s="694"/>
      <c r="T55" s="48"/>
      <c r="U55" s="742" t="s">
        <v>241</v>
      </c>
      <c r="V55" s="742"/>
      <c r="W55" s="742"/>
      <c r="X55" s="742"/>
      <c r="Y55" s="742"/>
      <c r="Z55" s="742"/>
      <c r="AA55" s="742"/>
      <c r="AB55" s="917">
        <v>38709</v>
      </c>
      <c r="AC55" s="917"/>
      <c r="AD55" s="917"/>
      <c r="AE55" s="917"/>
      <c r="AF55" s="917"/>
      <c r="AG55" s="917"/>
      <c r="AH55" s="917"/>
      <c r="AI55" s="37"/>
      <c r="AJ55" s="37"/>
      <c r="AK55" s="37"/>
      <c r="AL55" s="46"/>
    </row>
    <row r="56" spans="2:38" s="39" customFormat="1" ht="12.95" customHeight="1">
      <c r="B56" s="36"/>
      <c r="C56" s="37"/>
      <c r="D56" s="37"/>
      <c r="E56" s="37"/>
      <c r="F56" s="37"/>
      <c r="G56" s="55"/>
      <c r="H56" s="760" t="s">
        <v>242</v>
      </c>
      <c r="I56" s="760"/>
      <c r="J56" s="760"/>
      <c r="K56" s="760"/>
      <c r="L56" s="760"/>
      <c r="M56" s="760"/>
      <c r="N56" s="760"/>
      <c r="O56" s="760"/>
      <c r="P56" s="760"/>
      <c r="Q56" s="760"/>
      <c r="R56" s="760"/>
      <c r="S56" s="760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37"/>
      <c r="AJ56" s="37"/>
      <c r="AK56" s="37"/>
      <c r="AL56" s="38"/>
    </row>
    <row r="57" spans="2:38" s="39" customFormat="1" ht="12.95" customHeight="1">
      <c r="B57" s="36"/>
      <c r="C57" s="768" t="s">
        <v>235</v>
      </c>
      <c r="D57" s="768"/>
      <c r="E57" s="768"/>
      <c r="F57" s="768"/>
      <c r="G57" s="768"/>
      <c r="H57" s="768"/>
      <c r="I57" s="37"/>
      <c r="J57" s="37"/>
      <c r="K57" s="37"/>
      <c r="L57" s="37"/>
      <c r="M57" s="37"/>
      <c r="N57" s="37"/>
      <c r="O57" s="37"/>
      <c r="P57" s="55"/>
      <c r="Q57" s="55"/>
      <c r="R57" s="55"/>
      <c r="S57" s="55"/>
      <c r="T57" s="55"/>
      <c r="U57" s="55"/>
      <c r="V57" s="55"/>
      <c r="W57" s="55"/>
      <c r="X57" s="55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8"/>
    </row>
    <row r="58" spans="2:38" s="39" customFormat="1" ht="12.95" customHeight="1">
      <c r="B58" s="36"/>
      <c r="C58" s="40" t="s">
        <v>225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8"/>
    </row>
    <row r="59" spans="2:38" s="59" customFormat="1" ht="15.75" customHeight="1">
      <c r="B59" s="45"/>
      <c r="C59" s="730" t="s">
        <v>232</v>
      </c>
      <c r="D59" s="730"/>
      <c r="E59" s="730"/>
      <c r="F59" s="730"/>
      <c r="G59" s="694"/>
      <c r="H59" s="694"/>
      <c r="I59" s="694"/>
      <c r="J59" s="694"/>
      <c r="K59" s="694"/>
      <c r="L59" s="694"/>
      <c r="M59" s="694"/>
      <c r="N59" s="694"/>
      <c r="O59" s="694"/>
      <c r="P59" s="694"/>
      <c r="Q59" s="694"/>
      <c r="R59" s="694"/>
      <c r="S59" s="694"/>
      <c r="T59" s="694"/>
      <c r="U59" s="767" t="s">
        <v>231</v>
      </c>
      <c r="V59" s="767"/>
      <c r="W59" s="694"/>
      <c r="X59" s="694"/>
      <c r="Y59" s="694"/>
      <c r="Z59" s="694"/>
      <c r="AA59" s="694"/>
      <c r="AB59" s="694"/>
      <c r="AC59" s="694"/>
      <c r="AD59" s="694"/>
      <c r="AE59" s="694"/>
      <c r="AF59" s="694"/>
      <c r="AG59" s="694"/>
      <c r="AH59" s="694"/>
      <c r="AI59" s="694"/>
      <c r="AJ59" s="694"/>
      <c r="AK59" s="694"/>
      <c r="AL59" s="46"/>
    </row>
    <row r="60" spans="2:38" s="39" customFormat="1" ht="9" customHeight="1">
      <c r="B60" s="36"/>
      <c r="C60" s="37"/>
      <c r="D60" s="37"/>
      <c r="E60" s="37"/>
      <c r="F60" s="37"/>
      <c r="G60" s="747" t="s">
        <v>230</v>
      </c>
      <c r="H60" s="747"/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37"/>
      <c r="U60" s="37"/>
      <c r="V60" s="37"/>
      <c r="W60" s="747" t="s">
        <v>226</v>
      </c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47"/>
      <c r="AI60" s="747"/>
      <c r="AJ60" s="37"/>
      <c r="AK60" s="37"/>
      <c r="AL60" s="38"/>
    </row>
    <row r="61" spans="2:38" s="59" customFormat="1" ht="12.95" customHeight="1">
      <c r="B61" s="45"/>
      <c r="C61" s="730" t="s">
        <v>233</v>
      </c>
      <c r="D61" s="730"/>
      <c r="E61" s="730"/>
      <c r="F61" s="730"/>
      <c r="G61" s="694"/>
      <c r="H61" s="694"/>
      <c r="I61" s="694"/>
      <c r="J61" s="694"/>
      <c r="K61" s="694"/>
      <c r="L61" s="694"/>
      <c r="M61" s="694"/>
      <c r="N61" s="694"/>
      <c r="O61" s="694"/>
      <c r="P61" s="694"/>
      <c r="Q61" s="694"/>
      <c r="R61" s="694"/>
      <c r="S61" s="694"/>
      <c r="T61" s="694"/>
      <c r="U61" s="694"/>
      <c r="V61" s="694"/>
      <c r="W61" s="694"/>
      <c r="X61" s="694"/>
      <c r="Y61" s="694"/>
      <c r="Z61" s="694"/>
      <c r="AA61" s="694"/>
      <c r="AB61" s="694"/>
      <c r="AC61" s="694"/>
      <c r="AD61" s="694"/>
      <c r="AE61" s="694"/>
      <c r="AF61" s="694"/>
      <c r="AG61" s="694"/>
      <c r="AH61" s="694"/>
      <c r="AI61" s="694"/>
      <c r="AJ61" s="694"/>
      <c r="AK61" s="694"/>
      <c r="AL61" s="46"/>
    </row>
    <row r="62" spans="2:38" s="39" customFormat="1" ht="9" customHeight="1">
      <c r="B62" s="36"/>
      <c r="C62" s="37"/>
      <c r="D62" s="37"/>
      <c r="E62" s="37"/>
      <c r="F62" s="37"/>
      <c r="G62" s="747" t="s">
        <v>234</v>
      </c>
      <c r="H62" s="747"/>
      <c r="I62" s="747"/>
      <c r="J62" s="747"/>
      <c r="K62" s="747"/>
      <c r="L62" s="747"/>
      <c r="M62" s="747"/>
      <c r="N62" s="747"/>
      <c r="O62" s="747"/>
      <c r="P62" s="747"/>
      <c r="Q62" s="747"/>
      <c r="R62" s="747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  <c r="AH62" s="747"/>
      <c r="AI62" s="747"/>
      <c r="AJ62" s="747"/>
      <c r="AK62" s="747"/>
      <c r="AL62" s="38"/>
    </row>
    <row r="63" spans="2:38" s="39" customFormat="1" ht="2.25" customHeight="1">
      <c r="B63" s="36"/>
      <c r="C63" s="52"/>
      <c r="D63" s="52"/>
      <c r="E63" s="52"/>
      <c r="F63" s="5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2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38"/>
    </row>
    <row r="64" spans="2:38" s="39" customFormat="1" ht="3" customHeight="1">
      <c r="B64" s="36"/>
      <c r="C64" s="40"/>
      <c r="D64" s="40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8"/>
    </row>
    <row r="65" spans="2:38" s="39" customFormat="1" ht="5.25" customHeight="1">
      <c r="B65" s="36"/>
      <c r="C65" s="34"/>
      <c r="D65" s="34"/>
      <c r="E65" s="34"/>
      <c r="F65" s="34"/>
      <c r="G65" s="34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8"/>
    </row>
    <row r="66" spans="2:38" s="47" customFormat="1" ht="12" customHeight="1">
      <c r="B66" s="45"/>
      <c r="C66" s="40" t="s">
        <v>211</v>
      </c>
      <c r="D66" s="40"/>
      <c r="E66" s="40"/>
      <c r="F66" s="40"/>
      <c r="G66" s="40"/>
      <c r="H66" s="40"/>
      <c r="I66" s="40"/>
      <c r="J66" s="40"/>
      <c r="K66" s="40"/>
      <c r="L66" s="742" t="s">
        <v>210</v>
      </c>
      <c r="M66" s="742"/>
      <c r="N66" s="742"/>
      <c r="O66" s="742"/>
      <c r="P66" s="742"/>
      <c r="Q66" s="742"/>
      <c r="R66" s="742"/>
      <c r="S66" s="742"/>
      <c r="T66" s="742"/>
      <c r="U66" s="742"/>
      <c r="V66" s="742"/>
      <c r="W66" s="902" t="s">
        <v>413</v>
      </c>
      <c r="X66" s="902"/>
      <c r="Y66" s="902"/>
      <c r="Z66" s="902"/>
      <c r="AA66" s="902"/>
      <c r="AB66" s="902"/>
      <c r="AC66" s="902"/>
      <c r="AD66" s="902"/>
      <c r="AE66" s="902"/>
      <c r="AF66" s="902"/>
      <c r="AG66" s="902"/>
      <c r="AH66" s="902"/>
      <c r="AI66" s="902"/>
      <c r="AJ66" s="902"/>
      <c r="AK66" s="902"/>
      <c r="AL66" s="46"/>
    </row>
    <row r="67" spans="2:38" s="43" customFormat="1" ht="7.5" customHeight="1">
      <c r="B67" s="36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38"/>
    </row>
    <row r="68" spans="2:38" s="59" customFormat="1" ht="15.75" customHeight="1">
      <c r="B68" s="45"/>
      <c r="C68" s="730" t="s">
        <v>227</v>
      </c>
      <c r="D68" s="730"/>
      <c r="E68" s="730"/>
      <c r="F68" s="694"/>
      <c r="G68" s="694"/>
      <c r="H68" s="694"/>
      <c r="I68" s="694"/>
      <c r="J68" s="694"/>
      <c r="K68" s="694"/>
      <c r="L68" s="694"/>
      <c r="M68" s="694"/>
      <c r="N68" s="694"/>
      <c r="O68" s="694"/>
      <c r="P68" s="694"/>
      <c r="Q68" s="694"/>
      <c r="R68" s="694"/>
      <c r="S68" s="694"/>
      <c r="T68" s="37"/>
      <c r="U68" s="762" t="s">
        <v>228</v>
      </c>
      <c r="V68" s="762"/>
      <c r="W68" s="762"/>
      <c r="X68" s="694"/>
      <c r="Y68" s="694"/>
      <c r="Z68" s="694"/>
      <c r="AA68" s="694"/>
      <c r="AB68" s="694"/>
      <c r="AC68" s="694"/>
      <c r="AD68" s="694"/>
      <c r="AE68" s="694"/>
      <c r="AF68" s="694"/>
      <c r="AG68" s="694"/>
      <c r="AH68" s="694"/>
      <c r="AI68" s="694"/>
      <c r="AJ68" s="694"/>
      <c r="AK68" s="694"/>
      <c r="AL68" s="46"/>
    </row>
    <row r="69" spans="2:38" s="39" customFormat="1" ht="11.25">
      <c r="B69" s="3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747" t="s">
        <v>229</v>
      </c>
      <c r="Y69" s="747"/>
      <c r="Z69" s="747"/>
      <c r="AA69" s="747"/>
      <c r="AB69" s="747"/>
      <c r="AC69" s="747"/>
      <c r="AD69" s="747"/>
      <c r="AE69" s="747"/>
      <c r="AF69" s="747"/>
      <c r="AG69" s="747"/>
      <c r="AH69" s="747"/>
      <c r="AI69" s="747"/>
      <c r="AJ69" s="747"/>
      <c r="AK69" s="747"/>
      <c r="AL69" s="38"/>
    </row>
    <row r="70" spans="2:38" s="39" customFormat="1" ht="11.25">
      <c r="B70" s="3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38"/>
    </row>
    <row r="71" spans="2:38" ht="10.5" customHeight="1"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70"/>
    </row>
    <row r="72" spans="2:38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</row>
  </sheetData>
  <sheetProtection password="CC15" sheet="1" objects="1" scenarios="1"/>
  <mergeCells count="152">
    <mergeCell ref="C3:AK3"/>
    <mergeCell ref="C4:AK4"/>
    <mergeCell ref="C5:AK5"/>
    <mergeCell ref="C6:AK6"/>
    <mergeCell ref="G34:AG34"/>
    <mergeCell ref="AH34:AK34"/>
    <mergeCell ref="W21:AK21"/>
    <mergeCell ref="AH30:AK30"/>
    <mergeCell ref="C7:AK7"/>
    <mergeCell ref="C8:AK8"/>
    <mergeCell ref="C17:F17"/>
    <mergeCell ref="Y18:AK18"/>
    <mergeCell ref="C20:F20"/>
    <mergeCell ref="C19:F19"/>
    <mergeCell ref="C21:E21"/>
    <mergeCell ref="U22:V22"/>
    <mergeCell ref="G22:S22"/>
    <mergeCell ref="Z20:AK20"/>
    <mergeCell ref="F15:S15"/>
    <mergeCell ref="C16:E16"/>
    <mergeCell ref="G18:S18"/>
    <mergeCell ref="AG16:AK16"/>
    <mergeCell ref="C15:E15"/>
    <mergeCell ref="U15:W15"/>
    <mergeCell ref="X69:AK69"/>
    <mergeCell ref="AH25:AK25"/>
    <mergeCell ref="G25:AG25"/>
    <mergeCell ref="G26:AG26"/>
    <mergeCell ref="AH26:AK26"/>
    <mergeCell ref="C10:AK10"/>
    <mergeCell ref="C14:H14"/>
    <mergeCell ref="I14:S14"/>
    <mergeCell ref="U14:V14"/>
    <mergeCell ref="W14:AD14"/>
    <mergeCell ref="C12:AK12"/>
    <mergeCell ref="C11:AK11"/>
    <mergeCell ref="AH14:AK14"/>
    <mergeCell ref="AF14:AG14"/>
    <mergeCell ref="G36:AG36"/>
    <mergeCell ref="AH37:AK37"/>
    <mergeCell ref="AH40:AK40"/>
    <mergeCell ref="G40:AG40"/>
    <mergeCell ref="AH36:AK36"/>
    <mergeCell ref="X15:AK15"/>
    <mergeCell ref="Z17:AK17"/>
    <mergeCell ref="F16:S16"/>
    <mergeCell ref="G17:S17"/>
    <mergeCell ref="U16:V16"/>
    <mergeCell ref="W16:AD16"/>
    <mergeCell ref="U17:Y17"/>
    <mergeCell ref="U18:X18"/>
    <mergeCell ref="AE16:AF16"/>
    <mergeCell ref="C18:F18"/>
    <mergeCell ref="U21:V21"/>
    <mergeCell ref="W22:AK22"/>
    <mergeCell ref="X23:AK23"/>
    <mergeCell ref="U23:W23"/>
    <mergeCell ref="AH27:AK27"/>
    <mergeCell ref="G23:S23"/>
    <mergeCell ref="U19:W19"/>
    <mergeCell ref="C26:F26"/>
    <mergeCell ref="C27:F27"/>
    <mergeCell ref="G20:S20"/>
    <mergeCell ref="U20:Y20"/>
    <mergeCell ref="F21:S21"/>
    <mergeCell ref="AE19:AF19"/>
    <mergeCell ref="G19:S19"/>
    <mergeCell ref="C23:F23"/>
    <mergeCell ref="C22:F22"/>
    <mergeCell ref="G27:AG27"/>
    <mergeCell ref="C25:F25"/>
    <mergeCell ref="C30:F30"/>
    <mergeCell ref="C35:F35"/>
    <mergeCell ref="G29:AG29"/>
    <mergeCell ref="C28:F28"/>
    <mergeCell ref="G28:AG28"/>
    <mergeCell ref="AH28:AK28"/>
    <mergeCell ref="G30:AG30"/>
    <mergeCell ref="AH33:AK33"/>
    <mergeCell ref="C31:F31"/>
    <mergeCell ref="C32:F32"/>
    <mergeCell ref="C34:F34"/>
    <mergeCell ref="G33:AG33"/>
    <mergeCell ref="G35:AG35"/>
    <mergeCell ref="AH32:AK32"/>
    <mergeCell ref="AH35:AK35"/>
    <mergeCell ref="G31:AG31"/>
    <mergeCell ref="AH31:AK31"/>
    <mergeCell ref="G32:AG32"/>
    <mergeCell ref="C33:F33"/>
    <mergeCell ref="AH29:AK29"/>
    <mergeCell ref="C29:F29"/>
    <mergeCell ref="C36:F36"/>
    <mergeCell ref="C40:F40"/>
    <mergeCell ref="C37:F37"/>
    <mergeCell ref="P54:Q54"/>
    <mergeCell ref="H55:S55"/>
    <mergeCell ref="R54:W54"/>
    <mergeCell ref="C43:F43"/>
    <mergeCell ref="G43:AG43"/>
    <mergeCell ref="C39:F39"/>
    <mergeCell ref="C38:F38"/>
    <mergeCell ref="G38:AG38"/>
    <mergeCell ref="G37:AG37"/>
    <mergeCell ref="G42:AG42"/>
    <mergeCell ref="G44:AG44"/>
    <mergeCell ref="C53:J53"/>
    <mergeCell ref="K53:V53"/>
    <mergeCell ref="AB55:AH55"/>
    <mergeCell ref="AH38:AK38"/>
    <mergeCell ref="AH43:AK43"/>
    <mergeCell ref="AH39:AK39"/>
    <mergeCell ref="AH41:AK41"/>
    <mergeCell ref="G41:AG41"/>
    <mergeCell ref="G39:AG39"/>
    <mergeCell ref="N54:O54"/>
    <mergeCell ref="C41:F41"/>
    <mergeCell ref="C44:F44"/>
    <mergeCell ref="G45:AG45"/>
    <mergeCell ref="Y54:Z54"/>
    <mergeCell ref="Z49:AK49"/>
    <mergeCell ref="AH42:AK42"/>
    <mergeCell ref="C42:F42"/>
    <mergeCell ref="Z48:AK48"/>
    <mergeCell ref="Z53:AK53"/>
    <mergeCell ref="AH46:AK46"/>
    <mergeCell ref="AH44:AK44"/>
    <mergeCell ref="AH45:AK45"/>
    <mergeCell ref="C46:F46"/>
    <mergeCell ref="G46:AG46"/>
    <mergeCell ref="W53:Y53"/>
    <mergeCell ref="C45:F45"/>
    <mergeCell ref="C68:E68"/>
    <mergeCell ref="U68:W68"/>
    <mergeCell ref="X68:AK68"/>
    <mergeCell ref="F68:S68"/>
    <mergeCell ref="G61:AK61"/>
    <mergeCell ref="C54:M54"/>
    <mergeCell ref="H56:S56"/>
    <mergeCell ref="U59:V59"/>
    <mergeCell ref="W66:AK66"/>
    <mergeCell ref="G62:AK62"/>
    <mergeCell ref="L66:V66"/>
    <mergeCell ref="C61:F61"/>
    <mergeCell ref="G60:S60"/>
    <mergeCell ref="U55:AA55"/>
    <mergeCell ref="C59:F59"/>
    <mergeCell ref="G59:T59"/>
    <mergeCell ref="W60:AI60"/>
    <mergeCell ref="W59:AK59"/>
    <mergeCell ref="C57:H57"/>
    <mergeCell ref="C55:G55"/>
  </mergeCells>
  <phoneticPr fontId="30" type="noConversion"/>
  <dataValidations xWindow="599" yWindow="380" count="2">
    <dataValidation allowBlank="1" showInputMessage="1" showErrorMessage="1" promptTitle="Region" prompt="Automatic when county is selected" sqref="AH14" xr:uid="{00000000-0002-0000-0E00-000000000000}"/>
    <dataValidation allowBlank="1" showInputMessage="1" showErrorMessage="1" promptTitle="Date Format" prompt="DD-Mmm-YY" sqref="AB55:AH55 AK24 G17:S17 Y18:AK18 Z17:AK17" xr:uid="{00000000-0002-0000-0E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65</xdr:row>
                    <xdr:rowOff>57150</xdr:rowOff>
                  </from>
                  <to>
                    <xdr:col>11</xdr:col>
                    <xdr:colOff>104775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5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63</xdr:row>
                    <xdr:rowOff>9525</xdr:rowOff>
                  </from>
                  <to>
                    <xdr:col>10</xdr:col>
                    <xdr:colOff>133350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6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7" name="Check Box 10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8" name="Check Box 31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9" name="Check Box 32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1">
    <pageSetUpPr fitToPage="1"/>
  </sheetPr>
  <dimension ref="A1:AX72"/>
  <sheetViews>
    <sheetView showGridLines="0" showRowColHeaders="0" workbookViewId="0">
      <selection activeCell="I14" sqref="I14:S14"/>
    </sheetView>
  </sheetViews>
  <sheetFormatPr defaultColWidth="0" defaultRowHeight="12.75" zeroHeight="1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22" width="3.42578125" style="4" customWidth="1"/>
    <col min="23" max="23" width="3" style="4" customWidth="1"/>
    <col min="24" max="25" width="3.28515625" style="4" customWidth="1"/>
    <col min="26" max="29" width="2.7109375" style="4" customWidth="1"/>
    <col min="30" max="30" width="2.140625" style="4" customWidth="1"/>
    <col min="31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/>
    <row r="2" spans="2:50" ht="0.9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11.25" customHeight="1">
      <c r="B3" s="5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  <c r="AF3" s="748"/>
      <c r="AG3" s="748"/>
      <c r="AH3" s="748"/>
      <c r="AI3" s="748"/>
      <c r="AJ3" s="748"/>
      <c r="AK3" s="748"/>
      <c r="AL3" s="6"/>
    </row>
    <row r="4" spans="2:50" s="10" customFormat="1" ht="15.75">
      <c r="B4" s="7"/>
      <c r="C4" s="749" t="s">
        <v>0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>
      <c r="B5" s="7"/>
      <c r="C5" s="749" t="s">
        <v>1</v>
      </c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>
      <c r="B6" s="7"/>
      <c r="C6" s="750" t="s">
        <v>2</v>
      </c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>
      <c r="B7" s="7"/>
      <c r="C7" s="751" t="s">
        <v>3</v>
      </c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>
      <c r="B8" s="7"/>
      <c r="C8" s="751" t="s">
        <v>4</v>
      </c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12"/>
    </row>
    <row r="9" spans="2:50" s="16" customFormat="1" ht="5.25" customHeight="1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51" customFormat="1" ht="12.75" customHeight="1">
      <c r="B10" s="49"/>
      <c r="C10" s="743" t="s">
        <v>419</v>
      </c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50"/>
    </row>
    <row r="11" spans="2:50" s="51" customFormat="1" ht="12.75" customHeight="1">
      <c r="B11" s="49"/>
      <c r="C11" s="743" t="s">
        <v>248</v>
      </c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50"/>
    </row>
    <row r="12" spans="2:50" s="51" customFormat="1" ht="12.75" customHeight="1">
      <c r="B12" s="49"/>
      <c r="C12" s="743" t="s">
        <v>249</v>
      </c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50"/>
    </row>
    <row r="13" spans="2:50"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6"/>
    </row>
    <row r="14" spans="2:50" s="47" customFormat="1" ht="12" customHeight="1">
      <c r="B14" s="45"/>
      <c r="C14" s="730" t="s">
        <v>9</v>
      </c>
      <c r="D14" s="730"/>
      <c r="E14" s="730"/>
      <c r="F14" s="730"/>
      <c r="G14" s="730"/>
      <c r="H14" s="730"/>
      <c r="I14" s="902" t="s">
        <v>265</v>
      </c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40"/>
      <c r="U14" s="730" t="s">
        <v>5</v>
      </c>
      <c r="V14" s="730"/>
      <c r="W14" s="924" t="s">
        <v>141</v>
      </c>
      <c r="X14" s="924"/>
      <c r="Y14" s="924"/>
      <c r="Z14" s="924"/>
      <c r="AA14" s="924"/>
      <c r="AB14" s="924"/>
      <c r="AC14" s="924"/>
      <c r="AD14" s="924"/>
      <c r="AE14" s="48"/>
      <c r="AF14" s="742" t="s">
        <v>8</v>
      </c>
      <c r="AG14" s="742"/>
      <c r="AH14" s="925">
        <v>3</v>
      </c>
      <c r="AI14" s="925"/>
      <c r="AJ14" s="925"/>
      <c r="AK14" s="925"/>
      <c r="AL14" s="46"/>
    </row>
    <row r="15" spans="2:50" s="47" customFormat="1" ht="12" customHeight="1">
      <c r="B15" s="45"/>
      <c r="C15" s="730" t="s">
        <v>6</v>
      </c>
      <c r="D15" s="730"/>
      <c r="E15" s="730"/>
      <c r="F15" s="902" t="s">
        <v>384</v>
      </c>
      <c r="G15" s="902"/>
      <c r="H15" s="902"/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40"/>
      <c r="U15" s="730" t="s">
        <v>209</v>
      </c>
      <c r="V15" s="730"/>
      <c r="W15" s="730"/>
      <c r="X15" s="902">
        <v>1234</v>
      </c>
      <c r="Y15" s="902"/>
      <c r="Z15" s="902"/>
      <c r="AA15" s="902"/>
      <c r="AB15" s="902"/>
      <c r="AC15" s="902"/>
      <c r="AD15" s="902"/>
      <c r="AE15" s="902"/>
      <c r="AF15" s="902"/>
      <c r="AG15" s="902"/>
      <c r="AH15" s="902"/>
      <c r="AI15" s="902"/>
      <c r="AJ15" s="902"/>
      <c r="AK15" s="902"/>
      <c r="AL15" s="46"/>
    </row>
    <row r="16" spans="2:50" s="47" customFormat="1" ht="12" customHeight="1">
      <c r="B16" s="45"/>
      <c r="C16" s="730" t="s">
        <v>213</v>
      </c>
      <c r="D16" s="730"/>
      <c r="E16" s="730"/>
      <c r="F16" s="903" t="s">
        <v>261</v>
      </c>
      <c r="G16" s="903"/>
      <c r="H16" s="903"/>
      <c r="I16" s="903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40"/>
      <c r="U16" s="730" t="s">
        <v>214</v>
      </c>
      <c r="V16" s="730"/>
      <c r="W16" s="902"/>
      <c r="X16" s="902"/>
      <c r="Y16" s="902"/>
      <c r="Z16" s="902"/>
      <c r="AA16" s="902"/>
      <c r="AB16" s="902"/>
      <c r="AC16" s="902"/>
      <c r="AD16" s="902"/>
      <c r="AE16" s="742" t="s">
        <v>246</v>
      </c>
      <c r="AF16" s="742"/>
      <c r="AG16" s="902"/>
      <c r="AH16" s="902"/>
      <c r="AI16" s="902"/>
      <c r="AJ16" s="902"/>
      <c r="AK16" s="902"/>
      <c r="AL16" s="46"/>
    </row>
    <row r="17" spans="2:38" s="47" customFormat="1" ht="12" customHeight="1">
      <c r="B17" s="45"/>
      <c r="C17" s="730" t="s">
        <v>215</v>
      </c>
      <c r="D17" s="730"/>
      <c r="E17" s="730"/>
      <c r="F17" s="730"/>
      <c r="G17" s="926">
        <v>37633</v>
      </c>
      <c r="H17" s="926"/>
      <c r="I17" s="926"/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40"/>
      <c r="U17" s="730" t="s">
        <v>221</v>
      </c>
      <c r="V17" s="730"/>
      <c r="W17" s="730"/>
      <c r="X17" s="730"/>
      <c r="Y17" s="730"/>
      <c r="Z17" s="917">
        <v>37634</v>
      </c>
      <c r="AA17" s="917"/>
      <c r="AB17" s="917"/>
      <c r="AC17" s="917"/>
      <c r="AD17" s="917"/>
      <c r="AE17" s="917"/>
      <c r="AF17" s="917"/>
      <c r="AG17" s="917"/>
      <c r="AH17" s="917"/>
      <c r="AI17" s="917"/>
      <c r="AJ17" s="917"/>
      <c r="AK17" s="917"/>
      <c r="AL17" s="46"/>
    </row>
    <row r="18" spans="2:38" s="47" customFormat="1" ht="12" customHeight="1">
      <c r="B18" s="45"/>
      <c r="C18" s="730" t="s">
        <v>216</v>
      </c>
      <c r="D18" s="730"/>
      <c r="E18" s="730"/>
      <c r="F18" s="730"/>
      <c r="G18" s="903" t="s">
        <v>416</v>
      </c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40"/>
      <c r="U18" s="730" t="s">
        <v>222</v>
      </c>
      <c r="V18" s="730"/>
      <c r="W18" s="730"/>
      <c r="X18" s="730"/>
      <c r="Y18" s="917">
        <v>37635</v>
      </c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7"/>
      <c r="AL18" s="46"/>
    </row>
    <row r="19" spans="2:38" s="47" customFormat="1" ht="12" customHeight="1">
      <c r="B19" s="45"/>
      <c r="C19" s="730" t="s">
        <v>217</v>
      </c>
      <c r="D19" s="730"/>
      <c r="E19" s="730"/>
      <c r="F19" s="730"/>
      <c r="G19" s="903" t="s">
        <v>256</v>
      </c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40"/>
      <c r="U19" s="730" t="s">
        <v>223</v>
      </c>
      <c r="V19" s="730"/>
      <c r="W19" s="730"/>
      <c r="X19" s="902" t="s">
        <v>388</v>
      </c>
      <c r="Y19" s="902"/>
      <c r="Z19" s="902"/>
      <c r="AA19" s="902"/>
      <c r="AB19" s="902"/>
      <c r="AC19" s="902"/>
      <c r="AD19" s="902"/>
      <c r="AE19" s="902"/>
      <c r="AF19" s="902"/>
      <c r="AG19" s="902"/>
      <c r="AH19" s="902"/>
      <c r="AI19" s="902"/>
      <c r="AJ19" s="902"/>
      <c r="AK19" s="902"/>
      <c r="AL19" s="46"/>
    </row>
    <row r="20" spans="2:38" s="47" customFormat="1" ht="12" customHeight="1">
      <c r="B20" s="45"/>
      <c r="C20" s="730" t="s">
        <v>218</v>
      </c>
      <c r="D20" s="730"/>
      <c r="E20" s="730"/>
      <c r="F20" s="730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40"/>
      <c r="U20" s="730" t="s">
        <v>224</v>
      </c>
      <c r="V20" s="730"/>
      <c r="W20" s="730"/>
      <c r="X20" s="730"/>
      <c r="Y20" s="730"/>
      <c r="Z20" s="903"/>
      <c r="AA20" s="903"/>
      <c r="AB20" s="903"/>
      <c r="AC20" s="903"/>
      <c r="AD20" s="903"/>
      <c r="AE20" s="903"/>
      <c r="AF20" s="903"/>
      <c r="AG20" s="903"/>
      <c r="AH20" s="903"/>
      <c r="AI20" s="903"/>
      <c r="AJ20" s="903"/>
      <c r="AK20" s="903"/>
      <c r="AL20" s="46"/>
    </row>
    <row r="21" spans="2:38" s="47" customFormat="1" ht="12" customHeight="1">
      <c r="B21" s="45"/>
      <c r="C21" s="730" t="s">
        <v>208</v>
      </c>
      <c r="D21" s="730"/>
      <c r="E21" s="730"/>
      <c r="F21" s="902" t="s">
        <v>415</v>
      </c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40"/>
      <c r="U21" s="730" t="s">
        <v>212</v>
      </c>
      <c r="V21" s="730"/>
      <c r="W21" s="902" t="s">
        <v>390</v>
      </c>
      <c r="X21" s="902"/>
      <c r="Y21" s="902"/>
      <c r="Z21" s="902"/>
      <c r="AA21" s="902"/>
      <c r="AB21" s="902"/>
      <c r="AC21" s="902"/>
      <c r="AD21" s="902"/>
      <c r="AE21" s="902"/>
      <c r="AF21" s="902"/>
      <c r="AG21" s="902"/>
      <c r="AH21" s="902"/>
      <c r="AI21" s="902"/>
      <c r="AJ21" s="902"/>
      <c r="AK21" s="902"/>
      <c r="AL21" s="46"/>
    </row>
    <row r="22" spans="2:38" s="47" customFormat="1" ht="12" customHeight="1">
      <c r="B22" s="45"/>
      <c r="C22" s="730" t="s">
        <v>515</v>
      </c>
      <c r="D22" s="730"/>
      <c r="E22" s="730"/>
      <c r="F22" s="730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40"/>
      <c r="U22" s="730" t="s">
        <v>212</v>
      </c>
      <c r="V22" s="730"/>
      <c r="W22" s="902" t="s">
        <v>417</v>
      </c>
      <c r="X22" s="902"/>
      <c r="Y22" s="902"/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902"/>
      <c r="AL22" s="46"/>
    </row>
    <row r="23" spans="2:38" s="47" customFormat="1" ht="12" customHeight="1">
      <c r="B23" s="45"/>
      <c r="C23" s="730" t="s">
        <v>220</v>
      </c>
      <c r="D23" s="730"/>
      <c r="E23" s="730"/>
      <c r="F23" s="730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40"/>
      <c r="U23" s="730" t="s">
        <v>7</v>
      </c>
      <c r="V23" s="730"/>
      <c r="W23" s="730"/>
      <c r="X23" s="902" t="s">
        <v>391</v>
      </c>
      <c r="Y23" s="902"/>
      <c r="Z23" s="902"/>
      <c r="AA23" s="902"/>
      <c r="AB23" s="902"/>
      <c r="AC23" s="902"/>
      <c r="AD23" s="902"/>
      <c r="AE23" s="902"/>
      <c r="AF23" s="902"/>
      <c r="AG23" s="902"/>
      <c r="AH23" s="902"/>
      <c r="AI23" s="902"/>
      <c r="AJ23" s="902"/>
      <c r="AK23" s="902"/>
      <c r="AL23" s="46"/>
    </row>
    <row r="24" spans="2:38" s="20" customFormat="1" ht="5.25" customHeight="1">
      <c r="B24" s="18"/>
      <c r="C24" s="56"/>
      <c r="D24" s="56"/>
      <c r="E24" s="56"/>
      <c r="F24" s="56"/>
      <c r="G24" s="57"/>
      <c r="H24" s="57"/>
      <c r="I24" s="57"/>
      <c r="J24" s="57"/>
      <c r="K24" s="57"/>
      <c r="L24" s="56"/>
      <c r="M24" s="56"/>
      <c r="N24" s="56"/>
      <c r="O24" s="56"/>
      <c r="P24" s="56"/>
      <c r="Q24" s="57"/>
      <c r="R24" s="57"/>
      <c r="S24" s="57"/>
      <c r="T24" s="57"/>
      <c r="U24" s="57"/>
      <c r="V24" s="57"/>
      <c r="W24" s="56"/>
      <c r="X24" s="56"/>
      <c r="Y24" s="56"/>
      <c r="Z24" s="56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19"/>
    </row>
    <row r="25" spans="2:38" s="47" customFormat="1" ht="12.95" customHeight="1">
      <c r="B25" s="45"/>
      <c r="C25" s="738" t="s">
        <v>243</v>
      </c>
      <c r="D25" s="738"/>
      <c r="E25" s="738"/>
      <c r="F25" s="739"/>
      <c r="G25" s="745" t="s">
        <v>244</v>
      </c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9"/>
      <c r="AH25" s="745" t="s">
        <v>245</v>
      </c>
      <c r="AI25" s="738"/>
      <c r="AJ25" s="738"/>
      <c r="AK25" s="738"/>
      <c r="AL25" s="46"/>
    </row>
    <row r="26" spans="2:38" s="47" customFormat="1" ht="12" customHeight="1">
      <c r="B26" s="45"/>
      <c r="C26" s="902" t="s">
        <v>421</v>
      </c>
      <c r="D26" s="902"/>
      <c r="E26" s="902"/>
      <c r="F26" s="919"/>
      <c r="G26" s="920" t="s">
        <v>426</v>
      </c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21"/>
      <c r="AG26" s="922"/>
      <c r="AH26" s="923" t="s">
        <v>430</v>
      </c>
      <c r="AI26" s="902"/>
      <c r="AJ26" s="902"/>
      <c r="AK26" s="902"/>
      <c r="AL26" s="46"/>
    </row>
    <row r="27" spans="2:38" s="47" customFormat="1" ht="12" customHeight="1">
      <c r="B27" s="45"/>
      <c r="C27" s="903" t="s">
        <v>422</v>
      </c>
      <c r="D27" s="903"/>
      <c r="E27" s="903"/>
      <c r="F27" s="904"/>
      <c r="G27" s="905" t="s">
        <v>426</v>
      </c>
      <c r="H27" s="906"/>
      <c r="I27" s="906"/>
      <c r="J27" s="906"/>
      <c r="K27" s="906"/>
      <c r="L27" s="906"/>
      <c r="M27" s="906"/>
      <c r="N27" s="906"/>
      <c r="O27" s="906"/>
      <c r="P27" s="906"/>
      <c r="Q27" s="906"/>
      <c r="R27" s="906"/>
      <c r="S27" s="906"/>
      <c r="T27" s="906"/>
      <c r="U27" s="906"/>
      <c r="V27" s="906"/>
      <c r="W27" s="906"/>
      <c r="X27" s="906"/>
      <c r="Y27" s="906"/>
      <c r="Z27" s="906"/>
      <c r="AA27" s="906"/>
      <c r="AB27" s="906"/>
      <c r="AC27" s="906"/>
      <c r="AD27" s="906"/>
      <c r="AE27" s="906"/>
      <c r="AF27" s="906"/>
      <c r="AG27" s="907"/>
      <c r="AH27" s="909" t="s">
        <v>430</v>
      </c>
      <c r="AI27" s="903"/>
      <c r="AJ27" s="903"/>
      <c r="AK27" s="903"/>
      <c r="AL27" s="46"/>
    </row>
    <row r="28" spans="2:38" s="47" customFormat="1" ht="12" customHeight="1">
      <c r="B28" s="45"/>
      <c r="C28" s="903" t="s">
        <v>423</v>
      </c>
      <c r="D28" s="903"/>
      <c r="E28" s="903"/>
      <c r="F28" s="904"/>
      <c r="G28" s="905" t="s">
        <v>427</v>
      </c>
      <c r="H28" s="906"/>
      <c r="I28" s="906"/>
      <c r="J28" s="906"/>
      <c r="K28" s="906"/>
      <c r="L28" s="906"/>
      <c r="M28" s="906"/>
      <c r="N28" s="906"/>
      <c r="O28" s="906"/>
      <c r="P28" s="906"/>
      <c r="Q28" s="906"/>
      <c r="R28" s="906"/>
      <c r="S28" s="906"/>
      <c r="T28" s="906"/>
      <c r="U28" s="906"/>
      <c r="V28" s="906"/>
      <c r="W28" s="906"/>
      <c r="X28" s="906"/>
      <c r="Y28" s="906"/>
      <c r="Z28" s="906"/>
      <c r="AA28" s="906"/>
      <c r="AB28" s="906"/>
      <c r="AC28" s="906"/>
      <c r="AD28" s="906"/>
      <c r="AE28" s="906"/>
      <c r="AF28" s="906"/>
      <c r="AG28" s="907"/>
      <c r="AH28" s="909" t="s">
        <v>430</v>
      </c>
      <c r="AI28" s="903"/>
      <c r="AJ28" s="903"/>
      <c r="AK28" s="903"/>
      <c r="AL28" s="46"/>
    </row>
    <row r="29" spans="2:38" s="47" customFormat="1" ht="12" customHeight="1">
      <c r="B29" s="45"/>
      <c r="C29" s="903" t="s">
        <v>424</v>
      </c>
      <c r="D29" s="903"/>
      <c r="E29" s="903"/>
      <c r="F29" s="904"/>
      <c r="G29" s="905" t="s">
        <v>428</v>
      </c>
      <c r="H29" s="906"/>
      <c r="I29" s="906"/>
      <c r="J29" s="906"/>
      <c r="K29" s="906"/>
      <c r="L29" s="906"/>
      <c r="M29" s="906"/>
      <c r="N29" s="906"/>
      <c r="O29" s="906"/>
      <c r="P29" s="906"/>
      <c r="Q29" s="906"/>
      <c r="R29" s="906"/>
      <c r="S29" s="906"/>
      <c r="T29" s="906"/>
      <c r="U29" s="906"/>
      <c r="V29" s="906"/>
      <c r="W29" s="906"/>
      <c r="X29" s="906"/>
      <c r="Y29" s="906"/>
      <c r="Z29" s="906"/>
      <c r="AA29" s="906"/>
      <c r="AB29" s="906"/>
      <c r="AC29" s="906"/>
      <c r="AD29" s="906"/>
      <c r="AE29" s="906"/>
      <c r="AF29" s="906"/>
      <c r="AG29" s="907"/>
      <c r="AH29" s="909" t="s">
        <v>430</v>
      </c>
      <c r="AI29" s="903"/>
      <c r="AJ29" s="903"/>
      <c r="AK29" s="903"/>
      <c r="AL29" s="46"/>
    </row>
    <row r="30" spans="2:38" s="47" customFormat="1" ht="12" customHeight="1">
      <c r="B30" s="45"/>
      <c r="C30" s="903" t="s">
        <v>425</v>
      </c>
      <c r="D30" s="903"/>
      <c r="E30" s="903"/>
      <c r="F30" s="904"/>
      <c r="G30" s="905" t="s">
        <v>428</v>
      </c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6"/>
      <c r="V30" s="906"/>
      <c r="W30" s="906"/>
      <c r="X30" s="906"/>
      <c r="Y30" s="906"/>
      <c r="Z30" s="906"/>
      <c r="AA30" s="906"/>
      <c r="AB30" s="906"/>
      <c r="AC30" s="906"/>
      <c r="AD30" s="906"/>
      <c r="AE30" s="906"/>
      <c r="AF30" s="906"/>
      <c r="AG30" s="907"/>
      <c r="AH30" s="909" t="s">
        <v>430</v>
      </c>
      <c r="AI30" s="903"/>
      <c r="AJ30" s="903"/>
      <c r="AK30" s="903"/>
      <c r="AL30" s="46"/>
    </row>
    <row r="31" spans="2:38" s="47" customFormat="1" ht="12" customHeight="1">
      <c r="B31" s="45"/>
      <c r="C31" s="903"/>
      <c r="D31" s="903"/>
      <c r="E31" s="903"/>
      <c r="F31" s="904"/>
      <c r="G31" s="905"/>
      <c r="H31" s="906"/>
      <c r="I31" s="906"/>
      <c r="J31" s="906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6"/>
      <c r="Z31" s="906"/>
      <c r="AA31" s="906"/>
      <c r="AB31" s="906"/>
      <c r="AC31" s="906"/>
      <c r="AD31" s="906"/>
      <c r="AE31" s="906"/>
      <c r="AF31" s="906"/>
      <c r="AG31" s="907"/>
      <c r="AH31" s="909"/>
      <c r="AI31" s="903"/>
      <c r="AJ31" s="903"/>
      <c r="AK31" s="903"/>
      <c r="AL31" s="46"/>
    </row>
    <row r="32" spans="2:38" s="43" customFormat="1" ht="12" customHeight="1">
      <c r="B32" s="36"/>
      <c r="C32" s="903"/>
      <c r="D32" s="903"/>
      <c r="E32" s="903"/>
      <c r="F32" s="904"/>
      <c r="G32" s="905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6"/>
      <c r="W32" s="906"/>
      <c r="X32" s="906"/>
      <c r="Y32" s="906"/>
      <c r="Z32" s="906"/>
      <c r="AA32" s="906"/>
      <c r="AB32" s="906"/>
      <c r="AC32" s="906"/>
      <c r="AD32" s="906"/>
      <c r="AE32" s="906"/>
      <c r="AF32" s="906"/>
      <c r="AG32" s="907"/>
      <c r="AH32" s="909"/>
      <c r="AI32" s="903"/>
      <c r="AJ32" s="903"/>
      <c r="AK32" s="903"/>
      <c r="AL32" s="38"/>
    </row>
    <row r="33" spans="2:38" s="43" customFormat="1" ht="12" customHeight="1">
      <c r="B33" s="36"/>
      <c r="C33" s="903"/>
      <c r="D33" s="903"/>
      <c r="E33" s="903"/>
      <c r="F33" s="904"/>
      <c r="G33" s="905"/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6"/>
      <c r="Y33" s="906"/>
      <c r="Z33" s="906"/>
      <c r="AA33" s="906"/>
      <c r="AB33" s="906"/>
      <c r="AC33" s="906"/>
      <c r="AD33" s="906"/>
      <c r="AE33" s="906"/>
      <c r="AF33" s="906"/>
      <c r="AG33" s="907"/>
      <c r="AH33" s="909"/>
      <c r="AI33" s="903"/>
      <c r="AJ33" s="903"/>
      <c r="AK33" s="903"/>
      <c r="AL33" s="38"/>
    </row>
    <row r="34" spans="2:38" s="43" customFormat="1" ht="12" customHeight="1">
      <c r="B34" s="36"/>
      <c r="C34" s="903"/>
      <c r="D34" s="903"/>
      <c r="E34" s="903"/>
      <c r="F34" s="904"/>
      <c r="G34" s="905"/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6"/>
      <c r="Z34" s="906"/>
      <c r="AA34" s="906"/>
      <c r="AB34" s="906"/>
      <c r="AC34" s="906"/>
      <c r="AD34" s="906"/>
      <c r="AE34" s="906"/>
      <c r="AF34" s="906"/>
      <c r="AG34" s="907"/>
      <c r="AH34" s="909"/>
      <c r="AI34" s="903"/>
      <c r="AJ34" s="903"/>
      <c r="AK34" s="903"/>
      <c r="AL34" s="38"/>
    </row>
    <row r="35" spans="2:38" s="43" customFormat="1" ht="12" customHeight="1">
      <c r="B35" s="36"/>
      <c r="C35" s="903"/>
      <c r="D35" s="903"/>
      <c r="E35" s="903"/>
      <c r="F35" s="904"/>
      <c r="G35" s="905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906"/>
      <c r="AG35" s="907"/>
      <c r="AH35" s="909"/>
      <c r="AI35" s="903"/>
      <c r="AJ35" s="903"/>
      <c r="AK35" s="903"/>
      <c r="AL35" s="38"/>
    </row>
    <row r="36" spans="2:38" s="43" customFormat="1" ht="12" customHeight="1">
      <c r="B36" s="36"/>
      <c r="C36" s="903"/>
      <c r="D36" s="903"/>
      <c r="E36" s="903"/>
      <c r="F36" s="904"/>
      <c r="G36" s="905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906"/>
      <c r="AG36" s="907"/>
      <c r="AH36" s="909"/>
      <c r="AI36" s="903"/>
      <c r="AJ36" s="903"/>
      <c r="AK36" s="903"/>
      <c r="AL36" s="38"/>
    </row>
    <row r="37" spans="2:38" s="43" customFormat="1" ht="12" customHeight="1">
      <c r="B37" s="36"/>
      <c r="C37" s="903"/>
      <c r="D37" s="903"/>
      <c r="E37" s="903"/>
      <c r="F37" s="904"/>
      <c r="G37" s="905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906"/>
      <c r="AG37" s="907"/>
      <c r="AH37" s="909"/>
      <c r="AI37" s="903"/>
      <c r="AJ37" s="903"/>
      <c r="AK37" s="903"/>
      <c r="AL37" s="38"/>
    </row>
    <row r="38" spans="2:38" s="43" customFormat="1" ht="12" customHeight="1">
      <c r="B38" s="36"/>
      <c r="C38" s="903"/>
      <c r="D38" s="903"/>
      <c r="E38" s="903"/>
      <c r="F38" s="904"/>
      <c r="G38" s="905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906"/>
      <c r="AG38" s="907"/>
      <c r="AH38" s="909"/>
      <c r="AI38" s="903"/>
      <c r="AJ38" s="903"/>
      <c r="AK38" s="903"/>
      <c r="AL38" s="38"/>
    </row>
    <row r="39" spans="2:38" s="43" customFormat="1" ht="12" customHeight="1">
      <c r="B39" s="36"/>
      <c r="C39" s="903"/>
      <c r="D39" s="903"/>
      <c r="E39" s="903"/>
      <c r="F39" s="904"/>
      <c r="G39" s="927" t="s">
        <v>420</v>
      </c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9"/>
      <c r="AH39" s="909"/>
      <c r="AI39" s="903"/>
      <c r="AJ39" s="903"/>
      <c r="AK39" s="903"/>
      <c r="AL39" s="38"/>
    </row>
    <row r="40" spans="2:38" s="43" customFormat="1" ht="12" customHeight="1">
      <c r="B40" s="36"/>
      <c r="C40" s="903"/>
      <c r="D40" s="903"/>
      <c r="E40" s="903"/>
      <c r="F40" s="904"/>
      <c r="G40" s="905" t="s">
        <v>429</v>
      </c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906"/>
      <c r="AG40" s="907"/>
      <c r="AH40" s="909"/>
      <c r="AI40" s="903"/>
      <c r="AJ40" s="903"/>
      <c r="AK40" s="903"/>
      <c r="AL40" s="38"/>
    </row>
    <row r="41" spans="2:38" s="43" customFormat="1" ht="12" customHeight="1">
      <c r="B41" s="36"/>
      <c r="C41" s="903"/>
      <c r="D41" s="903"/>
      <c r="E41" s="903"/>
      <c r="F41" s="904"/>
      <c r="G41" s="905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906"/>
      <c r="AG41" s="907"/>
      <c r="AH41" s="909"/>
      <c r="AI41" s="903"/>
      <c r="AJ41" s="903"/>
      <c r="AK41" s="903"/>
      <c r="AL41" s="38"/>
    </row>
    <row r="42" spans="2:38" s="43" customFormat="1" ht="12" customHeight="1">
      <c r="B42" s="36"/>
      <c r="C42" s="903"/>
      <c r="D42" s="903"/>
      <c r="E42" s="903"/>
      <c r="F42" s="904"/>
      <c r="G42" s="905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7"/>
      <c r="AH42" s="909"/>
      <c r="AI42" s="903"/>
      <c r="AJ42" s="903"/>
      <c r="AK42" s="903"/>
      <c r="AL42" s="38"/>
    </row>
    <row r="43" spans="2:38" s="43" customFormat="1" ht="12" customHeight="1">
      <c r="B43" s="36"/>
      <c r="C43" s="903"/>
      <c r="D43" s="903"/>
      <c r="E43" s="903"/>
      <c r="F43" s="904"/>
      <c r="G43" s="905"/>
      <c r="H43" s="906"/>
      <c r="I43" s="906"/>
      <c r="J43" s="906"/>
      <c r="K43" s="906"/>
      <c r="L43" s="906"/>
      <c r="M43" s="906"/>
      <c r="N43" s="906"/>
      <c r="O43" s="906"/>
      <c r="P43" s="906"/>
      <c r="Q43" s="906"/>
      <c r="R43" s="906"/>
      <c r="S43" s="906"/>
      <c r="T43" s="906"/>
      <c r="U43" s="906"/>
      <c r="V43" s="906"/>
      <c r="W43" s="906"/>
      <c r="X43" s="906"/>
      <c r="Y43" s="906"/>
      <c r="Z43" s="906"/>
      <c r="AA43" s="906"/>
      <c r="AB43" s="906"/>
      <c r="AC43" s="906"/>
      <c r="AD43" s="906"/>
      <c r="AE43" s="906"/>
      <c r="AF43" s="906"/>
      <c r="AG43" s="907"/>
      <c r="AH43" s="909"/>
      <c r="AI43" s="903"/>
      <c r="AJ43" s="903"/>
      <c r="AK43" s="903"/>
      <c r="AL43" s="38"/>
    </row>
    <row r="44" spans="2:38" s="43" customFormat="1" ht="12" customHeight="1">
      <c r="B44" s="36"/>
      <c r="C44" s="903"/>
      <c r="D44" s="903"/>
      <c r="E44" s="903"/>
      <c r="F44" s="904"/>
      <c r="G44" s="905"/>
      <c r="H44" s="906"/>
      <c r="I44" s="906"/>
      <c r="J44" s="906"/>
      <c r="K44" s="906"/>
      <c r="L44" s="906"/>
      <c r="M44" s="906"/>
      <c r="N44" s="906"/>
      <c r="O44" s="906"/>
      <c r="P44" s="906"/>
      <c r="Q44" s="906"/>
      <c r="R44" s="906"/>
      <c r="S44" s="906"/>
      <c r="T44" s="906"/>
      <c r="U44" s="906"/>
      <c r="V44" s="906"/>
      <c r="W44" s="906"/>
      <c r="X44" s="906"/>
      <c r="Y44" s="906"/>
      <c r="Z44" s="906"/>
      <c r="AA44" s="906"/>
      <c r="AB44" s="906"/>
      <c r="AC44" s="906"/>
      <c r="AD44" s="906"/>
      <c r="AE44" s="906"/>
      <c r="AF44" s="906"/>
      <c r="AG44" s="907"/>
      <c r="AH44" s="909"/>
      <c r="AI44" s="903"/>
      <c r="AJ44" s="903"/>
      <c r="AK44" s="903"/>
      <c r="AL44" s="38"/>
    </row>
    <row r="45" spans="2:38" s="43" customFormat="1" ht="12" customHeight="1">
      <c r="B45" s="36"/>
      <c r="C45" s="903"/>
      <c r="D45" s="903"/>
      <c r="E45" s="903"/>
      <c r="F45" s="904"/>
      <c r="G45" s="905"/>
      <c r="H45" s="906"/>
      <c r="I45" s="906"/>
      <c r="J45" s="906"/>
      <c r="K45" s="906"/>
      <c r="L45" s="906"/>
      <c r="M45" s="906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6"/>
      <c r="Y45" s="906"/>
      <c r="Z45" s="906"/>
      <c r="AA45" s="906"/>
      <c r="AB45" s="906"/>
      <c r="AC45" s="906"/>
      <c r="AD45" s="906"/>
      <c r="AE45" s="906"/>
      <c r="AF45" s="906"/>
      <c r="AG45" s="907"/>
      <c r="AH45" s="909"/>
      <c r="AI45" s="903"/>
      <c r="AJ45" s="903"/>
      <c r="AK45" s="903"/>
      <c r="AL45" s="38"/>
    </row>
    <row r="46" spans="2:38" s="39" customFormat="1" ht="12" customHeight="1">
      <c r="B46" s="36"/>
      <c r="C46" s="912"/>
      <c r="D46" s="912"/>
      <c r="E46" s="912"/>
      <c r="F46" s="913"/>
      <c r="G46" s="914"/>
      <c r="H46" s="915"/>
      <c r="I46" s="915"/>
      <c r="J46" s="915"/>
      <c r="K46" s="915"/>
      <c r="L46" s="915"/>
      <c r="M46" s="915"/>
      <c r="N46" s="915"/>
      <c r="O46" s="915"/>
      <c r="P46" s="915"/>
      <c r="Q46" s="915"/>
      <c r="R46" s="915"/>
      <c r="S46" s="915"/>
      <c r="T46" s="915"/>
      <c r="U46" s="915"/>
      <c r="V46" s="915"/>
      <c r="W46" s="915"/>
      <c r="X46" s="915"/>
      <c r="Y46" s="915"/>
      <c r="Z46" s="915"/>
      <c r="AA46" s="915"/>
      <c r="AB46" s="915"/>
      <c r="AC46" s="915"/>
      <c r="AD46" s="915"/>
      <c r="AE46" s="915"/>
      <c r="AF46" s="915"/>
      <c r="AG46" s="916"/>
      <c r="AH46" s="911"/>
      <c r="AI46" s="912"/>
      <c r="AJ46" s="912"/>
      <c r="AK46" s="912"/>
      <c r="AL46" s="38"/>
    </row>
    <row r="47" spans="2:38" s="39" customFormat="1" ht="7.5" customHeight="1">
      <c r="B47" s="84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11"/>
      <c r="P47" s="111"/>
      <c r="Q47" s="111"/>
      <c r="R47" s="111"/>
      <c r="S47" s="88"/>
      <c r="T47" s="88"/>
      <c r="U47" s="88"/>
      <c r="V47" s="88"/>
      <c r="W47" s="111"/>
      <c r="X47" s="111"/>
      <c r="Y47" s="111"/>
      <c r="Z47" s="111"/>
      <c r="AA47" s="98"/>
      <c r="AB47" s="98"/>
      <c r="AC47" s="98"/>
      <c r="AD47" s="89"/>
      <c r="AE47" s="89"/>
      <c r="AF47" s="89"/>
      <c r="AG47" s="89"/>
      <c r="AH47" s="88"/>
      <c r="AI47" s="88"/>
      <c r="AJ47" s="88"/>
      <c r="AK47" s="88"/>
      <c r="AL47" s="85"/>
    </row>
    <row r="48" spans="2:38" s="39" customFormat="1" ht="15.75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694"/>
      <c r="AA48" s="694"/>
      <c r="AB48" s="694"/>
      <c r="AC48" s="694"/>
      <c r="AD48" s="694"/>
      <c r="AE48" s="694"/>
      <c r="AF48" s="694"/>
      <c r="AG48" s="694"/>
      <c r="AH48" s="694"/>
      <c r="AI48" s="694"/>
      <c r="AJ48" s="694"/>
      <c r="AK48" s="694"/>
      <c r="AL48" s="38"/>
    </row>
    <row r="49" spans="2:38" s="39" customFormat="1" ht="12.95" customHeight="1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800" t="s">
        <v>250</v>
      </c>
      <c r="AA49" s="800"/>
      <c r="AB49" s="800"/>
      <c r="AC49" s="800"/>
      <c r="AD49" s="800"/>
      <c r="AE49" s="800"/>
      <c r="AF49" s="800"/>
      <c r="AG49" s="800"/>
      <c r="AH49" s="800"/>
      <c r="AI49" s="800"/>
      <c r="AJ49" s="800"/>
      <c r="AK49" s="800"/>
      <c r="AL49" s="38"/>
    </row>
    <row r="50" spans="2:38" s="23" customFormat="1" ht="12.95" customHeight="1">
      <c r="B50" s="2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22"/>
    </row>
    <row r="51" spans="2:38" s="23" customFormat="1" ht="12.95" customHeight="1">
      <c r="B51" s="2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22"/>
    </row>
    <row r="52" spans="2:38" s="23" customFormat="1" ht="8.25" customHeight="1">
      <c r="B52" s="2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22"/>
    </row>
    <row r="53" spans="2:38" s="59" customFormat="1" ht="12.95" customHeight="1">
      <c r="B53" s="45"/>
      <c r="C53" s="730" t="s">
        <v>236</v>
      </c>
      <c r="D53" s="730"/>
      <c r="E53" s="730"/>
      <c r="F53" s="730"/>
      <c r="G53" s="730"/>
      <c r="H53" s="730"/>
      <c r="I53" s="730"/>
      <c r="J53" s="730"/>
      <c r="K53" s="694"/>
      <c r="L53" s="694"/>
      <c r="M53" s="694"/>
      <c r="N53" s="694"/>
      <c r="O53" s="694"/>
      <c r="P53" s="694"/>
      <c r="Q53" s="694"/>
      <c r="R53" s="694"/>
      <c r="S53" s="694"/>
      <c r="T53" s="694"/>
      <c r="U53" s="694"/>
      <c r="V53" s="694"/>
      <c r="W53" s="762" t="s">
        <v>237</v>
      </c>
      <c r="X53" s="762"/>
      <c r="Y53" s="762"/>
      <c r="Z53" s="910" t="s">
        <v>394</v>
      </c>
      <c r="AA53" s="910"/>
      <c r="AB53" s="910"/>
      <c r="AC53" s="910"/>
      <c r="AD53" s="910"/>
      <c r="AE53" s="910"/>
      <c r="AF53" s="910"/>
      <c r="AG53" s="910"/>
      <c r="AH53" s="910"/>
      <c r="AI53" s="910"/>
      <c r="AJ53" s="910"/>
      <c r="AK53" s="910"/>
      <c r="AL53" s="46"/>
    </row>
    <row r="54" spans="2:38" s="59" customFormat="1" ht="12.95" customHeight="1">
      <c r="B54" s="45"/>
      <c r="C54" s="730" t="s">
        <v>238</v>
      </c>
      <c r="D54" s="730"/>
      <c r="E54" s="730"/>
      <c r="F54" s="730"/>
      <c r="G54" s="730"/>
      <c r="H54" s="730"/>
      <c r="I54" s="730"/>
      <c r="J54" s="730"/>
      <c r="K54" s="730"/>
      <c r="L54" s="730"/>
      <c r="M54" s="730"/>
      <c r="N54" s="918" t="s">
        <v>392</v>
      </c>
      <c r="O54" s="918"/>
      <c r="P54" s="742" t="s">
        <v>239</v>
      </c>
      <c r="Q54" s="742"/>
      <c r="R54" s="902" t="s">
        <v>393</v>
      </c>
      <c r="S54" s="902"/>
      <c r="T54" s="902"/>
      <c r="U54" s="902"/>
      <c r="V54" s="902"/>
      <c r="W54" s="902"/>
      <c r="X54" s="40" t="s">
        <v>251</v>
      </c>
      <c r="Y54" s="908" t="s">
        <v>21</v>
      </c>
      <c r="Z54" s="908"/>
      <c r="AA54" s="37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46"/>
    </row>
    <row r="55" spans="2:38" s="59" customFormat="1" ht="12.95" customHeight="1">
      <c r="B55" s="45"/>
      <c r="C55" s="761" t="s">
        <v>240</v>
      </c>
      <c r="D55" s="761"/>
      <c r="E55" s="761"/>
      <c r="F55" s="761"/>
      <c r="G55" s="761"/>
      <c r="H55" s="694"/>
      <c r="I55" s="694"/>
      <c r="J55" s="694"/>
      <c r="K55" s="694"/>
      <c r="L55" s="694"/>
      <c r="M55" s="694"/>
      <c r="N55" s="694"/>
      <c r="O55" s="694"/>
      <c r="P55" s="694"/>
      <c r="Q55" s="694"/>
      <c r="R55" s="694"/>
      <c r="S55" s="694"/>
      <c r="T55" s="48"/>
      <c r="U55" s="742" t="s">
        <v>241</v>
      </c>
      <c r="V55" s="742"/>
      <c r="W55" s="742"/>
      <c r="X55" s="742"/>
      <c r="Y55" s="742"/>
      <c r="Z55" s="742"/>
      <c r="AA55" s="742"/>
      <c r="AB55" s="917">
        <v>38709</v>
      </c>
      <c r="AC55" s="917"/>
      <c r="AD55" s="917"/>
      <c r="AE55" s="917"/>
      <c r="AF55" s="917"/>
      <c r="AG55" s="917"/>
      <c r="AH55" s="917"/>
      <c r="AI55" s="37"/>
      <c r="AJ55" s="37"/>
      <c r="AK55" s="37"/>
      <c r="AL55" s="46"/>
    </row>
    <row r="56" spans="2:38" s="39" customFormat="1" ht="12.95" customHeight="1">
      <c r="B56" s="36"/>
      <c r="C56" s="37"/>
      <c r="D56" s="37"/>
      <c r="E56" s="37"/>
      <c r="F56" s="37"/>
      <c r="G56" s="55"/>
      <c r="H56" s="760" t="s">
        <v>242</v>
      </c>
      <c r="I56" s="760"/>
      <c r="J56" s="760"/>
      <c r="K56" s="760"/>
      <c r="L56" s="760"/>
      <c r="M56" s="760"/>
      <c r="N56" s="760"/>
      <c r="O56" s="760"/>
      <c r="P56" s="760"/>
      <c r="Q56" s="760"/>
      <c r="R56" s="760"/>
      <c r="S56" s="760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37"/>
      <c r="AJ56" s="37"/>
      <c r="AK56" s="37"/>
      <c r="AL56" s="38"/>
    </row>
    <row r="57" spans="2:38" s="39" customFormat="1" ht="12.95" customHeight="1">
      <c r="B57" s="36"/>
      <c r="C57" s="768" t="s">
        <v>235</v>
      </c>
      <c r="D57" s="768"/>
      <c r="E57" s="768"/>
      <c r="F57" s="768"/>
      <c r="G57" s="768"/>
      <c r="H57" s="768"/>
      <c r="I57" s="37"/>
      <c r="J57" s="37"/>
      <c r="K57" s="37"/>
      <c r="L57" s="37"/>
      <c r="M57" s="37"/>
      <c r="N57" s="37"/>
      <c r="O57" s="37"/>
      <c r="P57" s="55"/>
      <c r="Q57" s="55"/>
      <c r="R57" s="55"/>
      <c r="S57" s="55"/>
      <c r="T57" s="55"/>
      <c r="U57" s="55"/>
      <c r="V57" s="55"/>
      <c r="W57" s="55"/>
      <c r="X57" s="55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8"/>
    </row>
    <row r="58" spans="2:38" s="39" customFormat="1" ht="12.95" customHeight="1">
      <c r="B58" s="36"/>
      <c r="C58" s="40" t="s">
        <v>225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8"/>
    </row>
    <row r="59" spans="2:38" s="59" customFormat="1" ht="15.75" customHeight="1">
      <c r="B59" s="45"/>
      <c r="C59" s="730" t="s">
        <v>232</v>
      </c>
      <c r="D59" s="730"/>
      <c r="E59" s="730"/>
      <c r="F59" s="730"/>
      <c r="G59" s="694"/>
      <c r="H59" s="694"/>
      <c r="I59" s="694"/>
      <c r="J59" s="694"/>
      <c r="K59" s="694"/>
      <c r="L59" s="694"/>
      <c r="M59" s="694"/>
      <c r="N59" s="694"/>
      <c r="O59" s="694"/>
      <c r="P59" s="694"/>
      <c r="Q59" s="694"/>
      <c r="R59" s="694"/>
      <c r="S59" s="694"/>
      <c r="T59" s="694"/>
      <c r="U59" s="767" t="s">
        <v>231</v>
      </c>
      <c r="V59" s="767"/>
      <c r="W59" s="694"/>
      <c r="X59" s="694"/>
      <c r="Y59" s="694"/>
      <c r="Z59" s="694"/>
      <c r="AA59" s="694"/>
      <c r="AB59" s="694"/>
      <c r="AC59" s="694"/>
      <c r="AD59" s="694"/>
      <c r="AE59" s="694"/>
      <c r="AF59" s="694"/>
      <c r="AG59" s="694"/>
      <c r="AH59" s="694"/>
      <c r="AI59" s="694"/>
      <c r="AJ59" s="694"/>
      <c r="AK59" s="694"/>
      <c r="AL59" s="46"/>
    </row>
    <row r="60" spans="2:38" s="39" customFormat="1" ht="9" customHeight="1">
      <c r="B60" s="36"/>
      <c r="C60" s="37"/>
      <c r="D60" s="37"/>
      <c r="E60" s="37"/>
      <c r="F60" s="37"/>
      <c r="G60" s="747" t="s">
        <v>230</v>
      </c>
      <c r="H60" s="747"/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37"/>
      <c r="U60" s="37"/>
      <c r="V60" s="37"/>
      <c r="W60" s="747" t="s">
        <v>226</v>
      </c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47"/>
      <c r="AI60" s="747"/>
      <c r="AJ60" s="37"/>
      <c r="AK60" s="37"/>
      <c r="AL60" s="38"/>
    </row>
    <row r="61" spans="2:38" s="59" customFormat="1" ht="12.95" customHeight="1">
      <c r="B61" s="45"/>
      <c r="C61" s="730" t="s">
        <v>233</v>
      </c>
      <c r="D61" s="730"/>
      <c r="E61" s="730"/>
      <c r="F61" s="730"/>
      <c r="G61" s="694"/>
      <c r="H61" s="694"/>
      <c r="I61" s="694"/>
      <c r="J61" s="694"/>
      <c r="K61" s="694"/>
      <c r="L61" s="694"/>
      <c r="M61" s="694"/>
      <c r="N61" s="694"/>
      <c r="O61" s="694"/>
      <c r="P61" s="694"/>
      <c r="Q61" s="694"/>
      <c r="R61" s="694"/>
      <c r="S61" s="694"/>
      <c r="T61" s="694"/>
      <c r="U61" s="694"/>
      <c r="V61" s="694"/>
      <c r="W61" s="694"/>
      <c r="X61" s="694"/>
      <c r="Y61" s="694"/>
      <c r="Z61" s="694"/>
      <c r="AA61" s="694"/>
      <c r="AB61" s="694"/>
      <c r="AC61" s="694"/>
      <c r="AD61" s="694"/>
      <c r="AE61" s="694"/>
      <c r="AF61" s="694"/>
      <c r="AG61" s="694"/>
      <c r="AH61" s="694"/>
      <c r="AI61" s="694"/>
      <c r="AJ61" s="694"/>
      <c r="AK61" s="694"/>
      <c r="AL61" s="46"/>
    </row>
    <row r="62" spans="2:38" s="39" customFormat="1" ht="9" customHeight="1">
      <c r="B62" s="36"/>
      <c r="C62" s="37"/>
      <c r="D62" s="37"/>
      <c r="E62" s="37"/>
      <c r="F62" s="37"/>
      <c r="G62" s="747" t="s">
        <v>234</v>
      </c>
      <c r="H62" s="747"/>
      <c r="I62" s="747"/>
      <c r="J62" s="747"/>
      <c r="K62" s="747"/>
      <c r="L62" s="747"/>
      <c r="M62" s="747"/>
      <c r="N62" s="747"/>
      <c r="O62" s="747"/>
      <c r="P62" s="747"/>
      <c r="Q62" s="747"/>
      <c r="R62" s="747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  <c r="AH62" s="747"/>
      <c r="AI62" s="747"/>
      <c r="AJ62" s="747"/>
      <c r="AK62" s="747"/>
      <c r="AL62" s="38"/>
    </row>
    <row r="63" spans="2:38" s="39" customFormat="1" ht="2.25" customHeight="1">
      <c r="B63" s="36"/>
      <c r="C63" s="52"/>
      <c r="D63" s="52"/>
      <c r="E63" s="52"/>
      <c r="F63" s="5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2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38"/>
    </row>
    <row r="64" spans="2:38" s="39" customFormat="1" ht="3" customHeight="1">
      <c r="B64" s="36"/>
      <c r="C64" s="40"/>
      <c r="D64" s="40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8"/>
    </row>
    <row r="65" spans="2:38" s="39" customFormat="1" ht="5.25" customHeight="1">
      <c r="B65" s="36"/>
      <c r="C65" s="34"/>
      <c r="D65" s="34"/>
      <c r="E65" s="34"/>
      <c r="F65" s="34"/>
      <c r="G65" s="34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8"/>
    </row>
    <row r="66" spans="2:38" s="47" customFormat="1" ht="12" customHeight="1">
      <c r="B66" s="45"/>
      <c r="C66" s="40" t="s">
        <v>211</v>
      </c>
      <c r="D66" s="40"/>
      <c r="E66" s="40"/>
      <c r="F66" s="40"/>
      <c r="G66" s="40"/>
      <c r="H66" s="40"/>
      <c r="I66" s="40"/>
      <c r="J66" s="40"/>
      <c r="K66" s="40"/>
      <c r="L66" s="742" t="s">
        <v>210</v>
      </c>
      <c r="M66" s="742"/>
      <c r="N66" s="742"/>
      <c r="O66" s="742"/>
      <c r="P66" s="742"/>
      <c r="Q66" s="742"/>
      <c r="R66" s="742"/>
      <c r="S66" s="742"/>
      <c r="T66" s="742"/>
      <c r="U66" s="742"/>
      <c r="V66" s="742"/>
      <c r="W66" s="902" t="s">
        <v>413</v>
      </c>
      <c r="X66" s="902"/>
      <c r="Y66" s="902"/>
      <c r="Z66" s="902"/>
      <c r="AA66" s="902"/>
      <c r="AB66" s="902"/>
      <c r="AC66" s="902"/>
      <c r="AD66" s="902"/>
      <c r="AE66" s="902"/>
      <c r="AF66" s="902"/>
      <c r="AG66" s="902"/>
      <c r="AH66" s="902"/>
      <c r="AI66" s="902"/>
      <c r="AJ66" s="902"/>
      <c r="AK66" s="902"/>
      <c r="AL66" s="46"/>
    </row>
    <row r="67" spans="2:38" s="43" customFormat="1" ht="7.5" customHeight="1">
      <c r="B67" s="36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38"/>
    </row>
    <row r="68" spans="2:38" s="59" customFormat="1" ht="15.75" customHeight="1">
      <c r="B68" s="45"/>
      <c r="C68" s="730" t="s">
        <v>227</v>
      </c>
      <c r="D68" s="730"/>
      <c r="E68" s="730"/>
      <c r="F68" s="694"/>
      <c r="G68" s="694"/>
      <c r="H68" s="694"/>
      <c r="I68" s="694"/>
      <c r="J68" s="694"/>
      <c r="K68" s="694"/>
      <c r="L68" s="694"/>
      <c r="M68" s="694"/>
      <c r="N68" s="694"/>
      <c r="O68" s="694"/>
      <c r="P68" s="694"/>
      <c r="Q68" s="694"/>
      <c r="R68" s="694"/>
      <c r="S68" s="694"/>
      <c r="T68" s="37"/>
      <c r="U68" s="762" t="s">
        <v>228</v>
      </c>
      <c r="V68" s="762"/>
      <c r="W68" s="762"/>
      <c r="X68" s="694"/>
      <c r="Y68" s="694"/>
      <c r="Z68" s="694"/>
      <c r="AA68" s="694"/>
      <c r="AB68" s="694"/>
      <c r="AC68" s="694"/>
      <c r="AD68" s="694"/>
      <c r="AE68" s="694"/>
      <c r="AF68" s="694"/>
      <c r="AG68" s="694"/>
      <c r="AH68" s="694"/>
      <c r="AI68" s="694"/>
      <c r="AJ68" s="694"/>
      <c r="AK68" s="694"/>
      <c r="AL68" s="46"/>
    </row>
    <row r="69" spans="2:38" s="39" customFormat="1" ht="11.25">
      <c r="B69" s="3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747" t="s">
        <v>229</v>
      </c>
      <c r="Y69" s="747"/>
      <c r="Z69" s="747"/>
      <c r="AA69" s="747"/>
      <c r="AB69" s="747"/>
      <c r="AC69" s="747"/>
      <c r="AD69" s="747"/>
      <c r="AE69" s="747"/>
      <c r="AF69" s="747"/>
      <c r="AG69" s="747"/>
      <c r="AH69" s="747"/>
      <c r="AI69" s="747"/>
      <c r="AJ69" s="747"/>
      <c r="AK69" s="747"/>
      <c r="AL69" s="38"/>
    </row>
    <row r="70" spans="2:38" s="39" customFormat="1" ht="11.25">
      <c r="B70" s="3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38"/>
    </row>
    <row r="71" spans="2:38" ht="10.5" customHeight="1"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70"/>
    </row>
    <row r="72" spans="2:38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</row>
  </sheetData>
  <sheetProtection password="CC15" sheet="1" objects="1" scenarios="1"/>
  <mergeCells count="152">
    <mergeCell ref="C68:E68"/>
    <mergeCell ref="U68:W68"/>
    <mergeCell ref="X68:AK68"/>
    <mergeCell ref="F68:S68"/>
    <mergeCell ref="C40:F40"/>
    <mergeCell ref="G62:AK62"/>
    <mergeCell ref="AB55:AH55"/>
    <mergeCell ref="Z49:AK49"/>
    <mergeCell ref="G61:AK61"/>
    <mergeCell ref="C43:F43"/>
    <mergeCell ref="G43:AG43"/>
    <mergeCell ref="G42:AG42"/>
    <mergeCell ref="G46:AG46"/>
    <mergeCell ref="Y54:Z54"/>
    <mergeCell ref="AH46:AK46"/>
    <mergeCell ref="H56:S56"/>
    <mergeCell ref="N54:O54"/>
    <mergeCell ref="P54:Q54"/>
    <mergeCell ref="Z53:AK53"/>
    <mergeCell ref="C46:F46"/>
    <mergeCell ref="AH44:AK44"/>
    <mergeCell ref="AH43:AK43"/>
    <mergeCell ref="C42:F42"/>
    <mergeCell ref="C44:F44"/>
    <mergeCell ref="W14:AD14"/>
    <mergeCell ref="C32:F32"/>
    <mergeCell ref="G32:AG32"/>
    <mergeCell ref="C41:F41"/>
    <mergeCell ref="C61:F61"/>
    <mergeCell ref="C54:M54"/>
    <mergeCell ref="C15:E15"/>
    <mergeCell ref="U21:V21"/>
    <mergeCell ref="U15:W15"/>
    <mergeCell ref="W16:AD16"/>
    <mergeCell ref="G33:AG33"/>
    <mergeCell ref="F21:S21"/>
    <mergeCell ref="U20:Y20"/>
    <mergeCell ref="Z20:AK20"/>
    <mergeCell ref="G19:S19"/>
    <mergeCell ref="G20:S20"/>
    <mergeCell ref="C17:F17"/>
    <mergeCell ref="W59:AK59"/>
    <mergeCell ref="H55:S55"/>
    <mergeCell ref="R54:W54"/>
    <mergeCell ref="U55:AA55"/>
    <mergeCell ref="AH28:AK28"/>
    <mergeCell ref="W22:AK22"/>
    <mergeCell ref="C57:H57"/>
    <mergeCell ref="C37:F37"/>
    <mergeCell ref="F15:S15"/>
    <mergeCell ref="F16:S16"/>
    <mergeCell ref="G17:S17"/>
    <mergeCell ref="X19:AK19"/>
    <mergeCell ref="U19:W19"/>
    <mergeCell ref="W21:AK21"/>
    <mergeCell ref="C3:AK3"/>
    <mergeCell ref="C4:AK4"/>
    <mergeCell ref="C5:AK5"/>
    <mergeCell ref="C6:AK6"/>
    <mergeCell ref="C7:AK7"/>
    <mergeCell ref="C8:AK8"/>
    <mergeCell ref="C16:E16"/>
    <mergeCell ref="U16:V16"/>
    <mergeCell ref="Y18:AK18"/>
    <mergeCell ref="Z17:AK17"/>
    <mergeCell ref="U17:Y17"/>
    <mergeCell ref="U18:X18"/>
    <mergeCell ref="AG16:AK16"/>
    <mergeCell ref="C10:AK10"/>
    <mergeCell ref="C14:H14"/>
    <mergeCell ref="I14:S14"/>
    <mergeCell ref="U14:V14"/>
    <mergeCell ref="C20:F20"/>
    <mergeCell ref="C19:F19"/>
    <mergeCell ref="C21:E21"/>
    <mergeCell ref="AH30:AK30"/>
    <mergeCell ref="C31:F31"/>
    <mergeCell ref="G23:S23"/>
    <mergeCell ref="C35:F35"/>
    <mergeCell ref="C36:F36"/>
    <mergeCell ref="C33:F33"/>
    <mergeCell ref="C34:F34"/>
    <mergeCell ref="C12:AK12"/>
    <mergeCell ref="C11:AK11"/>
    <mergeCell ref="C30:F30"/>
    <mergeCell ref="C22:F22"/>
    <mergeCell ref="C25:F25"/>
    <mergeCell ref="C26:F26"/>
    <mergeCell ref="C27:F27"/>
    <mergeCell ref="C23:F23"/>
    <mergeCell ref="AH27:AK27"/>
    <mergeCell ref="G29:AG29"/>
    <mergeCell ref="AH29:AK29"/>
    <mergeCell ref="G28:AG28"/>
    <mergeCell ref="C28:F28"/>
    <mergeCell ref="C29:F29"/>
    <mergeCell ref="AE16:AF16"/>
    <mergeCell ref="G18:S18"/>
    <mergeCell ref="C18:F18"/>
    <mergeCell ref="AH14:AK14"/>
    <mergeCell ref="AF14:AG14"/>
    <mergeCell ref="X23:AK23"/>
    <mergeCell ref="U23:W23"/>
    <mergeCell ref="U22:V22"/>
    <mergeCell ref="G22:S22"/>
    <mergeCell ref="X15:AK15"/>
    <mergeCell ref="X69:AK69"/>
    <mergeCell ref="AH25:AK25"/>
    <mergeCell ref="G25:AG25"/>
    <mergeCell ref="G26:AG26"/>
    <mergeCell ref="AH26:AK26"/>
    <mergeCell ref="G27:AG27"/>
    <mergeCell ref="W66:AK66"/>
    <mergeCell ref="AH32:AK32"/>
    <mergeCell ref="G39:AG39"/>
    <mergeCell ref="G30:AG30"/>
    <mergeCell ref="G41:AG41"/>
    <mergeCell ref="AH35:AK35"/>
    <mergeCell ref="AH33:AK33"/>
    <mergeCell ref="AH34:AK34"/>
    <mergeCell ref="G35:AG35"/>
    <mergeCell ref="AH37:AK37"/>
    <mergeCell ref="G36:AG36"/>
    <mergeCell ref="G34:AG34"/>
    <mergeCell ref="G31:AG31"/>
    <mergeCell ref="AH31:AK31"/>
    <mergeCell ref="AH36:AK36"/>
    <mergeCell ref="G40:AG40"/>
    <mergeCell ref="G37:AG37"/>
    <mergeCell ref="W53:Y53"/>
    <mergeCell ref="C45:F45"/>
    <mergeCell ref="G45:AG45"/>
    <mergeCell ref="AH45:AK45"/>
    <mergeCell ref="L66:V66"/>
    <mergeCell ref="AH42:AK42"/>
    <mergeCell ref="Z48:AK48"/>
    <mergeCell ref="G44:AG44"/>
    <mergeCell ref="AH39:AK39"/>
    <mergeCell ref="G38:AG38"/>
    <mergeCell ref="AH38:AK38"/>
    <mergeCell ref="AH41:AK41"/>
    <mergeCell ref="AH40:AK40"/>
    <mergeCell ref="W60:AI60"/>
    <mergeCell ref="C53:J53"/>
    <mergeCell ref="K53:V53"/>
    <mergeCell ref="G60:S60"/>
    <mergeCell ref="U59:V59"/>
    <mergeCell ref="G59:T59"/>
    <mergeCell ref="C59:F59"/>
    <mergeCell ref="C55:G55"/>
    <mergeCell ref="C38:F38"/>
    <mergeCell ref="C39:F39"/>
  </mergeCells>
  <phoneticPr fontId="30" type="noConversion"/>
  <dataValidations disablePrompts="1" xWindow="599" yWindow="380" count="2">
    <dataValidation allowBlank="1" showInputMessage="1" showErrorMessage="1" promptTitle="Region" prompt="Automatic when county is selected" sqref="AH14" xr:uid="{00000000-0002-0000-0F00-000000000000}"/>
    <dataValidation allowBlank="1" showInputMessage="1" showErrorMessage="1" promptTitle="Date Format" prompt="DD-Mmm-YY" sqref="AB55:AH55 AK24 G17:S17 Y18:AK18 Z17:AK17" xr:uid="{00000000-0002-0000-0F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65</xdr:row>
                    <xdr:rowOff>57150</xdr:rowOff>
                  </from>
                  <to>
                    <xdr:col>11</xdr:col>
                    <xdr:colOff>104775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5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63</xdr:row>
                    <xdr:rowOff>9525</xdr:rowOff>
                  </from>
                  <to>
                    <xdr:col>10</xdr:col>
                    <xdr:colOff>133350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6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7" name="Check Box 8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8" name="Check Box 29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9" name="Check Box 30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11">
    <pageSetUpPr fitToPage="1"/>
  </sheetPr>
  <dimension ref="A1:AX72"/>
  <sheetViews>
    <sheetView showGridLines="0" showRowColHeaders="0" workbookViewId="0">
      <selection activeCell="I14" sqref="I14:S14"/>
    </sheetView>
  </sheetViews>
  <sheetFormatPr defaultColWidth="0" defaultRowHeight="12.75" zeroHeight="1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22" width="3.42578125" style="4" customWidth="1"/>
    <col min="23" max="23" width="3" style="4" customWidth="1"/>
    <col min="24" max="25" width="3.28515625" style="4" customWidth="1"/>
    <col min="26" max="29" width="2.7109375" style="4" customWidth="1"/>
    <col min="30" max="30" width="2.140625" style="4" customWidth="1"/>
    <col min="31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/>
    <row r="2" spans="2:50" ht="0.9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11.25" customHeight="1">
      <c r="B3" s="5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  <c r="AF3" s="748"/>
      <c r="AG3" s="748"/>
      <c r="AH3" s="748"/>
      <c r="AI3" s="748"/>
      <c r="AJ3" s="748"/>
      <c r="AK3" s="748"/>
      <c r="AL3" s="6"/>
    </row>
    <row r="4" spans="2:50" s="10" customFormat="1" ht="15.75">
      <c r="B4" s="7"/>
      <c r="C4" s="749" t="s">
        <v>0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>
      <c r="B5" s="7"/>
      <c r="C5" s="749" t="s">
        <v>1</v>
      </c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>
      <c r="B6" s="7"/>
      <c r="C6" s="750" t="s">
        <v>2</v>
      </c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>
      <c r="B7" s="7"/>
      <c r="C7" s="751" t="s">
        <v>3</v>
      </c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>
      <c r="B8" s="7"/>
      <c r="C8" s="751" t="s">
        <v>4</v>
      </c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12"/>
    </row>
    <row r="9" spans="2:50" s="16" customFormat="1" ht="5.25" customHeight="1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51" customFormat="1" ht="12.75" customHeight="1">
      <c r="B10" s="49"/>
      <c r="C10" s="743" t="s">
        <v>419</v>
      </c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50"/>
    </row>
    <row r="11" spans="2:50" s="51" customFormat="1" ht="12.75" customHeight="1">
      <c r="B11" s="49"/>
      <c r="C11" s="743" t="s">
        <v>248</v>
      </c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50"/>
    </row>
    <row r="12" spans="2:50" s="51" customFormat="1" ht="12.75" customHeight="1">
      <c r="B12" s="49"/>
      <c r="C12" s="743" t="s">
        <v>249</v>
      </c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50"/>
    </row>
    <row r="13" spans="2:50"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6"/>
    </row>
    <row r="14" spans="2:50" s="47" customFormat="1" ht="12" customHeight="1">
      <c r="B14" s="45"/>
      <c r="C14" s="730" t="s">
        <v>9</v>
      </c>
      <c r="D14" s="730"/>
      <c r="E14" s="730"/>
      <c r="F14" s="730"/>
      <c r="G14" s="730"/>
      <c r="H14" s="730"/>
      <c r="I14" s="902" t="s">
        <v>265</v>
      </c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40"/>
      <c r="U14" s="730" t="s">
        <v>5</v>
      </c>
      <c r="V14" s="730"/>
      <c r="W14" s="924" t="s">
        <v>141</v>
      </c>
      <c r="X14" s="924"/>
      <c r="Y14" s="924"/>
      <c r="Z14" s="924"/>
      <c r="AA14" s="924"/>
      <c r="AB14" s="924"/>
      <c r="AC14" s="924"/>
      <c r="AD14" s="924"/>
      <c r="AE14" s="48"/>
      <c r="AF14" s="742" t="s">
        <v>8</v>
      </c>
      <c r="AG14" s="742"/>
      <c r="AH14" s="925">
        <v>3</v>
      </c>
      <c r="AI14" s="925"/>
      <c r="AJ14" s="925"/>
      <c r="AK14" s="925"/>
      <c r="AL14" s="46"/>
    </row>
    <row r="15" spans="2:50" s="47" customFormat="1" ht="12" customHeight="1">
      <c r="B15" s="45"/>
      <c r="C15" s="730" t="s">
        <v>6</v>
      </c>
      <c r="D15" s="730"/>
      <c r="E15" s="730"/>
      <c r="F15" s="902" t="s">
        <v>384</v>
      </c>
      <c r="G15" s="902"/>
      <c r="H15" s="902"/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40"/>
      <c r="U15" s="730" t="s">
        <v>209</v>
      </c>
      <c r="V15" s="730"/>
      <c r="W15" s="730"/>
      <c r="X15" s="902">
        <v>1234</v>
      </c>
      <c r="Y15" s="902"/>
      <c r="Z15" s="902"/>
      <c r="AA15" s="902"/>
      <c r="AB15" s="902"/>
      <c r="AC15" s="902"/>
      <c r="AD15" s="902"/>
      <c r="AE15" s="902"/>
      <c r="AF15" s="902"/>
      <c r="AG15" s="902"/>
      <c r="AH15" s="902"/>
      <c r="AI15" s="902"/>
      <c r="AJ15" s="902"/>
      <c r="AK15" s="902"/>
      <c r="AL15" s="46"/>
    </row>
    <row r="16" spans="2:50" s="47" customFormat="1" ht="12" customHeight="1">
      <c r="B16" s="45"/>
      <c r="C16" s="730" t="s">
        <v>213</v>
      </c>
      <c r="D16" s="730"/>
      <c r="E16" s="730"/>
      <c r="F16" s="903" t="s">
        <v>261</v>
      </c>
      <c r="G16" s="903"/>
      <c r="H16" s="903"/>
      <c r="I16" s="903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40"/>
      <c r="U16" s="730" t="s">
        <v>214</v>
      </c>
      <c r="V16" s="730"/>
      <c r="W16" s="902"/>
      <c r="X16" s="902"/>
      <c r="Y16" s="902"/>
      <c r="Z16" s="902"/>
      <c r="AA16" s="902"/>
      <c r="AB16" s="902"/>
      <c r="AC16" s="902"/>
      <c r="AD16" s="902"/>
      <c r="AE16" s="742" t="s">
        <v>246</v>
      </c>
      <c r="AF16" s="742"/>
      <c r="AG16" s="902"/>
      <c r="AH16" s="902"/>
      <c r="AI16" s="902"/>
      <c r="AJ16" s="902"/>
      <c r="AK16" s="902"/>
      <c r="AL16" s="46"/>
    </row>
    <row r="17" spans="2:38" s="47" customFormat="1" ht="12" customHeight="1">
      <c r="B17" s="45"/>
      <c r="C17" s="730" t="s">
        <v>215</v>
      </c>
      <c r="D17" s="730"/>
      <c r="E17" s="730"/>
      <c r="F17" s="730"/>
      <c r="G17" s="926">
        <v>37633</v>
      </c>
      <c r="H17" s="926"/>
      <c r="I17" s="926"/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40"/>
      <c r="U17" s="730" t="s">
        <v>221</v>
      </c>
      <c r="V17" s="730"/>
      <c r="W17" s="730"/>
      <c r="X17" s="730"/>
      <c r="Y17" s="730"/>
      <c r="Z17" s="917">
        <v>37634</v>
      </c>
      <c r="AA17" s="917"/>
      <c r="AB17" s="917"/>
      <c r="AC17" s="917"/>
      <c r="AD17" s="917"/>
      <c r="AE17" s="917"/>
      <c r="AF17" s="917"/>
      <c r="AG17" s="917"/>
      <c r="AH17" s="917"/>
      <c r="AI17" s="917"/>
      <c r="AJ17" s="917"/>
      <c r="AK17" s="917"/>
      <c r="AL17" s="46"/>
    </row>
    <row r="18" spans="2:38" s="47" customFormat="1" ht="12" customHeight="1">
      <c r="B18" s="45"/>
      <c r="C18" s="730" t="s">
        <v>216</v>
      </c>
      <c r="D18" s="730"/>
      <c r="E18" s="730"/>
      <c r="F18" s="730"/>
      <c r="G18" s="903" t="s">
        <v>416</v>
      </c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40"/>
      <c r="U18" s="730" t="s">
        <v>222</v>
      </c>
      <c r="V18" s="730"/>
      <c r="W18" s="730"/>
      <c r="X18" s="730"/>
      <c r="Y18" s="917">
        <v>37635</v>
      </c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7"/>
      <c r="AL18" s="46"/>
    </row>
    <row r="19" spans="2:38" s="47" customFormat="1" ht="12" customHeight="1">
      <c r="B19" s="45"/>
      <c r="C19" s="730" t="s">
        <v>217</v>
      </c>
      <c r="D19" s="730"/>
      <c r="E19" s="730"/>
      <c r="F19" s="730"/>
      <c r="G19" s="903" t="s">
        <v>256</v>
      </c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40"/>
      <c r="U19" s="730" t="s">
        <v>223</v>
      </c>
      <c r="V19" s="730"/>
      <c r="W19" s="730"/>
      <c r="X19" s="902" t="s">
        <v>388</v>
      </c>
      <c r="Y19" s="902"/>
      <c r="Z19" s="902"/>
      <c r="AA19" s="902"/>
      <c r="AB19" s="902"/>
      <c r="AC19" s="902"/>
      <c r="AD19" s="902"/>
      <c r="AE19" s="902"/>
      <c r="AF19" s="902"/>
      <c r="AG19" s="902"/>
      <c r="AH19" s="902"/>
      <c r="AI19" s="902"/>
      <c r="AJ19" s="902"/>
      <c r="AK19" s="902"/>
      <c r="AL19" s="46"/>
    </row>
    <row r="20" spans="2:38" s="47" customFormat="1" ht="12" customHeight="1">
      <c r="B20" s="45"/>
      <c r="C20" s="730" t="s">
        <v>218</v>
      </c>
      <c r="D20" s="730"/>
      <c r="E20" s="730"/>
      <c r="F20" s="730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40"/>
      <c r="U20" s="730" t="s">
        <v>224</v>
      </c>
      <c r="V20" s="730"/>
      <c r="W20" s="730"/>
      <c r="X20" s="730"/>
      <c r="Y20" s="730"/>
      <c r="Z20" s="903"/>
      <c r="AA20" s="903"/>
      <c r="AB20" s="903"/>
      <c r="AC20" s="903"/>
      <c r="AD20" s="903"/>
      <c r="AE20" s="903"/>
      <c r="AF20" s="903"/>
      <c r="AG20" s="903"/>
      <c r="AH20" s="903"/>
      <c r="AI20" s="903"/>
      <c r="AJ20" s="903"/>
      <c r="AK20" s="903"/>
      <c r="AL20" s="46"/>
    </row>
    <row r="21" spans="2:38" s="47" customFormat="1" ht="12" customHeight="1">
      <c r="B21" s="45"/>
      <c r="C21" s="730" t="s">
        <v>208</v>
      </c>
      <c r="D21" s="730"/>
      <c r="E21" s="730"/>
      <c r="F21" s="902" t="s">
        <v>415</v>
      </c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40"/>
      <c r="U21" s="730" t="s">
        <v>212</v>
      </c>
      <c r="V21" s="730"/>
      <c r="W21" s="902" t="s">
        <v>390</v>
      </c>
      <c r="X21" s="902"/>
      <c r="Y21" s="902"/>
      <c r="Z21" s="902"/>
      <c r="AA21" s="902"/>
      <c r="AB21" s="902"/>
      <c r="AC21" s="902"/>
      <c r="AD21" s="902"/>
      <c r="AE21" s="902"/>
      <c r="AF21" s="902"/>
      <c r="AG21" s="902"/>
      <c r="AH21" s="902"/>
      <c r="AI21" s="902"/>
      <c r="AJ21" s="902"/>
      <c r="AK21" s="902"/>
      <c r="AL21" s="46"/>
    </row>
    <row r="22" spans="2:38" s="47" customFormat="1" ht="12" customHeight="1">
      <c r="B22" s="45"/>
      <c r="C22" s="730" t="s">
        <v>515</v>
      </c>
      <c r="D22" s="730"/>
      <c r="E22" s="730"/>
      <c r="F22" s="730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40"/>
      <c r="U22" s="730" t="s">
        <v>212</v>
      </c>
      <c r="V22" s="730"/>
      <c r="W22" s="902" t="s">
        <v>417</v>
      </c>
      <c r="X22" s="902"/>
      <c r="Y22" s="902"/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902"/>
      <c r="AL22" s="46"/>
    </row>
    <row r="23" spans="2:38" s="47" customFormat="1" ht="12" customHeight="1">
      <c r="B23" s="45"/>
      <c r="C23" s="730" t="s">
        <v>220</v>
      </c>
      <c r="D23" s="730"/>
      <c r="E23" s="730"/>
      <c r="F23" s="730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40"/>
      <c r="U23" s="730" t="s">
        <v>7</v>
      </c>
      <c r="V23" s="730"/>
      <c r="W23" s="730"/>
      <c r="X23" s="902" t="s">
        <v>391</v>
      </c>
      <c r="Y23" s="902"/>
      <c r="Z23" s="902"/>
      <c r="AA23" s="902"/>
      <c r="AB23" s="902"/>
      <c r="AC23" s="902"/>
      <c r="AD23" s="902"/>
      <c r="AE23" s="902"/>
      <c r="AF23" s="902"/>
      <c r="AG23" s="902"/>
      <c r="AH23" s="902"/>
      <c r="AI23" s="902"/>
      <c r="AJ23" s="902"/>
      <c r="AK23" s="902"/>
      <c r="AL23" s="46"/>
    </row>
    <row r="24" spans="2:38" s="20" customFormat="1" ht="5.25" customHeight="1">
      <c r="B24" s="18"/>
      <c r="C24" s="56"/>
      <c r="D24" s="56"/>
      <c r="E24" s="56"/>
      <c r="F24" s="56"/>
      <c r="G24" s="57"/>
      <c r="H24" s="57"/>
      <c r="I24" s="57"/>
      <c r="J24" s="57"/>
      <c r="K24" s="57"/>
      <c r="L24" s="56"/>
      <c r="M24" s="56"/>
      <c r="N24" s="56"/>
      <c r="O24" s="56"/>
      <c r="P24" s="56"/>
      <c r="Q24" s="57"/>
      <c r="R24" s="57"/>
      <c r="S24" s="57"/>
      <c r="T24" s="57"/>
      <c r="U24" s="57"/>
      <c r="V24" s="57"/>
      <c r="W24" s="56"/>
      <c r="X24" s="56"/>
      <c r="Y24" s="56"/>
      <c r="Z24" s="56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19"/>
    </row>
    <row r="25" spans="2:38" s="47" customFormat="1" ht="12.95" customHeight="1">
      <c r="B25" s="45"/>
      <c r="C25" s="738" t="s">
        <v>243</v>
      </c>
      <c r="D25" s="738"/>
      <c r="E25" s="738"/>
      <c r="F25" s="739"/>
      <c r="G25" s="745" t="s">
        <v>244</v>
      </c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9"/>
      <c r="AH25" s="745" t="s">
        <v>245</v>
      </c>
      <c r="AI25" s="738"/>
      <c r="AJ25" s="738"/>
      <c r="AK25" s="738"/>
      <c r="AL25" s="46"/>
    </row>
    <row r="26" spans="2:38" s="47" customFormat="1" ht="12" customHeight="1">
      <c r="B26" s="45"/>
      <c r="C26" s="902" t="s">
        <v>431</v>
      </c>
      <c r="D26" s="902"/>
      <c r="E26" s="902"/>
      <c r="F26" s="919"/>
      <c r="G26" s="920" t="s">
        <v>432</v>
      </c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21"/>
      <c r="AG26" s="922"/>
      <c r="AH26" s="923" t="s">
        <v>433</v>
      </c>
      <c r="AI26" s="902"/>
      <c r="AJ26" s="902"/>
      <c r="AK26" s="902"/>
      <c r="AL26" s="46"/>
    </row>
    <row r="27" spans="2:38" s="47" customFormat="1" ht="12" customHeight="1">
      <c r="B27" s="45"/>
      <c r="C27" s="903"/>
      <c r="D27" s="903"/>
      <c r="E27" s="903"/>
      <c r="F27" s="904"/>
      <c r="G27" s="905"/>
      <c r="H27" s="906"/>
      <c r="I27" s="906"/>
      <c r="J27" s="906"/>
      <c r="K27" s="906"/>
      <c r="L27" s="906"/>
      <c r="M27" s="906"/>
      <c r="N27" s="906"/>
      <c r="O27" s="906"/>
      <c r="P27" s="906"/>
      <c r="Q27" s="906"/>
      <c r="R27" s="906"/>
      <c r="S27" s="906"/>
      <c r="T27" s="906"/>
      <c r="U27" s="906"/>
      <c r="V27" s="906"/>
      <c r="W27" s="906"/>
      <c r="X27" s="906"/>
      <c r="Y27" s="906"/>
      <c r="Z27" s="906"/>
      <c r="AA27" s="906"/>
      <c r="AB27" s="906"/>
      <c r="AC27" s="906"/>
      <c r="AD27" s="906"/>
      <c r="AE27" s="906"/>
      <c r="AF27" s="906"/>
      <c r="AG27" s="907"/>
      <c r="AH27" s="909"/>
      <c r="AI27" s="903"/>
      <c r="AJ27" s="903"/>
      <c r="AK27" s="903"/>
      <c r="AL27" s="46"/>
    </row>
    <row r="28" spans="2:38" s="47" customFormat="1" ht="12" customHeight="1">
      <c r="B28" s="45"/>
      <c r="C28" s="903"/>
      <c r="D28" s="903"/>
      <c r="E28" s="903"/>
      <c r="F28" s="904"/>
      <c r="G28" s="905"/>
      <c r="H28" s="906"/>
      <c r="I28" s="906"/>
      <c r="J28" s="906"/>
      <c r="K28" s="906"/>
      <c r="L28" s="906"/>
      <c r="M28" s="906"/>
      <c r="N28" s="906"/>
      <c r="O28" s="906"/>
      <c r="P28" s="906"/>
      <c r="Q28" s="906"/>
      <c r="R28" s="906"/>
      <c r="S28" s="906"/>
      <c r="T28" s="906"/>
      <c r="U28" s="906"/>
      <c r="V28" s="906"/>
      <c r="W28" s="906"/>
      <c r="X28" s="906"/>
      <c r="Y28" s="906"/>
      <c r="Z28" s="906"/>
      <c r="AA28" s="906"/>
      <c r="AB28" s="906"/>
      <c r="AC28" s="906"/>
      <c r="AD28" s="906"/>
      <c r="AE28" s="906"/>
      <c r="AF28" s="906"/>
      <c r="AG28" s="907"/>
      <c r="AH28" s="909"/>
      <c r="AI28" s="903"/>
      <c r="AJ28" s="903"/>
      <c r="AK28" s="903"/>
      <c r="AL28" s="46"/>
    </row>
    <row r="29" spans="2:38" s="47" customFormat="1" ht="12" customHeight="1">
      <c r="B29" s="45"/>
      <c r="C29" s="903"/>
      <c r="D29" s="903"/>
      <c r="E29" s="903"/>
      <c r="F29" s="904"/>
      <c r="G29" s="905"/>
      <c r="H29" s="906"/>
      <c r="I29" s="906"/>
      <c r="J29" s="906"/>
      <c r="K29" s="906"/>
      <c r="L29" s="906"/>
      <c r="M29" s="906"/>
      <c r="N29" s="906"/>
      <c r="O29" s="906"/>
      <c r="P29" s="906"/>
      <c r="Q29" s="906"/>
      <c r="R29" s="906"/>
      <c r="S29" s="906"/>
      <c r="T29" s="906"/>
      <c r="U29" s="906"/>
      <c r="V29" s="906"/>
      <c r="W29" s="906"/>
      <c r="X29" s="906"/>
      <c r="Y29" s="906"/>
      <c r="Z29" s="906"/>
      <c r="AA29" s="906"/>
      <c r="AB29" s="906"/>
      <c r="AC29" s="906"/>
      <c r="AD29" s="906"/>
      <c r="AE29" s="906"/>
      <c r="AF29" s="906"/>
      <c r="AG29" s="907"/>
      <c r="AH29" s="909"/>
      <c r="AI29" s="903"/>
      <c r="AJ29" s="903"/>
      <c r="AK29" s="903"/>
      <c r="AL29" s="46"/>
    </row>
    <row r="30" spans="2:38" s="47" customFormat="1" ht="12" customHeight="1">
      <c r="B30" s="45"/>
      <c r="C30" s="903"/>
      <c r="D30" s="903"/>
      <c r="E30" s="903"/>
      <c r="F30" s="904"/>
      <c r="G30" s="905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6"/>
      <c r="V30" s="906"/>
      <c r="W30" s="906"/>
      <c r="X30" s="906"/>
      <c r="Y30" s="906"/>
      <c r="Z30" s="906"/>
      <c r="AA30" s="906"/>
      <c r="AB30" s="906"/>
      <c r="AC30" s="906"/>
      <c r="AD30" s="906"/>
      <c r="AE30" s="906"/>
      <c r="AF30" s="906"/>
      <c r="AG30" s="907"/>
      <c r="AH30" s="909"/>
      <c r="AI30" s="903"/>
      <c r="AJ30" s="903"/>
      <c r="AK30" s="903"/>
      <c r="AL30" s="46"/>
    </row>
    <row r="31" spans="2:38" s="47" customFormat="1" ht="12" customHeight="1">
      <c r="B31" s="45"/>
      <c r="C31" s="903"/>
      <c r="D31" s="903"/>
      <c r="E31" s="903"/>
      <c r="F31" s="904"/>
      <c r="G31" s="905"/>
      <c r="H31" s="906"/>
      <c r="I31" s="906"/>
      <c r="J31" s="906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6"/>
      <c r="Z31" s="906"/>
      <c r="AA31" s="906"/>
      <c r="AB31" s="906"/>
      <c r="AC31" s="906"/>
      <c r="AD31" s="906"/>
      <c r="AE31" s="906"/>
      <c r="AF31" s="906"/>
      <c r="AG31" s="907"/>
      <c r="AH31" s="909"/>
      <c r="AI31" s="903"/>
      <c r="AJ31" s="903"/>
      <c r="AK31" s="903"/>
      <c r="AL31" s="46"/>
    </row>
    <row r="32" spans="2:38" s="43" customFormat="1" ht="12" customHeight="1">
      <c r="B32" s="36"/>
      <c r="C32" s="903"/>
      <c r="D32" s="903"/>
      <c r="E32" s="903"/>
      <c r="F32" s="904"/>
      <c r="G32" s="905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6"/>
      <c r="W32" s="906"/>
      <c r="X32" s="906"/>
      <c r="Y32" s="906"/>
      <c r="Z32" s="906"/>
      <c r="AA32" s="906"/>
      <c r="AB32" s="906"/>
      <c r="AC32" s="906"/>
      <c r="AD32" s="906"/>
      <c r="AE32" s="906"/>
      <c r="AF32" s="906"/>
      <c r="AG32" s="907"/>
      <c r="AH32" s="909"/>
      <c r="AI32" s="903"/>
      <c r="AJ32" s="903"/>
      <c r="AK32" s="903"/>
      <c r="AL32" s="38"/>
    </row>
    <row r="33" spans="2:38" s="43" customFormat="1" ht="12" customHeight="1">
      <c r="B33" s="36"/>
      <c r="C33" s="903"/>
      <c r="D33" s="903"/>
      <c r="E33" s="903"/>
      <c r="F33" s="904"/>
      <c r="G33" s="905"/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6"/>
      <c r="Y33" s="906"/>
      <c r="Z33" s="906"/>
      <c r="AA33" s="906"/>
      <c r="AB33" s="906"/>
      <c r="AC33" s="906"/>
      <c r="AD33" s="906"/>
      <c r="AE33" s="906"/>
      <c r="AF33" s="906"/>
      <c r="AG33" s="907"/>
      <c r="AH33" s="909"/>
      <c r="AI33" s="903"/>
      <c r="AJ33" s="903"/>
      <c r="AK33" s="903"/>
      <c r="AL33" s="38"/>
    </row>
    <row r="34" spans="2:38" s="43" customFormat="1" ht="12" customHeight="1">
      <c r="B34" s="36"/>
      <c r="C34" s="903"/>
      <c r="D34" s="903"/>
      <c r="E34" s="903"/>
      <c r="F34" s="904"/>
      <c r="G34" s="905"/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6"/>
      <c r="Z34" s="906"/>
      <c r="AA34" s="906"/>
      <c r="AB34" s="906"/>
      <c r="AC34" s="906"/>
      <c r="AD34" s="906"/>
      <c r="AE34" s="906"/>
      <c r="AF34" s="906"/>
      <c r="AG34" s="907"/>
      <c r="AH34" s="909"/>
      <c r="AI34" s="903"/>
      <c r="AJ34" s="903"/>
      <c r="AK34" s="903"/>
      <c r="AL34" s="38"/>
    </row>
    <row r="35" spans="2:38" s="43" customFormat="1" ht="12" customHeight="1">
      <c r="B35" s="36"/>
      <c r="C35" s="903"/>
      <c r="D35" s="903"/>
      <c r="E35" s="903"/>
      <c r="F35" s="904"/>
      <c r="G35" s="905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906"/>
      <c r="AG35" s="907"/>
      <c r="AH35" s="909"/>
      <c r="AI35" s="903"/>
      <c r="AJ35" s="903"/>
      <c r="AK35" s="903"/>
      <c r="AL35" s="38"/>
    </row>
    <row r="36" spans="2:38" s="43" customFormat="1" ht="12" customHeight="1">
      <c r="B36" s="36"/>
      <c r="C36" s="903"/>
      <c r="D36" s="903"/>
      <c r="E36" s="903"/>
      <c r="F36" s="904"/>
      <c r="G36" s="905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906"/>
      <c r="AG36" s="907"/>
      <c r="AH36" s="909"/>
      <c r="AI36" s="903"/>
      <c r="AJ36" s="903"/>
      <c r="AK36" s="903"/>
      <c r="AL36" s="38"/>
    </row>
    <row r="37" spans="2:38" s="43" customFormat="1" ht="12" customHeight="1">
      <c r="B37" s="36"/>
      <c r="C37" s="903"/>
      <c r="D37" s="903"/>
      <c r="E37" s="903"/>
      <c r="F37" s="904"/>
      <c r="G37" s="905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906"/>
      <c r="AG37" s="907"/>
      <c r="AH37" s="909"/>
      <c r="AI37" s="903"/>
      <c r="AJ37" s="903"/>
      <c r="AK37" s="903"/>
      <c r="AL37" s="38"/>
    </row>
    <row r="38" spans="2:38" s="43" customFormat="1" ht="12" customHeight="1">
      <c r="B38" s="36"/>
      <c r="C38" s="903"/>
      <c r="D38" s="903"/>
      <c r="E38" s="903"/>
      <c r="F38" s="904"/>
      <c r="G38" s="905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906"/>
      <c r="AG38" s="907"/>
      <c r="AH38" s="909"/>
      <c r="AI38" s="903"/>
      <c r="AJ38" s="903"/>
      <c r="AK38" s="903"/>
      <c r="AL38" s="38"/>
    </row>
    <row r="39" spans="2:38" s="43" customFormat="1" ht="12" customHeight="1">
      <c r="B39" s="36"/>
      <c r="C39" s="903"/>
      <c r="D39" s="903"/>
      <c r="E39" s="903"/>
      <c r="F39" s="904"/>
      <c r="G39" s="927" t="s">
        <v>420</v>
      </c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9"/>
      <c r="AH39" s="909"/>
      <c r="AI39" s="903"/>
      <c r="AJ39" s="903"/>
      <c r="AK39" s="903"/>
      <c r="AL39" s="38"/>
    </row>
    <row r="40" spans="2:38" s="43" customFormat="1" ht="12" customHeight="1">
      <c r="B40" s="36"/>
      <c r="C40" s="903"/>
      <c r="D40" s="903"/>
      <c r="E40" s="903"/>
      <c r="F40" s="904"/>
      <c r="G40" s="905" t="s">
        <v>434</v>
      </c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906"/>
      <c r="AG40" s="907"/>
      <c r="AH40" s="909"/>
      <c r="AI40" s="903"/>
      <c r="AJ40" s="903"/>
      <c r="AK40" s="903"/>
      <c r="AL40" s="38"/>
    </row>
    <row r="41" spans="2:38" s="43" customFormat="1" ht="12" customHeight="1">
      <c r="B41" s="36"/>
      <c r="C41" s="903"/>
      <c r="D41" s="903"/>
      <c r="E41" s="903"/>
      <c r="F41" s="904"/>
      <c r="G41" s="905" t="s">
        <v>435</v>
      </c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906"/>
      <c r="AG41" s="907"/>
      <c r="AH41" s="909"/>
      <c r="AI41" s="903"/>
      <c r="AJ41" s="903"/>
      <c r="AK41" s="903"/>
      <c r="AL41" s="38"/>
    </row>
    <row r="42" spans="2:38" s="43" customFormat="1" ht="12" customHeight="1">
      <c r="B42" s="36"/>
      <c r="C42" s="903"/>
      <c r="D42" s="903"/>
      <c r="E42" s="903"/>
      <c r="F42" s="904"/>
      <c r="G42" s="905" t="s">
        <v>436</v>
      </c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7"/>
      <c r="AH42" s="909"/>
      <c r="AI42" s="903"/>
      <c r="AJ42" s="903"/>
      <c r="AK42" s="903"/>
      <c r="AL42" s="38"/>
    </row>
    <row r="43" spans="2:38" s="43" customFormat="1" ht="12" customHeight="1">
      <c r="B43" s="36"/>
      <c r="C43" s="903"/>
      <c r="D43" s="903"/>
      <c r="E43" s="903"/>
      <c r="F43" s="904"/>
      <c r="G43" s="905" t="s">
        <v>437</v>
      </c>
      <c r="H43" s="906"/>
      <c r="I43" s="906"/>
      <c r="J43" s="906"/>
      <c r="K43" s="906"/>
      <c r="L43" s="906"/>
      <c r="M43" s="906"/>
      <c r="N43" s="906"/>
      <c r="O43" s="906"/>
      <c r="P43" s="906"/>
      <c r="Q43" s="906"/>
      <c r="R43" s="906"/>
      <c r="S43" s="906"/>
      <c r="T43" s="906"/>
      <c r="U43" s="906"/>
      <c r="V43" s="906"/>
      <c r="W43" s="906"/>
      <c r="X43" s="906"/>
      <c r="Y43" s="906"/>
      <c r="Z43" s="906"/>
      <c r="AA43" s="906"/>
      <c r="AB43" s="906"/>
      <c r="AC43" s="906"/>
      <c r="AD43" s="906"/>
      <c r="AE43" s="906"/>
      <c r="AF43" s="906"/>
      <c r="AG43" s="907"/>
      <c r="AH43" s="909"/>
      <c r="AI43" s="903"/>
      <c r="AJ43" s="903"/>
      <c r="AK43" s="903"/>
      <c r="AL43" s="38"/>
    </row>
    <row r="44" spans="2:38" s="43" customFormat="1" ht="12" customHeight="1">
      <c r="B44" s="36"/>
      <c r="C44" s="903"/>
      <c r="D44" s="903"/>
      <c r="E44" s="903"/>
      <c r="F44" s="904"/>
      <c r="G44" s="905" t="s">
        <v>438</v>
      </c>
      <c r="H44" s="906"/>
      <c r="I44" s="906"/>
      <c r="J44" s="906"/>
      <c r="K44" s="906"/>
      <c r="L44" s="906"/>
      <c r="M44" s="906"/>
      <c r="N44" s="906"/>
      <c r="O44" s="906"/>
      <c r="P44" s="906"/>
      <c r="Q44" s="906"/>
      <c r="R44" s="906"/>
      <c r="S44" s="906"/>
      <c r="T44" s="906"/>
      <c r="U44" s="906"/>
      <c r="V44" s="906"/>
      <c r="W44" s="906"/>
      <c r="X44" s="906"/>
      <c r="Y44" s="906"/>
      <c r="Z44" s="906"/>
      <c r="AA44" s="906"/>
      <c r="AB44" s="906"/>
      <c r="AC44" s="906"/>
      <c r="AD44" s="906"/>
      <c r="AE44" s="906"/>
      <c r="AF44" s="906"/>
      <c r="AG44" s="907"/>
      <c r="AH44" s="909"/>
      <c r="AI44" s="903"/>
      <c r="AJ44" s="903"/>
      <c r="AK44" s="903"/>
      <c r="AL44" s="38"/>
    </row>
    <row r="45" spans="2:38" s="43" customFormat="1" ht="12" customHeight="1">
      <c r="B45" s="36"/>
      <c r="C45" s="903"/>
      <c r="D45" s="903"/>
      <c r="E45" s="903"/>
      <c r="F45" s="904"/>
      <c r="G45" s="905" t="s">
        <v>439</v>
      </c>
      <c r="H45" s="906"/>
      <c r="I45" s="906"/>
      <c r="J45" s="906"/>
      <c r="K45" s="906"/>
      <c r="L45" s="906"/>
      <c r="M45" s="906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6"/>
      <c r="Y45" s="906"/>
      <c r="Z45" s="906"/>
      <c r="AA45" s="906"/>
      <c r="AB45" s="906"/>
      <c r="AC45" s="906"/>
      <c r="AD45" s="906"/>
      <c r="AE45" s="906"/>
      <c r="AF45" s="906"/>
      <c r="AG45" s="907"/>
      <c r="AH45" s="909"/>
      <c r="AI45" s="903"/>
      <c r="AJ45" s="903"/>
      <c r="AK45" s="903"/>
      <c r="AL45" s="38"/>
    </row>
    <row r="46" spans="2:38" s="39" customFormat="1" ht="12" customHeight="1">
      <c r="B46" s="36"/>
      <c r="C46" s="912"/>
      <c r="D46" s="912"/>
      <c r="E46" s="912"/>
      <c r="F46" s="913"/>
      <c r="G46" s="914" t="s">
        <v>440</v>
      </c>
      <c r="H46" s="915"/>
      <c r="I46" s="915"/>
      <c r="J46" s="915"/>
      <c r="K46" s="915"/>
      <c r="L46" s="915"/>
      <c r="M46" s="915"/>
      <c r="N46" s="915"/>
      <c r="O46" s="915"/>
      <c r="P46" s="915"/>
      <c r="Q46" s="915"/>
      <c r="R46" s="915"/>
      <c r="S46" s="915"/>
      <c r="T46" s="915"/>
      <c r="U46" s="915"/>
      <c r="V46" s="915"/>
      <c r="W46" s="915"/>
      <c r="X46" s="915"/>
      <c r="Y46" s="915"/>
      <c r="Z46" s="915"/>
      <c r="AA46" s="915"/>
      <c r="AB46" s="915"/>
      <c r="AC46" s="915"/>
      <c r="AD46" s="915"/>
      <c r="AE46" s="915"/>
      <c r="AF46" s="915"/>
      <c r="AG46" s="916"/>
      <c r="AH46" s="911"/>
      <c r="AI46" s="912"/>
      <c r="AJ46" s="912"/>
      <c r="AK46" s="912"/>
      <c r="AL46" s="38"/>
    </row>
    <row r="47" spans="2:38" s="39" customFormat="1" ht="7.5" customHeight="1">
      <c r="B47" s="84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11"/>
      <c r="P47" s="111"/>
      <c r="Q47" s="111"/>
      <c r="R47" s="111"/>
      <c r="S47" s="88"/>
      <c r="T47" s="88"/>
      <c r="U47" s="88"/>
      <c r="V47" s="88"/>
      <c r="W47" s="111"/>
      <c r="X47" s="111"/>
      <c r="Y47" s="111"/>
      <c r="Z47" s="111"/>
      <c r="AA47" s="98"/>
      <c r="AB47" s="98"/>
      <c r="AC47" s="98"/>
      <c r="AD47" s="89"/>
      <c r="AE47" s="89"/>
      <c r="AF47" s="89"/>
      <c r="AG47" s="89"/>
      <c r="AH47" s="88"/>
      <c r="AI47" s="88"/>
      <c r="AJ47" s="88"/>
      <c r="AK47" s="88"/>
      <c r="AL47" s="85"/>
    </row>
    <row r="48" spans="2:38" s="39" customFormat="1" ht="15.75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694"/>
      <c r="AA48" s="694"/>
      <c r="AB48" s="694"/>
      <c r="AC48" s="694"/>
      <c r="AD48" s="694"/>
      <c r="AE48" s="694"/>
      <c r="AF48" s="694"/>
      <c r="AG48" s="694"/>
      <c r="AH48" s="694"/>
      <c r="AI48" s="694"/>
      <c r="AJ48" s="694"/>
      <c r="AK48" s="694"/>
      <c r="AL48" s="38"/>
    </row>
    <row r="49" spans="2:38" s="39" customFormat="1" ht="12.95" customHeight="1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800" t="s">
        <v>250</v>
      </c>
      <c r="AA49" s="800"/>
      <c r="AB49" s="800"/>
      <c r="AC49" s="800"/>
      <c r="AD49" s="800"/>
      <c r="AE49" s="800"/>
      <c r="AF49" s="800"/>
      <c r="AG49" s="800"/>
      <c r="AH49" s="800"/>
      <c r="AI49" s="800"/>
      <c r="AJ49" s="800"/>
      <c r="AK49" s="800"/>
      <c r="AL49" s="38"/>
    </row>
    <row r="50" spans="2:38" s="23" customFormat="1" ht="12.95" customHeight="1">
      <c r="B50" s="2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22"/>
    </row>
    <row r="51" spans="2:38" s="23" customFormat="1" ht="12.95" customHeight="1">
      <c r="B51" s="2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22"/>
    </row>
    <row r="52" spans="2:38" s="23" customFormat="1" ht="8.25" customHeight="1">
      <c r="B52" s="2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22"/>
    </row>
    <row r="53" spans="2:38" s="59" customFormat="1" ht="12.95" customHeight="1">
      <c r="B53" s="45"/>
      <c r="C53" s="730" t="s">
        <v>236</v>
      </c>
      <c r="D53" s="730"/>
      <c r="E53" s="730"/>
      <c r="F53" s="730"/>
      <c r="G53" s="730"/>
      <c r="H53" s="730"/>
      <c r="I53" s="730"/>
      <c r="J53" s="730"/>
      <c r="K53" s="694"/>
      <c r="L53" s="694"/>
      <c r="M53" s="694"/>
      <c r="N53" s="694"/>
      <c r="O53" s="694"/>
      <c r="P53" s="694"/>
      <c r="Q53" s="694"/>
      <c r="R53" s="694"/>
      <c r="S53" s="694"/>
      <c r="T53" s="694"/>
      <c r="U53" s="694"/>
      <c r="V53" s="694"/>
      <c r="W53" s="762" t="s">
        <v>237</v>
      </c>
      <c r="X53" s="762"/>
      <c r="Y53" s="762"/>
      <c r="Z53" s="910" t="s">
        <v>394</v>
      </c>
      <c r="AA53" s="910"/>
      <c r="AB53" s="910"/>
      <c r="AC53" s="910"/>
      <c r="AD53" s="910"/>
      <c r="AE53" s="910"/>
      <c r="AF53" s="910"/>
      <c r="AG53" s="910"/>
      <c r="AH53" s="910"/>
      <c r="AI53" s="910"/>
      <c r="AJ53" s="910"/>
      <c r="AK53" s="910"/>
      <c r="AL53" s="46"/>
    </row>
    <row r="54" spans="2:38" s="59" customFormat="1" ht="12.95" customHeight="1">
      <c r="B54" s="45"/>
      <c r="C54" s="730" t="s">
        <v>238</v>
      </c>
      <c r="D54" s="730"/>
      <c r="E54" s="730"/>
      <c r="F54" s="730"/>
      <c r="G54" s="730"/>
      <c r="H54" s="730"/>
      <c r="I54" s="730"/>
      <c r="J54" s="730"/>
      <c r="K54" s="730"/>
      <c r="L54" s="730"/>
      <c r="M54" s="730"/>
      <c r="N54" s="918" t="s">
        <v>392</v>
      </c>
      <c r="O54" s="918"/>
      <c r="P54" s="742" t="s">
        <v>239</v>
      </c>
      <c r="Q54" s="742"/>
      <c r="R54" s="902" t="s">
        <v>393</v>
      </c>
      <c r="S54" s="902"/>
      <c r="T54" s="902"/>
      <c r="U54" s="902"/>
      <c r="V54" s="902"/>
      <c r="W54" s="902"/>
      <c r="X54" s="40" t="s">
        <v>251</v>
      </c>
      <c r="Y54" s="908" t="s">
        <v>21</v>
      </c>
      <c r="Z54" s="908"/>
      <c r="AA54" s="37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46"/>
    </row>
    <row r="55" spans="2:38" s="59" customFormat="1" ht="12.95" customHeight="1">
      <c r="B55" s="45"/>
      <c r="C55" s="761" t="s">
        <v>240</v>
      </c>
      <c r="D55" s="761"/>
      <c r="E55" s="761"/>
      <c r="F55" s="761"/>
      <c r="G55" s="761"/>
      <c r="H55" s="694"/>
      <c r="I55" s="694"/>
      <c r="J55" s="694"/>
      <c r="K55" s="694"/>
      <c r="L55" s="694"/>
      <c r="M55" s="694"/>
      <c r="N55" s="694"/>
      <c r="O55" s="694"/>
      <c r="P55" s="694"/>
      <c r="Q55" s="694"/>
      <c r="R55" s="694"/>
      <c r="S55" s="694"/>
      <c r="T55" s="48"/>
      <c r="U55" s="742" t="s">
        <v>241</v>
      </c>
      <c r="V55" s="742"/>
      <c r="W55" s="742"/>
      <c r="X55" s="742"/>
      <c r="Y55" s="742"/>
      <c r="Z55" s="742"/>
      <c r="AA55" s="742"/>
      <c r="AB55" s="917">
        <v>38709</v>
      </c>
      <c r="AC55" s="917"/>
      <c r="AD55" s="917"/>
      <c r="AE55" s="917"/>
      <c r="AF55" s="917"/>
      <c r="AG55" s="917"/>
      <c r="AH55" s="917"/>
      <c r="AI55" s="37"/>
      <c r="AJ55" s="37"/>
      <c r="AK55" s="37"/>
      <c r="AL55" s="46"/>
    </row>
    <row r="56" spans="2:38" s="39" customFormat="1" ht="12.95" customHeight="1">
      <c r="B56" s="36"/>
      <c r="C56" s="37"/>
      <c r="D56" s="37"/>
      <c r="E56" s="37"/>
      <c r="F56" s="37"/>
      <c r="G56" s="55"/>
      <c r="H56" s="760" t="s">
        <v>242</v>
      </c>
      <c r="I56" s="760"/>
      <c r="J56" s="760"/>
      <c r="K56" s="760"/>
      <c r="L56" s="760"/>
      <c r="M56" s="760"/>
      <c r="N56" s="760"/>
      <c r="O56" s="760"/>
      <c r="P56" s="760"/>
      <c r="Q56" s="760"/>
      <c r="R56" s="760"/>
      <c r="S56" s="760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37"/>
      <c r="AJ56" s="37"/>
      <c r="AK56" s="37"/>
      <c r="AL56" s="38"/>
    </row>
    <row r="57" spans="2:38" s="39" customFormat="1" ht="12.95" customHeight="1">
      <c r="B57" s="36"/>
      <c r="C57" s="768" t="s">
        <v>235</v>
      </c>
      <c r="D57" s="768"/>
      <c r="E57" s="768"/>
      <c r="F57" s="768"/>
      <c r="G57" s="768"/>
      <c r="H57" s="768"/>
      <c r="I57" s="37"/>
      <c r="J57" s="37"/>
      <c r="K57" s="37"/>
      <c r="L57" s="37"/>
      <c r="M57" s="37"/>
      <c r="N57" s="37"/>
      <c r="O57" s="37"/>
      <c r="P57" s="55"/>
      <c r="Q57" s="55"/>
      <c r="R57" s="55"/>
      <c r="S57" s="55"/>
      <c r="T57" s="55"/>
      <c r="U57" s="55"/>
      <c r="V57" s="55"/>
      <c r="W57" s="55"/>
      <c r="X57" s="55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8"/>
    </row>
    <row r="58" spans="2:38" s="39" customFormat="1" ht="12.95" customHeight="1">
      <c r="B58" s="36"/>
      <c r="C58" s="40" t="s">
        <v>225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8"/>
    </row>
    <row r="59" spans="2:38" s="59" customFormat="1" ht="15.75" customHeight="1">
      <c r="B59" s="45"/>
      <c r="C59" s="730" t="s">
        <v>232</v>
      </c>
      <c r="D59" s="730"/>
      <c r="E59" s="730"/>
      <c r="F59" s="730"/>
      <c r="G59" s="694"/>
      <c r="H59" s="694"/>
      <c r="I59" s="694"/>
      <c r="J59" s="694"/>
      <c r="K59" s="694"/>
      <c r="L59" s="694"/>
      <c r="M59" s="694"/>
      <c r="N59" s="694"/>
      <c r="O59" s="694"/>
      <c r="P59" s="694"/>
      <c r="Q59" s="694"/>
      <c r="R59" s="694"/>
      <c r="S59" s="694"/>
      <c r="T59" s="694"/>
      <c r="U59" s="767" t="s">
        <v>231</v>
      </c>
      <c r="V59" s="767"/>
      <c r="W59" s="694"/>
      <c r="X59" s="694"/>
      <c r="Y59" s="694"/>
      <c r="Z59" s="694"/>
      <c r="AA59" s="694"/>
      <c r="AB59" s="694"/>
      <c r="AC59" s="694"/>
      <c r="AD59" s="694"/>
      <c r="AE59" s="694"/>
      <c r="AF59" s="694"/>
      <c r="AG59" s="694"/>
      <c r="AH59" s="694"/>
      <c r="AI59" s="694"/>
      <c r="AJ59" s="694"/>
      <c r="AK59" s="694"/>
      <c r="AL59" s="46"/>
    </row>
    <row r="60" spans="2:38" s="39" customFormat="1" ht="9" customHeight="1">
      <c r="B60" s="36"/>
      <c r="C60" s="37"/>
      <c r="D60" s="37"/>
      <c r="E60" s="37"/>
      <c r="F60" s="37"/>
      <c r="G60" s="747" t="s">
        <v>230</v>
      </c>
      <c r="H60" s="747"/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37"/>
      <c r="U60" s="37"/>
      <c r="V60" s="37"/>
      <c r="W60" s="747" t="s">
        <v>226</v>
      </c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47"/>
      <c r="AI60" s="747"/>
      <c r="AJ60" s="37"/>
      <c r="AK60" s="37"/>
      <c r="AL60" s="38"/>
    </row>
    <row r="61" spans="2:38" s="59" customFormat="1" ht="12.95" customHeight="1">
      <c r="B61" s="45"/>
      <c r="C61" s="730" t="s">
        <v>233</v>
      </c>
      <c r="D61" s="730"/>
      <c r="E61" s="730"/>
      <c r="F61" s="730"/>
      <c r="G61" s="694"/>
      <c r="H61" s="694"/>
      <c r="I61" s="694"/>
      <c r="J61" s="694"/>
      <c r="K61" s="694"/>
      <c r="L61" s="694"/>
      <c r="M61" s="694"/>
      <c r="N61" s="694"/>
      <c r="O61" s="694"/>
      <c r="P61" s="694"/>
      <c r="Q61" s="694"/>
      <c r="R61" s="694"/>
      <c r="S61" s="694"/>
      <c r="T61" s="694"/>
      <c r="U61" s="694"/>
      <c r="V61" s="694"/>
      <c r="W61" s="694"/>
      <c r="X61" s="694"/>
      <c r="Y61" s="694"/>
      <c r="Z61" s="694"/>
      <c r="AA61" s="694"/>
      <c r="AB61" s="694"/>
      <c r="AC61" s="694"/>
      <c r="AD61" s="694"/>
      <c r="AE61" s="694"/>
      <c r="AF61" s="694"/>
      <c r="AG61" s="694"/>
      <c r="AH61" s="694"/>
      <c r="AI61" s="694"/>
      <c r="AJ61" s="694"/>
      <c r="AK61" s="694"/>
      <c r="AL61" s="46"/>
    </row>
    <row r="62" spans="2:38" s="39" customFormat="1" ht="9" customHeight="1">
      <c r="B62" s="36"/>
      <c r="C62" s="37"/>
      <c r="D62" s="37"/>
      <c r="E62" s="37"/>
      <c r="F62" s="37"/>
      <c r="G62" s="747" t="s">
        <v>234</v>
      </c>
      <c r="H62" s="747"/>
      <c r="I62" s="747"/>
      <c r="J62" s="747"/>
      <c r="K62" s="747"/>
      <c r="L62" s="747"/>
      <c r="M62" s="747"/>
      <c r="N62" s="747"/>
      <c r="O62" s="747"/>
      <c r="P62" s="747"/>
      <c r="Q62" s="747"/>
      <c r="R62" s="747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  <c r="AH62" s="747"/>
      <c r="AI62" s="747"/>
      <c r="AJ62" s="747"/>
      <c r="AK62" s="747"/>
      <c r="AL62" s="38"/>
    </row>
    <row r="63" spans="2:38" s="39" customFormat="1" ht="2.25" customHeight="1">
      <c r="B63" s="36"/>
      <c r="C63" s="52"/>
      <c r="D63" s="52"/>
      <c r="E63" s="52"/>
      <c r="F63" s="5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2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38"/>
    </row>
    <row r="64" spans="2:38" s="39" customFormat="1" ht="3" customHeight="1">
      <c r="B64" s="36"/>
      <c r="C64" s="40"/>
      <c r="D64" s="40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8"/>
    </row>
    <row r="65" spans="2:38" s="39" customFormat="1" ht="5.25" customHeight="1">
      <c r="B65" s="36"/>
      <c r="C65" s="34"/>
      <c r="D65" s="34"/>
      <c r="E65" s="34"/>
      <c r="F65" s="34"/>
      <c r="G65" s="34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8"/>
    </row>
    <row r="66" spans="2:38" s="47" customFormat="1" ht="12" customHeight="1">
      <c r="B66" s="45"/>
      <c r="C66" s="40" t="s">
        <v>211</v>
      </c>
      <c r="D66" s="40"/>
      <c r="E66" s="40"/>
      <c r="F66" s="40"/>
      <c r="G66" s="40"/>
      <c r="H66" s="40"/>
      <c r="I66" s="40"/>
      <c r="J66" s="40"/>
      <c r="K66" s="40"/>
      <c r="L66" s="742" t="s">
        <v>210</v>
      </c>
      <c r="M66" s="742"/>
      <c r="N66" s="742"/>
      <c r="O66" s="742"/>
      <c r="P66" s="742"/>
      <c r="Q66" s="742"/>
      <c r="R66" s="742"/>
      <c r="S66" s="742"/>
      <c r="T66" s="742"/>
      <c r="U66" s="742"/>
      <c r="V66" s="742"/>
      <c r="W66" s="902" t="s">
        <v>413</v>
      </c>
      <c r="X66" s="902"/>
      <c r="Y66" s="902"/>
      <c r="Z66" s="902"/>
      <c r="AA66" s="902"/>
      <c r="AB66" s="902"/>
      <c r="AC66" s="902"/>
      <c r="AD66" s="902"/>
      <c r="AE66" s="902"/>
      <c r="AF66" s="902"/>
      <c r="AG66" s="902"/>
      <c r="AH66" s="902"/>
      <c r="AI66" s="902"/>
      <c r="AJ66" s="902"/>
      <c r="AK66" s="902"/>
      <c r="AL66" s="46"/>
    </row>
    <row r="67" spans="2:38" s="43" customFormat="1" ht="7.5" customHeight="1">
      <c r="B67" s="36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38"/>
    </row>
    <row r="68" spans="2:38" s="59" customFormat="1" ht="15.75" customHeight="1">
      <c r="B68" s="45"/>
      <c r="C68" s="730" t="s">
        <v>227</v>
      </c>
      <c r="D68" s="730"/>
      <c r="E68" s="730"/>
      <c r="F68" s="694"/>
      <c r="G68" s="694"/>
      <c r="H68" s="694"/>
      <c r="I68" s="694"/>
      <c r="J68" s="694"/>
      <c r="K68" s="694"/>
      <c r="L68" s="694"/>
      <c r="M68" s="694"/>
      <c r="N68" s="694"/>
      <c r="O68" s="694"/>
      <c r="P68" s="694"/>
      <c r="Q68" s="694"/>
      <c r="R68" s="694"/>
      <c r="S68" s="694"/>
      <c r="T68" s="37"/>
      <c r="U68" s="762" t="s">
        <v>228</v>
      </c>
      <c r="V68" s="762"/>
      <c r="W68" s="762"/>
      <c r="X68" s="694"/>
      <c r="Y68" s="694"/>
      <c r="Z68" s="694"/>
      <c r="AA68" s="694"/>
      <c r="AB68" s="694"/>
      <c r="AC68" s="694"/>
      <c r="AD68" s="694"/>
      <c r="AE68" s="694"/>
      <c r="AF68" s="694"/>
      <c r="AG68" s="694"/>
      <c r="AH68" s="694"/>
      <c r="AI68" s="694"/>
      <c r="AJ68" s="694"/>
      <c r="AK68" s="694"/>
      <c r="AL68" s="46"/>
    </row>
    <row r="69" spans="2:38" s="39" customFormat="1" ht="11.25">
      <c r="B69" s="3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747" t="s">
        <v>229</v>
      </c>
      <c r="Y69" s="747"/>
      <c r="Z69" s="747"/>
      <c r="AA69" s="747"/>
      <c r="AB69" s="747"/>
      <c r="AC69" s="747"/>
      <c r="AD69" s="747"/>
      <c r="AE69" s="747"/>
      <c r="AF69" s="747"/>
      <c r="AG69" s="747"/>
      <c r="AH69" s="747"/>
      <c r="AI69" s="747"/>
      <c r="AJ69" s="747"/>
      <c r="AK69" s="747"/>
      <c r="AL69" s="38"/>
    </row>
    <row r="70" spans="2:38" s="39" customFormat="1" ht="11.25">
      <c r="B70" s="3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38"/>
    </row>
    <row r="71" spans="2:38" ht="10.5" customHeight="1"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70"/>
    </row>
    <row r="72" spans="2:38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</row>
  </sheetData>
  <sheetProtection password="CC15" sheet="1" objects="1" scenarios="1"/>
  <mergeCells count="152">
    <mergeCell ref="X69:AK69"/>
    <mergeCell ref="U59:V59"/>
    <mergeCell ref="AB55:AH55"/>
    <mergeCell ref="Z49:AK49"/>
    <mergeCell ref="H56:S56"/>
    <mergeCell ref="C57:H57"/>
    <mergeCell ref="C54:M54"/>
    <mergeCell ref="C53:J53"/>
    <mergeCell ref="C40:F40"/>
    <mergeCell ref="C41:F41"/>
    <mergeCell ref="G43:AG43"/>
    <mergeCell ref="C42:F42"/>
    <mergeCell ref="G42:AG42"/>
    <mergeCell ref="Z48:AK48"/>
    <mergeCell ref="R54:W54"/>
    <mergeCell ref="C43:F43"/>
    <mergeCell ref="C55:G55"/>
    <mergeCell ref="H55:S55"/>
    <mergeCell ref="C44:F44"/>
    <mergeCell ref="C46:F46"/>
    <mergeCell ref="G46:AG46"/>
    <mergeCell ref="N54:O54"/>
    <mergeCell ref="Y54:Z54"/>
    <mergeCell ref="U55:AA55"/>
    <mergeCell ref="G31:AG31"/>
    <mergeCell ref="W22:AK22"/>
    <mergeCell ref="U18:X18"/>
    <mergeCell ref="U22:V22"/>
    <mergeCell ref="G25:AG25"/>
    <mergeCell ref="G26:AG26"/>
    <mergeCell ref="AH26:AK26"/>
    <mergeCell ref="X23:AK23"/>
    <mergeCell ref="U23:W23"/>
    <mergeCell ref="C33:F33"/>
    <mergeCell ref="AH28:AK28"/>
    <mergeCell ref="AH31:AK31"/>
    <mergeCell ref="AH33:AK33"/>
    <mergeCell ref="C34:F34"/>
    <mergeCell ref="C39:F39"/>
    <mergeCell ref="G29:AG29"/>
    <mergeCell ref="AH45:AK45"/>
    <mergeCell ref="C45:F45"/>
    <mergeCell ref="G45:AG45"/>
    <mergeCell ref="AH43:AK43"/>
    <mergeCell ref="C38:F38"/>
    <mergeCell ref="C32:F32"/>
    <mergeCell ref="G34:AG34"/>
    <mergeCell ref="AH32:AK32"/>
    <mergeCell ref="G40:AG40"/>
    <mergeCell ref="G37:AG37"/>
    <mergeCell ref="G38:AG38"/>
    <mergeCell ref="AH37:AK37"/>
    <mergeCell ref="G36:AG36"/>
    <mergeCell ref="G32:AG32"/>
    <mergeCell ref="G30:AG30"/>
    <mergeCell ref="G28:AG28"/>
    <mergeCell ref="AH30:AK30"/>
    <mergeCell ref="C18:F18"/>
    <mergeCell ref="Y18:AK18"/>
    <mergeCell ref="U19:W19"/>
    <mergeCell ref="C30:F30"/>
    <mergeCell ref="C21:E21"/>
    <mergeCell ref="C25:F25"/>
    <mergeCell ref="AH27:AK27"/>
    <mergeCell ref="C19:F19"/>
    <mergeCell ref="G22:S22"/>
    <mergeCell ref="F21:S21"/>
    <mergeCell ref="C26:F26"/>
    <mergeCell ref="C27:F27"/>
    <mergeCell ref="Z20:AK20"/>
    <mergeCell ref="G20:S20"/>
    <mergeCell ref="U20:Y20"/>
    <mergeCell ref="U21:V21"/>
    <mergeCell ref="C23:F23"/>
    <mergeCell ref="C22:F22"/>
    <mergeCell ref="G23:S23"/>
    <mergeCell ref="W21:AK21"/>
    <mergeCell ref="G18:S18"/>
    <mergeCell ref="G19:S19"/>
    <mergeCell ref="X19:AK19"/>
    <mergeCell ref="AH25:AK25"/>
    <mergeCell ref="C3:AK3"/>
    <mergeCell ref="C4:AK4"/>
    <mergeCell ref="C5:AK5"/>
    <mergeCell ref="C6:AK6"/>
    <mergeCell ref="C12:AK12"/>
    <mergeCell ref="AH14:AK14"/>
    <mergeCell ref="C11:AK11"/>
    <mergeCell ref="U14:V14"/>
    <mergeCell ref="AH34:AK34"/>
    <mergeCell ref="G27:AG27"/>
    <mergeCell ref="G33:AG33"/>
    <mergeCell ref="C7:AK7"/>
    <mergeCell ref="C8:AK8"/>
    <mergeCell ref="C10:AK10"/>
    <mergeCell ref="C14:H14"/>
    <mergeCell ref="I14:S14"/>
    <mergeCell ref="F15:S15"/>
    <mergeCell ref="F16:S16"/>
    <mergeCell ref="U17:Y17"/>
    <mergeCell ref="C20:F20"/>
    <mergeCell ref="C28:F28"/>
    <mergeCell ref="C29:F29"/>
    <mergeCell ref="AH29:AK29"/>
    <mergeCell ref="C31:F31"/>
    <mergeCell ref="W14:AD14"/>
    <mergeCell ref="AF14:AG14"/>
    <mergeCell ref="U15:W15"/>
    <mergeCell ref="C17:F17"/>
    <mergeCell ref="U16:V16"/>
    <mergeCell ref="X15:AK15"/>
    <mergeCell ref="C15:E15"/>
    <mergeCell ref="G17:S17"/>
    <mergeCell ref="Z17:AK17"/>
    <mergeCell ref="AG16:AK16"/>
    <mergeCell ref="W16:AD16"/>
    <mergeCell ref="AE16:AF16"/>
    <mergeCell ref="C16:E16"/>
    <mergeCell ref="AH35:AK35"/>
    <mergeCell ref="G35:AG35"/>
    <mergeCell ref="G39:AG39"/>
    <mergeCell ref="C37:F37"/>
    <mergeCell ref="C36:F36"/>
    <mergeCell ref="C35:F35"/>
    <mergeCell ref="AH36:AK36"/>
    <mergeCell ref="AH46:AK46"/>
    <mergeCell ref="G44:AG44"/>
    <mergeCell ref="AH44:AK44"/>
    <mergeCell ref="G41:AG41"/>
    <mergeCell ref="AH39:AK39"/>
    <mergeCell ref="AH42:AK42"/>
    <mergeCell ref="AH38:AK38"/>
    <mergeCell ref="AH41:AK41"/>
    <mergeCell ref="AH40:AK40"/>
    <mergeCell ref="C68:E68"/>
    <mergeCell ref="U68:W68"/>
    <mergeCell ref="X68:AK68"/>
    <mergeCell ref="F68:S68"/>
    <mergeCell ref="G60:S60"/>
    <mergeCell ref="W66:AK66"/>
    <mergeCell ref="G62:AK62"/>
    <mergeCell ref="L66:V66"/>
    <mergeCell ref="G61:AK61"/>
    <mergeCell ref="K53:V53"/>
    <mergeCell ref="W60:AI60"/>
    <mergeCell ref="W53:Y53"/>
    <mergeCell ref="W59:AK59"/>
    <mergeCell ref="G59:T59"/>
    <mergeCell ref="C61:F61"/>
    <mergeCell ref="C59:F59"/>
    <mergeCell ref="P54:Q54"/>
    <mergeCell ref="Z53:AK53"/>
  </mergeCells>
  <phoneticPr fontId="30" type="noConversion"/>
  <dataValidations disablePrompts="1" xWindow="599" yWindow="380" count="2">
    <dataValidation allowBlank="1" showInputMessage="1" showErrorMessage="1" promptTitle="Region" prompt="Automatic when county is selected" sqref="AH14" xr:uid="{00000000-0002-0000-1000-000000000000}"/>
    <dataValidation allowBlank="1" showInputMessage="1" showErrorMessage="1" promptTitle="Date Format" prompt="DD-Mmm-YY" sqref="AB55:AH55 AK24 G17:S17 Y18:AK18 Z17:AK17" xr:uid="{00000000-0002-0000-10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6" r:id="rId4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65</xdr:row>
                    <xdr:rowOff>57150</xdr:rowOff>
                  </from>
                  <to>
                    <xdr:col>11</xdr:col>
                    <xdr:colOff>104775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5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63</xdr:row>
                    <xdr:rowOff>9525</xdr:rowOff>
                  </from>
                  <to>
                    <xdr:col>10</xdr:col>
                    <xdr:colOff>133350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6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7" name="Check Box 8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8" name="Check Box 29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9" name="Check Box 30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111">
    <pageSetUpPr fitToPage="1"/>
  </sheetPr>
  <dimension ref="A1:AX72"/>
  <sheetViews>
    <sheetView showGridLines="0" showRowColHeaders="0" workbookViewId="0">
      <selection activeCell="I14" sqref="I14:S14"/>
    </sheetView>
  </sheetViews>
  <sheetFormatPr defaultColWidth="0" defaultRowHeight="12.75" zeroHeight="1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22" width="3.42578125" style="4" customWidth="1"/>
    <col min="23" max="23" width="3" style="4" customWidth="1"/>
    <col min="24" max="25" width="3.28515625" style="4" customWidth="1"/>
    <col min="26" max="29" width="2.7109375" style="4" customWidth="1"/>
    <col min="30" max="30" width="2.140625" style="4" customWidth="1"/>
    <col min="31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/>
    <row r="2" spans="2:50" ht="0.9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11.25" customHeight="1">
      <c r="B3" s="5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  <c r="AF3" s="748"/>
      <c r="AG3" s="748"/>
      <c r="AH3" s="748"/>
      <c r="AI3" s="748"/>
      <c r="AJ3" s="748"/>
      <c r="AK3" s="748"/>
      <c r="AL3" s="6"/>
    </row>
    <row r="4" spans="2:50" s="10" customFormat="1" ht="15.75">
      <c r="B4" s="7"/>
      <c r="C4" s="749" t="s">
        <v>0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>
      <c r="B5" s="7"/>
      <c r="C5" s="749" t="s">
        <v>1</v>
      </c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>
      <c r="B6" s="7"/>
      <c r="C6" s="750" t="s">
        <v>2</v>
      </c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>
      <c r="B7" s="7"/>
      <c r="C7" s="751" t="s">
        <v>3</v>
      </c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>
      <c r="B8" s="7"/>
      <c r="C8" s="751" t="s">
        <v>4</v>
      </c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12"/>
    </row>
    <row r="9" spans="2:50" s="16" customFormat="1" ht="5.25" customHeight="1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51" customFormat="1" ht="12.75" customHeight="1">
      <c r="B10" s="49"/>
      <c r="C10" s="743" t="s">
        <v>419</v>
      </c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50"/>
    </row>
    <row r="11" spans="2:50" s="51" customFormat="1" ht="12.75" customHeight="1">
      <c r="B11" s="49"/>
      <c r="C11" s="743" t="s">
        <v>248</v>
      </c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50"/>
    </row>
    <row r="12" spans="2:50" s="51" customFormat="1" ht="12.75" customHeight="1">
      <c r="B12" s="49"/>
      <c r="C12" s="743" t="s">
        <v>249</v>
      </c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50"/>
    </row>
    <row r="13" spans="2:50"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6"/>
    </row>
    <row r="14" spans="2:50" s="47" customFormat="1" ht="12" customHeight="1">
      <c r="B14" s="45"/>
      <c r="C14" s="730" t="s">
        <v>9</v>
      </c>
      <c r="D14" s="730"/>
      <c r="E14" s="730"/>
      <c r="F14" s="730"/>
      <c r="G14" s="730"/>
      <c r="H14" s="730"/>
      <c r="I14" s="902" t="s">
        <v>265</v>
      </c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40"/>
      <c r="U14" s="730" t="s">
        <v>5</v>
      </c>
      <c r="V14" s="730"/>
      <c r="W14" s="924" t="s">
        <v>141</v>
      </c>
      <c r="X14" s="924"/>
      <c r="Y14" s="924"/>
      <c r="Z14" s="924"/>
      <c r="AA14" s="924"/>
      <c r="AB14" s="924"/>
      <c r="AC14" s="924"/>
      <c r="AD14" s="924"/>
      <c r="AE14" s="48"/>
      <c r="AF14" s="742" t="s">
        <v>8</v>
      </c>
      <c r="AG14" s="742"/>
      <c r="AH14" s="925">
        <v>3</v>
      </c>
      <c r="AI14" s="925"/>
      <c r="AJ14" s="925"/>
      <c r="AK14" s="925"/>
      <c r="AL14" s="46"/>
    </row>
    <row r="15" spans="2:50" s="47" customFormat="1" ht="12" customHeight="1">
      <c r="B15" s="45"/>
      <c r="C15" s="730" t="s">
        <v>6</v>
      </c>
      <c r="D15" s="730"/>
      <c r="E15" s="730"/>
      <c r="F15" s="902" t="s">
        <v>384</v>
      </c>
      <c r="G15" s="902"/>
      <c r="H15" s="902"/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40"/>
      <c r="U15" s="730" t="s">
        <v>209</v>
      </c>
      <c r="V15" s="730"/>
      <c r="W15" s="730"/>
      <c r="X15" s="902">
        <v>1234</v>
      </c>
      <c r="Y15" s="902"/>
      <c r="Z15" s="902"/>
      <c r="AA15" s="902"/>
      <c r="AB15" s="902"/>
      <c r="AC15" s="902"/>
      <c r="AD15" s="902"/>
      <c r="AE15" s="902"/>
      <c r="AF15" s="902"/>
      <c r="AG15" s="902"/>
      <c r="AH15" s="902"/>
      <c r="AI15" s="902"/>
      <c r="AJ15" s="902"/>
      <c r="AK15" s="902"/>
      <c r="AL15" s="46"/>
    </row>
    <row r="16" spans="2:50" s="47" customFormat="1" ht="12" customHeight="1">
      <c r="B16" s="45"/>
      <c r="C16" s="730" t="s">
        <v>213</v>
      </c>
      <c r="D16" s="730"/>
      <c r="E16" s="730"/>
      <c r="F16" s="903" t="s">
        <v>261</v>
      </c>
      <c r="G16" s="903"/>
      <c r="H16" s="903"/>
      <c r="I16" s="903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40"/>
      <c r="U16" s="730" t="s">
        <v>214</v>
      </c>
      <c r="V16" s="730"/>
      <c r="W16" s="902"/>
      <c r="X16" s="902"/>
      <c r="Y16" s="902"/>
      <c r="Z16" s="902"/>
      <c r="AA16" s="902"/>
      <c r="AB16" s="902"/>
      <c r="AC16" s="902"/>
      <c r="AD16" s="902"/>
      <c r="AE16" s="742" t="s">
        <v>246</v>
      </c>
      <c r="AF16" s="742"/>
      <c r="AG16" s="902"/>
      <c r="AH16" s="902"/>
      <c r="AI16" s="902"/>
      <c r="AJ16" s="902"/>
      <c r="AK16" s="902"/>
      <c r="AL16" s="46"/>
    </row>
    <row r="17" spans="2:38" s="47" customFormat="1" ht="12" customHeight="1">
      <c r="B17" s="45"/>
      <c r="C17" s="730" t="s">
        <v>215</v>
      </c>
      <c r="D17" s="730"/>
      <c r="E17" s="730"/>
      <c r="F17" s="730"/>
      <c r="G17" s="926">
        <v>37633</v>
      </c>
      <c r="H17" s="926"/>
      <c r="I17" s="926"/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40"/>
      <c r="U17" s="730" t="s">
        <v>221</v>
      </c>
      <c r="V17" s="730"/>
      <c r="W17" s="730"/>
      <c r="X17" s="730"/>
      <c r="Y17" s="730"/>
      <c r="Z17" s="917">
        <v>37634</v>
      </c>
      <c r="AA17" s="917"/>
      <c r="AB17" s="917"/>
      <c r="AC17" s="917"/>
      <c r="AD17" s="917"/>
      <c r="AE17" s="917"/>
      <c r="AF17" s="917"/>
      <c r="AG17" s="917"/>
      <c r="AH17" s="917"/>
      <c r="AI17" s="917"/>
      <c r="AJ17" s="917"/>
      <c r="AK17" s="917"/>
      <c r="AL17" s="46"/>
    </row>
    <row r="18" spans="2:38" s="47" customFormat="1" ht="12" customHeight="1">
      <c r="B18" s="45"/>
      <c r="C18" s="730" t="s">
        <v>216</v>
      </c>
      <c r="D18" s="730"/>
      <c r="E18" s="730"/>
      <c r="F18" s="730"/>
      <c r="G18" s="903" t="s">
        <v>416</v>
      </c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40"/>
      <c r="U18" s="730" t="s">
        <v>222</v>
      </c>
      <c r="V18" s="730"/>
      <c r="W18" s="730"/>
      <c r="X18" s="730"/>
      <c r="Y18" s="917">
        <v>37635</v>
      </c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7"/>
      <c r="AL18" s="46"/>
    </row>
    <row r="19" spans="2:38" s="47" customFormat="1" ht="12" customHeight="1">
      <c r="B19" s="45"/>
      <c r="C19" s="730" t="s">
        <v>217</v>
      </c>
      <c r="D19" s="730"/>
      <c r="E19" s="730"/>
      <c r="F19" s="730"/>
      <c r="G19" s="903" t="s">
        <v>256</v>
      </c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40"/>
      <c r="U19" s="730" t="s">
        <v>223</v>
      </c>
      <c r="V19" s="730"/>
      <c r="W19" s="730"/>
      <c r="X19" s="902" t="s">
        <v>388</v>
      </c>
      <c r="Y19" s="902"/>
      <c r="Z19" s="902"/>
      <c r="AA19" s="902"/>
      <c r="AB19" s="902"/>
      <c r="AC19" s="902"/>
      <c r="AD19" s="902"/>
      <c r="AE19" s="902"/>
      <c r="AF19" s="902"/>
      <c r="AG19" s="902"/>
      <c r="AH19" s="902"/>
      <c r="AI19" s="902"/>
      <c r="AJ19" s="902"/>
      <c r="AK19" s="902"/>
      <c r="AL19" s="46"/>
    </row>
    <row r="20" spans="2:38" s="47" customFormat="1" ht="12" customHeight="1">
      <c r="B20" s="45"/>
      <c r="C20" s="730" t="s">
        <v>218</v>
      </c>
      <c r="D20" s="730"/>
      <c r="E20" s="730"/>
      <c r="F20" s="730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40"/>
      <c r="U20" s="730" t="s">
        <v>224</v>
      </c>
      <c r="V20" s="730"/>
      <c r="W20" s="730"/>
      <c r="X20" s="730"/>
      <c r="Y20" s="730"/>
      <c r="Z20" s="903"/>
      <c r="AA20" s="903"/>
      <c r="AB20" s="903"/>
      <c r="AC20" s="903"/>
      <c r="AD20" s="903"/>
      <c r="AE20" s="903"/>
      <c r="AF20" s="903"/>
      <c r="AG20" s="903"/>
      <c r="AH20" s="903"/>
      <c r="AI20" s="903"/>
      <c r="AJ20" s="903"/>
      <c r="AK20" s="903"/>
      <c r="AL20" s="46"/>
    </row>
    <row r="21" spans="2:38" s="47" customFormat="1" ht="12" customHeight="1">
      <c r="B21" s="45"/>
      <c r="C21" s="730" t="s">
        <v>208</v>
      </c>
      <c r="D21" s="730"/>
      <c r="E21" s="730"/>
      <c r="F21" s="902" t="s">
        <v>415</v>
      </c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40"/>
      <c r="U21" s="730" t="s">
        <v>212</v>
      </c>
      <c r="V21" s="730"/>
      <c r="W21" s="902" t="s">
        <v>390</v>
      </c>
      <c r="X21" s="902"/>
      <c r="Y21" s="902"/>
      <c r="Z21" s="902"/>
      <c r="AA21" s="902"/>
      <c r="AB21" s="902"/>
      <c r="AC21" s="902"/>
      <c r="AD21" s="902"/>
      <c r="AE21" s="902"/>
      <c r="AF21" s="902"/>
      <c r="AG21" s="902"/>
      <c r="AH21" s="902"/>
      <c r="AI21" s="902"/>
      <c r="AJ21" s="902"/>
      <c r="AK21" s="902"/>
      <c r="AL21" s="46"/>
    </row>
    <row r="22" spans="2:38" s="47" customFormat="1" ht="12" customHeight="1">
      <c r="B22" s="45"/>
      <c r="C22" s="730" t="s">
        <v>515</v>
      </c>
      <c r="D22" s="730"/>
      <c r="E22" s="730"/>
      <c r="F22" s="730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40"/>
      <c r="U22" s="730" t="s">
        <v>212</v>
      </c>
      <c r="V22" s="730"/>
      <c r="W22" s="902" t="s">
        <v>417</v>
      </c>
      <c r="X22" s="902"/>
      <c r="Y22" s="902"/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902"/>
      <c r="AL22" s="46"/>
    </row>
    <row r="23" spans="2:38" s="47" customFormat="1" ht="12" customHeight="1">
      <c r="B23" s="45"/>
      <c r="C23" s="730" t="s">
        <v>220</v>
      </c>
      <c r="D23" s="730"/>
      <c r="E23" s="730"/>
      <c r="F23" s="730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40"/>
      <c r="U23" s="730" t="s">
        <v>7</v>
      </c>
      <c r="V23" s="730"/>
      <c r="W23" s="730"/>
      <c r="X23" s="902" t="s">
        <v>391</v>
      </c>
      <c r="Y23" s="902"/>
      <c r="Z23" s="902"/>
      <c r="AA23" s="902"/>
      <c r="AB23" s="902"/>
      <c r="AC23" s="902"/>
      <c r="AD23" s="902"/>
      <c r="AE23" s="902"/>
      <c r="AF23" s="902"/>
      <c r="AG23" s="902"/>
      <c r="AH23" s="902"/>
      <c r="AI23" s="902"/>
      <c r="AJ23" s="902"/>
      <c r="AK23" s="902"/>
      <c r="AL23" s="46"/>
    </row>
    <row r="24" spans="2:38" s="20" customFormat="1" ht="5.25" customHeight="1">
      <c r="B24" s="18"/>
      <c r="C24" s="56"/>
      <c r="D24" s="56"/>
      <c r="E24" s="56"/>
      <c r="F24" s="56"/>
      <c r="G24" s="57"/>
      <c r="H24" s="57"/>
      <c r="I24" s="57"/>
      <c r="J24" s="57"/>
      <c r="K24" s="57"/>
      <c r="L24" s="56"/>
      <c r="M24" s="56"/>
      <c r="N24" s="56"/>
      <c r="O24" s="56"/>
      <c r="P24" s="56"/>
      <c r="Q24" s="57"/>
      <c r="R24" s="57"/>
      <c r="S24" s="57"/>
      <c r="T24" s="57"/>
      <c r="U24" s="57"/>
      <c r="V24" s="57"/>
      <c r="W24" s="56"/>
      <c r="X24" s="56"/>
      <c r="Y24" s="56"/>
      <c r="Z24" s="56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19"/>
    </row>
    <row r="25" spans="2:38" s="47" customFormat="1" ht="12.95" customHeight="1">
      <c r="B25" s="45"/>
      <c r="C25" s="738" t="s">
        <v>243</v>
      </c>
      <c r="D25" s="738"/>
      <c r="E25" s="738"/>
      <c r="F25" s="739"/>
      <c r="G25" s="745" t="s">
        <v>244</v>
      </c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9"/>
      <c r="AH25" s="745" t="s">
        <v>245</v>
      </c>
      <c r="AI25" s="738"/>
      <c r="AJ25" s="738"/>
      <c r="AK25" s="738"/>
      <c r="AL25" s="46"/>
    </row>
    <row r="26" spans="2:38" s="47" customFormat="1" ht="12" customHeight="1">
      <c r="B26" s="45"/>
      <c r="C26" s="902">
        <v>803.01</v>
      </c>
      <c r="D26" s="902"/>
      <c r="E26" s="902"/>
      <c r="F26" s="919"/>
      <c r="G26" s="920" t="s">
        <v>441</v>
      </c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21"/>
      <c r="AG26" s="922"/>
      <c r="AH26" s="923" t="s">
        <v>446</v>
      </c>
      <c r="AI26" s="902"/>
      <c r="AJ26" s="902"/>
      <c r="AK26" s="902"/>
      <c r="AL26" s="46"/>
    </row>
    <row r="27" spans="2:38" s="47" customFormat="1" ht="12" customHeight="1">
      <c r="B27" s="45"/>
      <c r="C27" s="903"/>
      <c r="D27" s="903"/>
      <c r="E27" s="903"/>
      <c r="F27" s="904"/>
      <c r="G27" s="905"/>
      <c r="H27" s="906"/>
      <c r="I27" s="906"/>
      <c r="J27" s="906"/>
      <c r="K27" s="906"/>
      <c r="L27" s="906"/>
      <c r="M27" s="906"/>
      <c r="N27" s="906"/>
      <c r="O27" s="906"/>
      <c r="P27" s="906"/>
      <c r="Q27" s="906"/>
      <c r="R27" s="906"/>
      <c r="S27" s="906"/>
      <c r="T27" s="906"/>
      <c r="U27" s="906"/>
      <c r="V27" s="906"/>
      <c r="W27" s="906"/>
      <c r="X27" s="906"/>
      <c r="Y27" s="906"/>
      <c r="Z27" s="906"/>
      <c r="AA27" s="906"/>
      <c r="AB27" s="906"/>
      <c r="AC27" s="906"/>
      <c r="AD27" s="906"/>
      <c r="AE27" s="906"/>
      <c r="AF27" s="906"/>
      <c r="AG27" s="907"/>
      <c r="AH27" s="909"/>
      <c r="AI27" s="903"/>
      <c r="AJ27" s="903"/>
      <c r="AK27" s="903"/>
      <c r="AL27" s="46"/>
    </row>
    <row r="28" spans="2:38" s="47" customFormat="1" ht="12" customHeight="1">
      <c r="B28" s="45"/>
      <c r="C28" s="903"/>
      <c r="D28" s="903"/>
      <c r="E28" s="903"/>
      <c r="F28" s="904"/>
      <c r="G28" s="905"/>
      <c r="H28" s="906"/>
      <c r="I28" s="906"/>
      <c r="J28" s="906"/>
      <c r="K28" s="906"/>
      <c r="L28" s="906"/>
      <c r="M28" s="906"/>
      <c r="N28" s="906"/>
      <c r="O28" s="906"/>
      <c r="P28" s="906"/>
      <c r="Q28" s="906"/>
      <c r="R28" s="906"/>
      <c r="S28" s="906"/>
      <c r="T28" s="906"/>
      <c r="U28" s="906"/>
      <c r="V28" s="906"/>
      <c r="W28" s="906"/>
      <c r="X28" s="906"/>
      <c r="Y28" s="906"/>
      <c r="Z28" s="906"/>
      <c r="AA28" s="906"/>
      <c r="AB28" s="906"/>
      <c r="AC28" s="906"/>
      <c r="AD28" s="906"/>
      <c r="AE28" s="906"/>
      <c r="AF28" s="906"/>
      <c r="AG28" s="907"/>
      <c r="AH28" s="909"/>
      <c r="AI28" s="903"/>
      <c r="AJ28" s="903"/>
      <c r="AK28" s="903"/>
      <c r="AL28" s="46"/>
    </row>
    <row r="29" spans="2:38" s="47" customFormat="1" ht="12" customHeight="1">
      <c r="B29" s="45"/>
      <c r="C29" s="903"/>
      <c r="D29" s="903"/>
      <c r="E29" s="903"/>
      <c r="F29" s="904"/>
      <c r="G29" s="905"/>
      <c r="H29" s="906"/>
      <c r="I29" s="906"/>
      <c r="J29" s="906"/>
      <c r="K29" s="906"/>
      <c r="L29" s="906"/>
      <c r="M29" s="906"/>
      <c r="N29" s="906"/>
      <c r="O29" s="906"/>
      <c r="P29" s="906"/>
      <c r="Q29" s="906"/>
      <c r="R29" s="906"/>
      <c r="S29" s="906"/>
      <c r="T29" s="906"/>
      <c r="U29" s="906"/>
      <c r="V29" s="906"/>
      <c r="W29" s="906"/>
      <c r="X29" s="906"/>
      <c r="Y29" s="906"/>
      <c r="Z29" s="906"/>
      <c r="AA29" s="906"/>
      <c r="AB29" s="906"/>
      <c r="AC29" s="906"/>
      <c r="AD29" s="906"/>
      <c r="AE29" s="906"/>
      <c r="AF29" s="906"/>
      <c r="AG29" s="907"/>
      <c r="AH29" s="909"/>
      <c r="AI29" s="903"/>
      <c r="AJ29" s="903"/>
      <c r="AK29" s="903"/>
      <c r="AL29" s="46"/>
    </row>
    <row r="30" spans="2:38" s="47" customFormat="1" ht="12" customHeight="1">
      <c r="B30" s="45"/>
      <c r="C30" s="903"/>
      <c r="D30" s="903"/>
      <c r="E30" s="903"/>
      <c r="F30" s="904"/>
      <c r="G30" s="905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6"/>
      <c r="V30" s="906"/>
      <c r="W30" s="906"/>
      <c r="X30" s="906"/>
      <c r="Y30" s="906"/>
      <c r="Z30" s="906"/>
      <c r="AA30" s="906"/>
      <c r="AB30" s="906"/>
      <c r="AC30" s="906"/>
      <c r="AD30" s="906"/>
      <c r="AE30" s="906"/>
      <c r="AF30" s="906"/>
      <c r="AG30" s="907"/>
      <c r="AH30" s="909"/>
      <c r="AI30" s="903"/>
      <c r="AJ30" s="903"/>
      <c r="AK30" s="903"/>
      <c r="AL30" s="46"/>
    </row>
    <row r="31" spans="2:38" s="47" customFormat="1" ht="12" customHeight="1">
      <c r="B31" s="45"/>
      <c r="C31" s="903"/>
      <c r="D31" s="903"/>
      <c r="E31" s="903"/>
      <c r="F31" s="904"/>
      <c r="G31" s="905"/>
      <c r="H31" s="906"/>
      <c r="I31" s="906"/>
      <c r="J31" s="906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6"/>
      <c r="Z31" s="906"/>
      <c r="AA31" s="906"/>
      <c r="AB31" s="906"/>
      <c r="AC31" s="906"/>
      <c r="AD31" s="906"/>
      <c r="AE31" s="906"/>
      <c r="AF31" s="906"/>
      <c r="AG31" s="907"/>
      <c r="AH31" s="909"/>
      <c r="AI31" s="903"/>
      <c r="AJ31" s="903"/>
      <c r="AK31" s="903"/>
      <c r="AL31" s="46"/>
    </row>
    <row r="32" spans="2:38" s="43" customFormat="1" ht="12" customHeight="1">
      <c r="B32" s="36"/>
      <c r="C32" s="903"/>
      <c r="D32" s="903"/>
      <c r="E32" s="903"/>
      <c r="F32" s="904"/>
      <c r="G32" s="905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6"/>
      <c r="W32" s="906"/>
      <c r="X32" s="906"/>
      <c r="Y32" s="906"/>
      <c r="Z32" s="906"/>
      <c r="AA32" s="906"/>
      <c r="AB32" s="906"/>
      <c r="AC32" s="906"/>
      <c r="AD32" s="906"/>
      <c r="AE32" s="906"/>
      <c r="AF32" s="906"/>
      <c r="AG32" s="907"/>
      <c r="AH32" s="909"/>
      <c r="AI32" s="903"/>
      <c r="AJ32" s="903"/>
      <c r="AK32" s="903"/>
      <c r="AL32" s="38"/>
    </row>
    <row r="33" spans="2:38" s="43" customFormat="1" ht="12" customHeight="1">
      <c r="B33" s="36"/>
      <c r="C33" s="903"/>
      <c r="D33" s="903"/>
      <c r="E33" s="903"/>
      <c r="F33" s="904"/>
      <c r="G33" s="905"/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6"/>
      <c r="Y33" s="906"/>
      <c r="Z33" s="906"/>
      <c r="AA33" s="906"/>
      <c r="AB33" s="906"/>
      <c r="AC33" s="906"/>
      <c r="AD33" s="906"/>
      <c r="AE33" s="906"/>
      <c r="AF33" s="906"/>
      <c r="AG33" s="907"/>
      <c r="AH33" s="909"/>
      <c r="AI33" s="903"/>
      <c r="AJ33" s="903"/>
      <c r="AK33" s="903"/>
      <c r="AL33" s="38"/>
    </row>
    <row r="34" spans="2:38" s="43" customFormat="1" ht="12" customHeight="1">
      <c r="B34" s="36"/>
      <c r="C34" s="903"/>
      <c r="D34" s="903"/>
      <c r="E34" s="903"/>
      <c r="F34" s="904"/>
      <c r="G34" s="905"/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6"/>
      <c r="Z34" s="906"/>
      <c r="AA34" s="906"/>
      <c r="AB34" s="906"/>
      <c r="AC34" s="906"/>
      <c r="AD34" s="906"/>
      <c r="AE34" s="906"/>
      <c r="AF34" s="906"/>
      <c r="AG34" s="907"/>
      <c r="AH34" s="909"/>
      <c r="AI34" s="903"/>
      <c r="AJ34" s="903"/>
      <c r="AK34" s="903"/>
      <c r="AL34" s="38"/>
    </row>
    <row r="35" spans="2:38" s="43" customFormat="1" ht="12" customHeight="1">
      <c r="B35" s="36"/>
      <c r="C35" s="903"/>
      <c r="D35" s="903"/>
      <c r="E35" s="903"/>
      <c r="F35" s="904"/>
      <c r="G35" s="905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906"/>
      <c r="AG35" s="907"/>
      <c r="AH35" s="909"/>
      <c r="AI35" s="903"/>
      <c r="AJ35" s="903"/>
      <c r="AK35" s="903"/>
      <c r="AL35" s="38"/>
    </row>
    <row r="36" spans="2:38" s="43" customFormat="1" ht="12" customHeight="1">
      <c r="B36" s="36"/>
      <c r="C36" s="903"/>
      <c r="D36" s="903"/>
      <c r="E36" s="903"/>
      <c r="F36" s="904"/>
      <c r="G36" s="905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906"/>
      <c r="AG36" s="907"/>
      <c r="AH36" s="909"/>
      <c r="AI36" s="903"/>
      <c r="AJ36" s="903"/>
      <c r="AK36" s="903"/>
      <c r="AL36" s="38"/>
    </row>
    <row r="37" spans="2:38" s="43" customFormat="1" ht="12" customHeight="1">
      <c r="B37" s="36"/>
      <c r="C37" s="903"/>
      <c r="D37" s="903"/>
      <c r="E37" s="903"/>
      <c r="F37" s="904"/>
      <c r="G37" s="905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906"/>
      <c r="AG37" s="907"/>
      <c r="AH37" s="909"/>
      <c r="AI37" s="903"/>
      <c r="AJ37" s="903"/>
      <c r="AK37" s="903"/>
      <c r="AL37" s="38"/>
    </row>
    <row r="38" spans="2:38" s="43" customFormat="1" ht="12" customHeight="1">
      <c r="B38" s="36"/>
      <c r="C38" s="903"/>
      <c r="D38" s="903"/>
      <c r="E38" s="903"/>
      <c r="F38" s="904"/>
      <c r="G38" s="905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906"/>
      <c r="AG38" s="907"/>
      <c r="AH38" s="909"/>
      <c r="AI38" s="903"/>
      <c r="AJ38" s="903"/>
      <c r="AK38" s="903"/>
      <c r="AL38" s="38"/>
    </row>
    <row r="39" spans="2:38" s="43" customFormat="1" ht="12" customHeight="1">
      <c r="B39" s="36"/>
      <c r="C39" s="903"/>
      <c r="D39" s="903"/>
      <c r="E39" s="903"/>
      <c r="F39" s="904"/>
      <c r="G39" s="927" t="s">
        <v>420</v>
      </c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9"/>
      <c r="AH39" s="909"/>
      <c r="AI39" s="903"/>
      <c r="AJ39" s="903"/>
      <c r="AK39" s="903"/>
      <c r="AL39" s="38"/>
    </row>
    <row r="40" spans="2:38" s="43" customFormat="1" ht="12" customHeight="1">
      <c r="B40" s="36"/>
      <c r="C40" s="903"/>
      <c r="D40" s="903"/>
      <c r="E40" s="903"/>
      <c r="F40" s="904"/>
      <c r="G40" s="905" t="s">
        <v>442</v>
      </c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906"/>
      <c r="AG40" s="907"/>
      <c r="AH40" s="909"/>
      <c r="AI40" s="903"/>
      <c r="AJ40" s="903"/>
      <c r="AK40" s="903"/>
      <c r="AL40" s="38"/>
    </row>
    <row r="41" spans="2:38" s="43" customFormat="1" ht="12" customHeight="1">
      <c r="B41" s="36"/>
      <c r="C41" s="903"/>
      <c r="D41" s="903"/>
      <c r="E41" s="903"/>
      <c r="F41" s="904"/>
      <c r="G41" s="905" t="s">
        <v>443</v>
      </c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906"/>
      <c r="AG41" s="907"/>
      <c r="AH41" s="909"/>
      <c r="AI41" s="903"/>
      <c r="AJ41" s="903"/>
      <c r="AK41" s="903"/>
      <c r="AL41" s="38"/>
    </row>
    <row r="42" spans="2:38" s="43" customFormat="1" ht="12" customHeight="1">
      <c r="B42" s="36"/>
      <c r="C42" s="903"/>
      <c r="D42" s="903"/>
      <c r="E42" s="903"/>
      <c r="F42" s="904"/>
      <c r="G42" s="905" t="s">
        <v>444</v>
      </c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7"/>
      <c r="AH42" s="909"/>
      <c r="AI42" s="903"/>
      <c r="AJ42" s="903"/>
      <c r="AK42" s="903"/>
      <c r="AL42" s="38"/>
    </row>
    <row r="43" spans="2:38" s="43" customFormat="1" ht="12" customHeight="1">
      <c r="B43" s="36"/>
      <c r="C43" s="903"/>
      <c r="D43" s="903"/>
      <c r="E43" s="903"/>
      <c r="F43" s="904"/>
      <c r="G43" s="905" t="s">
        <v>445</v>
      </c>
      <c r="H43" s="906"/>
      <c r="I43" s="906"/>
      <c r="J43" s="906"/>
      <c r="K43" s="906"/>
      <c r="L43" s="906"/>
      <c r="M43" s="906"/>
      <c r="N43" s="906"/>
      <c r="O43" s="906"/>
      <c r="P43" s="906"/>
      <c r="Q43" s="906"/>
      <c r="R43" s="906"/>
      <c r="S43" s="906"/>
      <c r="T43" s="906"/>
      <c r="U43" s="906"/>
      <c r="V43" s="906"/>
      <c r="W43" s="906"/>
      <c r="X43" s="906"/>
      <c r="Y43" s="906"/>
      <c r="Z43" s="906"/>
      <c r="AA43" s="906"/>
      <c r="AB43" s="906"/>
      <c r="AC43" s="906"/>
      <c r="AD43" s="906"/>
      <c r="AE43" s="906"/>
      <c r="AF43" s="906"/>
      <c r="AG43" s="907"/>
      <c r="AH43" s="909"/>
      <c r="AI43" s="903"/>
      <c r="AJ43" s="903"/>
      <c r="AK43" s="903"/>
      <c r="AL43" s="38"/>
    </row>
    <row r="44" spans="2:38" s="43" customFormat="1" ht="12" customHeight="1">
      <c r="B44" s="36"/>
      <c r="C44" s="903"/>
      <c r="D44" s="903"/>
      <c r="E44" s="903"/>
      <c r="F44" s="904"/>
      <c r="G44" s="905"/>
      <c r="H44" s="906"/>
      <c r="I44" s="906"/>
      <c r="J44" s="906"/>
      <c r="K44" s="906"/>
      <c r="L44" s="906"/>
      <c r="M44" s="906"/>
      <c r="N44" s="906"/>
      <c r="O44" s="906"/>
      <c r="P44" s="906"/>
      <c r="Q44" s="906"/>
      <c r="R44" s="906"/>
      <c r="S44" s="906"/>
      <c r="T44" s="906"/>
      <c r="U44" s="906"/>
      <c r="V44" s="906"/>
      <c r="W44" s="906"/>
      <c r="X44" s="906"/>
      <c r="Y44" s="906"/>
      <c r="Z44" s="906"/>
      <c r="AA44" s="906"/>
      <c r="AB44" s="906"/>
      <c r="AC44" s="906"/>
      <c r="AD44" s="906"/>
      <c r="AE44" s="906"/>
      <c r="AF44" s="906"/>
      <c r="AG44" s="907"/>
      <c r="AH44" s="909"/>
      <c r="AI44" s="903"/>
      <c r="AJ44" s="903"/>
      <c r="AK44" s="903"/>
      <c r="AL44" s="38"/>
    </row>
    <row r="45" spans="2:38" s="43" customFormat="1" ht="12" customHeight="1">
      <c r="B45" s="36"/>
      <c r="C45" s="903"/>
      <c r="D45" s="903"/>
      <c r="E45" s="903"/>
      <c r="F45" s="904"/>
      <c r="G45" s="905"/>
      <c r="H45" s="906"/>
      <c r="I45" s="906"/>
      <c r="J45" s="906"/>
      <c r="K45" s="906"/>
      <c r="L45" s="906"/>
      <c r="M45" s="906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6"/>
      <c r="Y45" s="906"/>
      <c r="Z45" s="906"/>
      <c r="AA45" s="906"/>
      <c r="AB45" s="906"/>
      <c r="AC45" s="906"/>
      <c r="AD45" s="906"/>
      <c r="AE45" s="906"/>
      <c r="AF45" s="906"/>
      <c r="AG45" s="907"/>
      <c r="AH45" s="909"/>
      <c r="AI45" s="903"/>
      <c r="AJ45" s="903"/>
      <c r="AK45" s="903"/>
      <c r="AL45" s="38"/>
    </row>
    <row r="46" spans="2:38" s="39" customFormat="1" ht="12" customHeight="1">
      <c r="B46" s="36"/>
      <c r="C46" s="912"/>
      <c r="D46" s="912"/>
      <c r="E46" s="912"/>
      <c r="F46" s="913"/>
      <c r="G46" s="914"/>
      <c r="H46" s="915"/>
      <c r="I46" s="915"/>
      <c r="J46" s="915"/>
      <c r="K46" s="915"/>
      <c r="L46" s="915"/>
      <c r="M46" s="915"/>
      <c r="N46" s="915"/>
      <c r="O46" s="915"/>
      <c r="P46" s="915"/>
      <c r="Q46" s="915"/>
      <c r="R46" s="915"/>
      <c r="S46" s="915"/>
      <c r="T46" s="915"/>
      <c r="U46" s="915"/>
      <c r="V46" s="915"/>
      <c r="W46" s="915"/>
      <c r="X46" s="915"/>
      <c r="Y46" s="915"/>
      <c r="Z46" s="915"/>
      <c r="AA46" s="915"/>
      <c r="AB46" s="915"/>
      <c r="AC46" s="915"/>
      <c r="AD46" s="915"/>
      <c r="AE46" s="915"/>
      <c r="AF46" s="915"/>
      <c r="AG46" s="916"/>
      <c r="AH46" s="911"/>
      <c r="AI46" s="912"/>
      <c r="AJ46" s="912"/>
      <c r="AK46" s="912"/>
      <c r="AL46" s="38"/>
    </row>
    <row r="47" spans="2:38" s="39" customFormat="1" ht="7.5" customHeight="1">
      <c r="B47" s="84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11"/>
      <c r="P47" s="111"/>
      <c r="Q47" s="111"/>
      <c r="R47" s="111"/>
      <c r="S47" s="88"/>
      <c r="T47" s="88"/>
      <c r="U47" s="88"/>
      <c r="V47" s="88"/>
      <c r="W47" s="111"/>
      <c r="X47" s="111"/>
      <c r="Y47" s="111"/>
      <c r="Z47" s="111"/>
      <c r="AA47" s="98"/>
      <c r="AB47" s="98"/>
      <c r="AC47" s="98"/>
      <c r="AD47" s="89"/>
      <c r="AE47" s="89"/>
      <c r="AF47" s="89"/>
      <c r="AG47" s="89"/>
      <c r="AH47" s="88"/>
      <c r="AI47" s="88"/>
      <c r="AJ47" s="88"/>
      <c r="AK47" s="88"/>
      <c r="AL47" s="85"/>
    </row>
    <row r="48" spans="2:38" s="39" customFormat="1" ht="15.75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694"/>
      <c r="AA48" s="694"/>
      <c r="AB48" s="694"/>
      <c r="AC48" s="694"/>
      <c r="AD48" s="694"/>
      <c r="AE48" s="694"/>
      <c r="AF48" s="694"/>
      <c r="AG48" s="694"/>
      <c r="AH48" s="694"/>
      <c r="AI48" s="694"/>
      <c r="AJ48" s="694"/>
      <c r="AK48" s="694"/>
      <c r="AL48" s="38"/>
    </row>
    <row r="49" spans="2:38" s="39" customFormat="1" ht="12.95" customHeight="1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800" t="s">
        <v>250</v>
      </c>
      <c r="AA49" s="800"/>
      <c r="AB49" s="800"/>
      <c r="AC49" s="800"/>
      <c r="AD49" s="800"/>
      <c r="AE49" s="800"/>
      <c r="AF49" s="800"/>
      <c r="AG49" s="800"/>
      <c r="AH49" s="800"/>
      <c r="AI49" s="800"/>
      <c r="AJ49" s="800"/>
      <c r="AK49" s="800"/>
      <c r="AL49" s="38"/>
    </row>
    <row r="50" spans="2:38" s="23" customFormat="1" ht="12.95" customHeight="1">
      <c r="B50" s="2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22"/>
    </row>
    <row r="51" spans="2:38" s="23" customFormat="1" ht="12.95" customHeight="1">
      <c r="B51" s="2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22"/>
    </row>
    <row r="52" spans="2:38" s="23" customFormat="1" ht="8.25" customHeight="1">
      <c r="B52" s="2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22"/>
    </row>
    <row r="53" spans="2:38" s="59" customFormat="1" ht="12.95" customHeight="1">
      <c r="B53" s="45"/>
      <c r="C53" s="730" t="s">
        <v>236</v>
      </c>
      <c r="D53" s="730"/>
      <c r="E53" s="730"/>
      <c r="F53" s="730"/>
      <c r="G53" s="730"/>
      <c r="H53" s="730"/>
      <c r="I53" s="730"/>
      <c r="J53" s="730"/>
      <c r="K53" s="694"/>
      <c r="L53" s="694"/>
      <c r="M53" s="694"/>
      <c r="N53" s="694"/>
      <c r="O53" s="694"/>
      <c r="P53" s="694"/>
      <c r="Q53" s="694"/>
      <c r="R53" s="694"/>
      <c r="S53" s="694"/>
      <c r="T53" s="694"/>
      <c r="U53" s="694"/>
      <c r="V53" s="694"/>
      <c r="W53" s="762" t="s">
        <v>237</v>
      </c>
      <c r="X53" s="762"/>
      <c r="Y53" s="762"/>
      <c r="Z53" s="910" t="s">
        <v>394</v>
      </c>
      <c r="AA53" s="910"/>
      <c r="AB53" s="910"/>
      <c r="AC53" s="910"/>
      <c r="AD53" s="910"/>
      <c r="AE53" s="910"/>
      <c r="AF53" s="910"/>
      <c r="AG53" s="910"/>
      <c r="AH53" s="910"/>
      <c r="AI53" s="910"/>
      <c r="AJ53" s="910"/>
      <c r="AK53" s="910"/>
      <c r="AL53" s="46"/>
    </row>
    <row r="54" spans="2:38" s="59" customFormat="1" ht="12.95" customHeight="1">
      <c r="B54" s="45"/>
      <c r="C54" s="730" t="s">
        <v>238</v>
      </c>
      <c r="D54" s="730"/>
      <c r="E54" s="730"/>
      <c r="F54" s="730"/>
      <c r="G54" s="730"/>
      <c r="H54" s="730"/>
      <c r="I54" s="730"/>
      <c r="J54" s="730"/>
      <c r="K54" s="730"/>
      <c r="L54" s="730"/>
      <c r="M54" s="730"/>
      <c r="N54" s="918" t="s">
        <v>392</v>
      </c>
      <c r="O54" s="918"/>
      <c r="P54" s="742" t="s">
        <v>239</v>
      </c>
      <c r="Q54" s="742"/>
      <c r="R54" s="902" t="s">
        <v>393</v>
      </c>
      <c r="S54" s="902"/>
      <c r="T54" s="902"/>
      <c r="U54" s="902"/>
      <c r="V54" s="902"/>
      <c r="W54" s="902"/>
      <c r="X54" s="40" t="s">
        <v>251</v>
      </c>
      <c r="Y54" s="908" t="s">
        <v>21</v>
      </c>
      <c r="Z54" s="908"/>
      <c r="AA54" s="37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46"/>
    </row>
    <row r="55" spans="2:38" s="59" customFormat="1" ht="12.95" customHeight="1">
      <c r="B55" s="45"/>
      <c r="C55" s="761" t="s">
        <v>240</v>
      </c>
      <c r="D55" s="761"/>
      <c r="E55" s="761"/>
      <c r="F55" s="761"/>
      <c r="G55" s="761"/>
      <c r="H55" s="694"/>
      <c r="I55" s="694"/>
      <c r="J55" s="694"/>
      <c r="K55" s="694"/>
      <c r="L55" s="694"/>
      <c r="M55" s="694"/>
      <c r="N55" s="694"/>
      <c r="O55" s="694"/>
      <c r="P55" s="694"/>
      <c r="Q55" s="694"/>
      <c r="R55" s="694"/>
      <c r="S55" s="694"/>
      <c r="T55" s="48"/>
      <c r="U55" s="742" t="s">
        <v>241</v>
      </c>
      <c r="V55" s="742"/>
      <c r="W55" s="742"/>
      <c r="X55" s="742"/>
      <c r="Y55" s="742"/>
      <c r="Z55" s="742"/>
      <c r="AA55" s="742"/>
      <c r="AB55" s="917">
        <v>38709</v>
      </c>
      <c r="AC55" s="917"/>
      <c r="AD55" s="917"/>
      <c r="AE55" s="917"/>
      <c r="AF55" s="917"/>
      <c r="AG55" s="917"/>
      <c r="AH55" s="917"/>
      <c r="AI55" s="37"/>
      <c r="AJ55" s="37"/>
      <c r="AK55" s="37"/>
      <c r="AL55" s="46"/>
    </row>
    <row r="56" spans="2:38" s="39" customFormat="1" ht="12.95" customHeight="1">
      <c r="B56" s="36"/>
      <c r="C56" s="37"/>
      <c r="D56" s="37"/>
      <c r="E56" s="37"/>
      <c r="F56" s="37"/>
      <c r="G56" s="55"/>
      <c r="H56" s="760" t="s">
        <v>242</v>
      </c>
      <c r="I56" s="760"/>
      <c r="J56" s="760"/>
      <c r="K56" s="760"/>
      <c r="L56" s="760"/>
      <c r="M56" s="760"/>
      <c r="N56" s="760"/>
      <c r="O56" s="760"/>
      <c r="P56" s="760"/>
      <c r="Q56" s="760"/>
      <c r="R56" s="760"/>
      <c r="S56" s="760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37"/>
      <c r="AJ56" s="37"/>
      <c r="AK56" s="37"/>
      <c r="AL56" s="38"/>
    </row>
    <row r="57" spans="2:38" s="39" customFormat="1" ht="12.95" customHeight="1">
      <c r="B57" s="36"/>
      <c r="C57" s="768" t="s">
        <v>235</v>
      </c>
      <c r="D57" s="768"/>
      <c r="E57" s="768"/>
      <c r="F57" s="768"/>
      <c r="G57" s="768"/>
      <c r="H57" s="768"/>
      <c r="I57" s="37"/>
      <c r="J57" s="37"/>
      <c r="K57" s="37"/>
      <c r="L57" s="37"/>
      <c r="M57" s="37"/>
      <c r="N57" s="37"/>
      <c r="O57" s="37"/>
      <c r="P57" s="55"/>
      <c r="Q57" s="55"/>
      <c r="R57" s="55"/>
      <c r="S57" s="55"/>
      <c r="T57" s="55"/>
      <c r="U57" s="55"/>
      <c r="V57" s="55"/>
      <c r="W57" s="55"/>
      <c r="X57" s="55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8"/>
    </row>
    <row r="58" spans="2:38" s="39" customFormat="1" ht="12.95" customHeight="1">
      <c r="B58" s="36"/>
      <c r="C58" s="40" t="s">
        <v>225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8"/>
    </row>
    <row r="59" spans="2:38" s="59" customFormat="1" ht="15.75" customHeight="1">
      <c r="B59" s="45"/>
      <c r="C59" s="730" t="s">
        <v>232</v>
      </c>
      <c r="D59" s="730"/>
      <c r="E59" s="730"/>
      <c r="F59" s="730"/>
      <c r="G59" s="694"/>
      <c r="H59" s="694"/>
      <c r="I59" s="694"/>
      <c r="J59" s="694"/>
      <c r="K59" s="694"/>
      <c r="L59" s="694"/>
      <c r="M59" s="694"/>
      <c r="N59" s="694"/>
      <c r="O59" s="694"/>
      <c r="P59" s="694"/>
      <c r="Q59" s="694"/>
      <c r="R59" s="694"/>
      <c r="S59" s="694"/>
      <c r="T59" s="694"/>
      <c r="U59" s="767" t="s">
        <v>231</v>
      </c>
      <c r="V59" s="767"/>
      <c r="W59" s="694"/>
      <c r="X59" s="694"/>
      <c r="Y59" s="694"/>
      <c r="Z59" s="694"/>
      <c r="AA59" s="694"/>
      <c r="AB59" s="694"/>
      <c r="AC59" s="694"/>
      <c r="AD59" s="694"/>
      <c r="AE59" s="694"/>
      <c r="AF59" s="694"/>
      <c r="AG59" s="694"/>
      <c r="AH59" s="694"/>
      <c r="AI59" s="694"/>
      <c r="AJ59" s="694"/>
      <c r="AK59" s="694"/>
      <c r="AL59" s="46"/>
    </row>
    <row r="60" spans="2:38" s="39" customFormat="1" ht="9" customHeight="1">
      <c r="B60" s="36"/>
      <c r="C60" s="37"/>
      <c r="D60" s="37"/>
      <c r="E60" s="37"/>
      <c r="F60" s="37"/>
      <c r="G60" s="747" t="s">
        <v>230</v>
      </c>
      <c r="H60" s="747"/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37"/>
      <c r="U60" s="37"/>
      <c r="V60" s="37"/>
      <c r="W60" s="747" t="s">
        <v>226</v>
      </c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47"/>
      <c r="AI60" s="747"/>
      <c r="AJ60" s="37"/>
      <c r="AK60" s="37"/>
      <c r="AL60" s="38"/>
    </row>
    <row r="61" spans="2:38" s="59" customFormat="1" ht="12.95" customHeight="1">
      <c r="B61" s="45"/>
      <c r="C61" s="730" t="s">
        <v>233</v>
      </c>
      <c r="D61" s="730"/>
      <c r="E61" s="730"/>
      <c r="F61" s="730"/>
      <c r="G61" s="694"/>
      <c r="H61" s="694"/>
      <c r="I61" s="694"/>
      <c r="J61" s="694"/>
      <c r="K61" s="694"/>
      <c r="L61" s="694"/>
      <c r="M61" s="694"/>
      <c r="N61" s="694"/>
      <c r="O61" s="694"/>
      <c r="P61" s="694"/>
      <c r="Q61" s="694"/>
      <c r="R61" s="694"/>
      <c r="S61" s="694"/>
      <c r="T61" s="694"/>
      <c r="U61" s="694"/>
      <c r="V61" s="694"/>
      <c r="W61" s="694"/>
      <c r="X61" s="694"/>
      <c r="Y61" s="694"/>
      <c r="Z61" s="694"/>
      <c r="AA61" s="694"/>
      <c r="AB61" s="694"/>
      <c r="AC61" s="694"/>
      <c r="AD61" s="694"/>
      <c r="AE61" s="694"/>
      <c r="AF61" s="694"/>
      <c r="AG61" s="694"/>
      <c r="AH61" s="694"/>
      <c r="AI61" s="694"/>
      <c r="AJ61" s="694"/>
      <c r="AK61" s="694"/>
      <c r="AL61" s="46"/>
    </row>
    <row r="62" spans="2:38" s="39" customFormat="1" ht="9" customHeight="1">
      <c r="B62" s="36"/>
      <c r="C62" s="37"/>
      <c r="D62" s="37"/>
      <c r="E62" s="37"/>
      <c r="F62" s="37"/>
      <c r="G62" s="747" t="s">
        <v>234</v>
      </c>
      <c r="H62" s="747"/>
      <c r="I62" s="747"/>
      <c r="J62" s="747"/>
      <c r="K62" s="747"/>
      <c r="L62" s="747"/>
      <c r="M62" s="747"/>
      <c r="N62" s="747"/>
      <c r="O62" s="747"/>
      <c r="P62" s="747"/>
      <c r="Q62" s="747"/>
      <c r="R62" s="747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  <c r="AH62" s="747"/>
      <c r="AI62" s="747"/>
      <c r="AJ62" s="747"/>
      <c r="AK62" s="747"/>
      <c r="AL62" s="38"/>
    </row>
    <row r="63" spans="2:38" s="39" customFormat="1" ht="2.25" customHeight="1">
      <c r="B63" s="36"/>
      <c r="C63" s="52"/>
      <c r="D63" s="52"/>
      <c r="E63" s="52"/>
      <c r="F63" s="5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2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38"/>
    </row>
    <row r="64" spans="2:38" s="39" customFormat="1" ht="3" customHeight="1">
      <c r="B64" s="36"/>
      <c r="C64" s="40"/>
      <c r="D64" s="40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8"/>
    </row>
    <row r="65" spans="2:38" s="39" customFormat="1" ht="5.25" customHeight="1">
      <c r="B65" s="36"/>
      <c r="C65" s="34"/>
      <c r="D65" s="34"/>
      <c r="E65" s="34"/>
      <c r="F65" s="34"/>
      <c r="G65" s="34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8"/>
    </row>
    <row r="66" spans="2:38" s="47" customFormat="1" ht="12" customHeight="1">
      <c r="B66" s="45"/>
      <c r="C66" s="40" t="s">
        <v>211</v>
      </c>
      <c r="D66" s="40"/>
      <c r="E66" s="40"/>
      <c r="F66" s="40"/>
      <c r="G66" s="40"/>
      <c r="H66" s="40"/>
      <c r="I66" s="40"/>
      <c r="J66" s="40"/>
      <c r="K66" s="40"/>
      <c r="L66" s="742" t="s">
        <v>210</v>
      </c>
      <c r="M66" s="742"/>
      <c r="N66" s="742"/>
      <c r="O66" s="742"/>
      <c r="P66" s="742"/>
      <c r="Q66" s="742"/>
      <c r="R66" s="742"/>
      <c r="S66" s="742"/>
      <c r="T66" s="742"/>
      <c r="U66" s="742"/>
      <c r="V66" s="742"/>
      <c r="W66" s="902" t="s">
        <v>413</v>
      </c>
      <c r="X66" s="902"/>
      <c r="Y66" s="902"/>
      <c r="Z66" s="902"/>
      <c r="AA66" s="902"/>
      <c r="AB66" s="902"/>
      <c r="AC66" s="902"/>
      <c r="AD66" s="902"/>
      <c r="AE66" s="902"/>
      <c r="AF66" s="902"/>
      <c r="AG66" s="902"/>
      <c r="AH66" s="902"/>
      <c r="AI66" s="902"/>
      <c r="AJ66" s="902"/>
      <c r="AK66" s="902"/>
      <c r="AL66" s="46"/>
    </row>
    <row r="67" spans="2:38" s="43" customFormat="1" ht="7.5" customHeight="1">
      <c r="B67" s="36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38"/>
    </row>
    <row r="68" spans="2:38" s="59" customFormat="1" ht="15.75" customHeight="1">
      <c r="B68" s="45"/>
      <c r="C68" s="730" t="s">
        <v>227</v>
      </c>
      <c r="D68" s="730"/>
      <c r="E68" s="730"/>
      <c r="F68" s="694"/>
      <c r="G68" s="694"/>
      <c r="H68" s="694"/>
      <c r="I68" s="694"/>
      <c r="J68" s="694"/>
      <c r="K68" s="694"/>
      <c r="L68" s="694"/>
      <c r="M68" s="694"/>
      <c r="N68" s="694"/>
      <c r="O68" s="694"/>
      <c r="P68" s="694"/>
      <c r="Q68" s="694"/>
      <c r="R68" s="694"/>
      <c r="S68" s="694"/>
      <c r="T68" s="37"/>
      <c r="U68" s="762" t="s">
        <v>228</v>
      </c>
      <c r="V68" s="762"/>
      <c r="W68" s="762"/>
      <c r="X68" s="694"/>
      <c r="Y68" s="694"/>
      <c r="Z68" s="694"/>
      <c r="AA68" s="694"/>
      <c r="AB68" s="694"/>
      <c r="AC68" s="694"/>
      <c r="AD68" s="694"/>
      <c r="AE68" s="694"/>
      <c r="AF68" s="694"/>
      <c r="AG68" s="694"/>
      <c r="AH68" s="694"/>
      <c r="AI68" s="694"/>
      <c r="AJ68" s="694"/>
      <c r="AK68" s="694"/>
      <c r="AL68" s="46"/>
    </row>
    <row r="69" spans="2:38" s="39" customFormat="1" ht="11.25">
      <c r="B69" s="3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747" t="s">
        <v>229</v>
      </c>
      <c r="Y69" s="747"/>
      <c r="Z69" s="747"/>
      <c r="AA69" s="747"/>
      <c r="AB69" s="747"/>
      <c r="AC69" s="747"/>
      <c r="AD69" s="747"/>
      <c r="AE69" s="747"/>
      <c r="AF69" s="747"/>
      <c r="AG69" s="747"/>
      <c r="AH69" s="747"/>
      <c r="AI69" s="747"/>
      <c r="AJ69" s="747"/>
      <c r="AK69" s="747"/>
      <c r="AL69" s="38"/>
    </row>
    <row r="70" spans="2:38" s="39" customFormat="1" ht="11.25">
      <c r="B70" s="3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38"/>
    </row>
    <row r="71" spans="2:38" ht="10.5" customHeight="1"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70"/>
    </row>
    <row r="72" spans="2:38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</row>
  </sheetData>
  <sheetProtection password="CC15" sheet="1" objects="1" scenarios="1"/>
  <mergeCells count="152">
    <mergeCell ref="C68:E68"/>
    <mergeCell ref="U68:W68"/>
    <mergeCell ref="X68:AK68"/>
    <mergeCell ref="F68:S68"/>
    <mergeCell ref="C40:F40"/>
    <mergeCell ref="G62:AK62"/>
    <mergeCell ref="AB55:AH55"/>
    <mergeCell ref="Z49:AK49"/>
    <mergeCell ref="G61:AK61"/>
    <mergeCell ref="C43:F43"/>
    <mergeCell ref="G43:AG43"/>
    <mergeCell ref="G42:AG42"/>
    <mergeCell ref="G46:AG46"/>
    <mergeCell ref="Y54:Z54"/>
    <mergeCell ref="AH46:AK46"/>
    <mergeCell ref="H56:S56"/>
    <mergeCell ref="N54:O54"/>
    <mergeCell ref="P54:Q54"/>
    <mergeCell ref="Z53:AK53"/>
    <mergeCell ref="C46:F46"/>
    <mergeCell ref="AH44:AK44"/>
    <mergeCell ref="AH43:AK43"/>
    <mergeCell ref="C42:F42"/>
    <mergeCell ref="C44:F44"/>
    <mergeCell ref="W14:AD14"/>
    <mergeCell ref="C32:F32"/>
    <mergeCell ref="G32:AG32"/>
    <mergeCell ref="C41:F41"/>
    <mergeCell ref="C61:F61"/>
    <mergeCell ref="C54:M54"/>
    <mergeCell ref="C15:E15"/>
    <mergeCell ref="U21:V21"/>
    <mergeCell ref="U15:W15"/>
    <mergeCell ref="W16:AD16"/>
    <mergeCell ref="G33:AG33"/>
    <mergeCell ref="F21:S21"/>
    <mergeCell ref="U20:Y20"/>
    <mergeCell ref="Z20:AK20"/>
    <mergeCell ref="G19:S19"/>
    <mergeCell ref="G20:S20"/>
    <mergeCell ref="C17:F17"/>
    <mergeCell ref="W59:AK59"/>
    <mergeCell ref="H55:S55"/>
    <mergeCell ref="R54:W54"/>
    <mergeCell ref="U55:AA55"/>
    <mergeCell ref="AH28:AK28"/>
    <mergeCell ref="W22:AK22"/>
    <mergeCell ref="C57:H57"/>
    <mergeCell ref="C37:F37"/>
    <mergeCell ref="F15:S15"/>
    <mergeCell ref="F16:S16"/>
    <mergeCell ref="G17:S17"/>
    <mergeCell ref="X19:AK19"/>
    <mergeCell ref="U19:W19"/>
    <mergeCell ref="W21:AK21"/>
    <mergeCell ref="C3:AK3"/>
    <mergeCell ref="C4:AK4"/>
    <mergeCell ref="C5:AK5"/>
    <mergeCell ref="C6:AK6"/>
    <mergeCell ref="C7:AK7"/>
    <mergeCell ref="C8:AK8"/>
    <mergeCell ref="C16:E16"/>
    <mergeCell ref="U16:V16"/>
    <mergeCell ref="Y18:AK18"/>
    <mergeCell ref="Z17:AK17"/>
    <mergeCell ref="U17:Y17"/>
    <mergeCell ref="U18:X18"/>
    <mergeCell ref="AG16:AK16"/>
    <mergeCell ref="C10:AK10"/>
    <mergeCell ref="C14:H14"/>
    <mergeCell ref="I14:S14"/>
    <mergeCell ref="U14:V14"/>
    <mergeCell ref="C20:F20"/>
    <mergeCell ref="C19:F19"/>
    <mergeCell ref="C21:E21"/>
    <mergeCell ref="AH30:AK30"/>
    <mergeCell ref="C31:F31"/>
    <mergeCell ref="G23:S23"/>
    <mergeCell ref="C35:F35"/>
    <mergeCell ref="C36:F36"/>
    <mergeCell ref="C33:F33"/>
    <mergeCell ref="C34:F34"/>
    <mergeCell ref="C12:AK12"/>
    <mergeCell ref="C11:AK11"/>
    <mergeCell ref="C30:F30"/>
    <mergeCell ref="C22:F22"/>
    <mergeCell ref="C25:F25"/>
    <mergeCell ref="C26:F26"/>
    <mergeCell ref="C27:F27"/>
    <mergeCell ref="C23:F23"/>
    <mergeCell ref="AH27:AK27"/>
    <mergeCell ref="G29:AG29"/>
    <mergeCell ref="AH29:AK29"/>
    <mergeCell ref="G28:AG28"/>
    <mergeCell ref="C28:F28"/>
    <mergeCell ref="C29:F29"/>
    <mergeCell ref="AE16:AF16"/>
    <mergeCell ref="G18:S18"/>
    <mergeCell ref="C18:F18"/>
    <mergeCell ref="AH14:AK14"/>
    <mergeCell ref="AF14:AG14"/>
    <mergeCell ref="X23:AK23"/>
    <mergeCell ref="U23:W23"/>
    <mergeCell ref="U22:V22"/>
    <mergeCell ref="G22:S22"/>
    <mergeCell ref="X15:AK15"/>
    <mergeCell ref="X69:AK69"/>
    <mergeCell ref="AH25:AK25"/>
    <mergeCell ref="G25:AG25"/>
    <mergeCell ref="G26:AG26"/>
    <mergeCell ref="AH26:AK26"/>
    <mergeCell ref="G27:AG27"/>
    <mergeCell ref="W66:AK66"/>
    <mergeCell ref="AH32:AK32"/>
    <mergeCell ref="G39:AG39"/>
    <mergeCell ref="G30:AG30"/>
    <mergeCell ref="G41:AG41"/>
    <mergeCell ref="AH35:AK35"/>
    <mergeCell ref="AH33:AK33"/>
    <mergeCell ref="AH34:AK34"/>
    <mergeCell ref="G35:AG35"/>
    <mergeCell ref="AH37:AK37"/>
    <mergeCell ref="G36:AG36"/>
    <mergeCell ref="G34:AG34"/>
    <mergeCell ref="G31:AG31"/>
    <mergeCell ref="AH31:AK31"/>
    <mergeCell ref="AH36:AK36"/>
    <mergeCell ref="G40:AG40"/>
    <mergeCell ref="G37:AG37"/>
    <mergeCell ref="W53:Y53"/>
    <mergeCell ref="C45:F45"/>
    <mergeCell ref="G45:AG45"/>
    <mergeCell ref="AH45:AK45"/>
    <mergeCell ref="L66:V66"/>
    <mergeCell ref="AH42:AK42"/>
    <mergeCell ref="Z48:AK48"/>
    <mergeCell ref="G44:AG44"/>
    <mergeCell ref="AH39:AK39"/>
    <mergeCell ref="G38:AG38"/>
    <mergeCell ref="AH38:AK38"/>
    <mergeCell ref="AH41:AK41"/>
    <mergeCell ref="AH40:AK40"/>
    <mergeCell ref="W60:AI60"/>
    <mergeCell ref="C53:J53"/>
    <mergeCell ref="K53:V53"/>
    <mergeCell ref="G60:S60"/>
    <mergeCell ref="U59:V59"/>
    <mergeCell ref="G59:T59"/>
    <mergeCell ref="C59:F59"/>
    <mergeCell ref="C55:G55"/>
    <mergeCell ref="C38:F38"/>
    <mergeCell ref="C39:F39"/>
  </mergeCells>
  <phoneticPr fontId="30" type="noConversion"/>
  <dataValidations disablePrompts="1" xWindow="599" yWindow="380" count="2">
    <dataValidation allowBlank="1" showInputMessage="1" showErrorMessage="1" promptTitle="Region" prompt="Automatic when county is selected" sqref="AH14" xr:uid="{00000000-0002-0000-1100-000000000000}"/>
    <dataValidation allowBlank="1" showInputMessage="1" showErrorMessage="1" promptTitle="Date Format" prompt="DD-Mmm-YY" sqref="AB55:AH55 AK24 G17:S17 Y18:AK18 Z17:AK17" xr:uid="{00000000-0002-0000-11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0" r:id="rId4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65</xdr:row>
                    <xdr:rowOff>57150</xdr:rowOff>
                  </from>
                  <to>
                    <xdr:col>11</xdr:col>
                    <xdr:colOff>104775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5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63</xdr:row>
                    <xdr:rowOff>9525</xdr:rowOff>
                  </from>
                  <to>
                    <xdr:col>10</xdr:col>
                    <xdr:colOff>133350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6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7" name="Check Box 8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8" name="Check Box 29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9" name="Check Box 30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S93"/>
  <sheetViews>
    <sheetView showGridLines="0" workbookViewId="0">
      <selection activeCell="C40" sqref="C40:O40"/>
    </sheetView>
  </sheetViews>
  <sheetFormatPr defaultColWidth="0" defaultRowHeight="12.75" customHeight="1" zeroHeight="1"/>
  <cols>
    <col min="1" max="1" width="2.7109375" style="116" customWidth="1"/>
    <col min="2" max="2" width="1.7109375" style="116" customWidth="1"/>
    <col min="3" max="12" width="2.7109375" style="116" customWidth="1"/>
    <col min="13" max="13" width="3" style="116" customWidth="1"/>
    <col min="14" max="14" width="3.28515625" style="116" customWidth="1"/>
    <col min="15" max="16" width="3.42578125" style="116" customWidth="1"/>
    <col min="17" max="17" width="4" style="116" customWidth="1"/>
    <col min="18" max="18" width="3.140625" style="116" customWidth="1"/>
    <col min="19" max="19" width="3.7109375" style="116" customWidth="1"/>
    <col min="20" max="21" width="2.85546875" style="116" customWidth="1"/>
    <col min="22" max="22" width="3.42578125" style="116" customWidth="1"/>
    <col min="23" max="23" width="3" style="116" customWidth="1"/>
    <col min="24" max="25" width="3.28515625" style="116" customWidth="1"/>
    <col min="26" max="29" width="2.7109375" style="116" customWidth="1"/>
    <col min="30" max="30" width="3.42578125" style="116" customWidth="1"/>
    <col min="31" max="31" width="2.7109375" style="116" customWidth="1"/>
    <col min="32" max="32" width="3.5703125" style="116" customWidth="1"/>
    <col min="33" max="33" width="3" style="116" customWidth="1"/>
    <col min="34" max="37" width="2.7109375" style="116" customWidth="1"/>
    <col min="38" max="38" width="1.7109375" style="116" customWidth="1"/>
    <col min="39" max="39" width="2.7109375" style="116" customWidth="1"/>
    <col min="40" max="40" width="2.7109375" style="116" hidden="1" customWidth="1"/>
    <col min="41" max="42" width="3.42578125" style="116" hidden="1" customWidth="1"/>
    <col min="43" max="43" width="11" style="116" hidden="1" customWidth="1"/>
    <col min="44" max="44" width="8" style="116" hidden="1" customWidth="1"/>
    <col min="45" max="45" width="11" style="116" hidden="1" customWidth="1"/>
    <col min="46" max="46" width="13.85546875" style="116" hidden="1" customWidth="1"/>
    <col min="47" max="53" width="3.42578125" style="116" hidden="1" customWidth="1"/>
    <col min="54" max="54" width="3.42578125" style="171" hidden="1" customWidth="1"/>
    <col min="55" max="55" width="3.42578125" style="116" hidden="1" customWidth="1"/>
    <col min="56" max="56" width="3.42578125" style="171" hidden="1" customWidth="1"/>
    <col min="57" max="63" width="3.42578125" style="116" hidden="1" customWidth="1"/>
    <col min="64" max="68" width="2.7109375" style="116" hidden="1" customWidth="1"/>
    <col min="69" max="69" width="3.85546875" style="116" hidden="1" customWidth="1"/>
    <col min="70" max="16384" width="2.7109375" style="116" hidden="1"/>
  </cols>
  <sheetData>
    <row r="1" spans="2:65"/>
    <row r="2" spans="2:65" ht="0.95" customHeight="1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9"/>
    </row>
    <row r="3" spans="2:65" ht="11.25" customHeight="1">
      <c r="B3" s="120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122"/>
    </row>
    <row r="4" spans="2:65" s="126" customFormat="1" ht="15.75">
      <c r="B4" s="123"/>
      <c r="C4" s="469" t="s">
        <v>0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124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C4" s="125"/>
      <c r="BE4" s="125"/>
      <c r="BF4" s="125"/>
      <c r="BG4" s="125"/>
      <c r="BH4" s="125"/>
      <c r="BI4" s="125"/>
      <c r="BJ4" s="125"/>
      <c r="BK4" s="125"/>
      <c r="BL4" s="125"/>
      <c r="BM4" s="125"/>
    </row>
    <row r="5" spans="2:65" s="126" customFormat="1" ht="14.25" customHeight="1">
      <c r="B5" s="123"/>
      <c r="C5" s="469" t="s">
        <v>1</v>
      </c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124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C5" s="125"/>
      <c r="BE5" s="125"/>
      <c r="BF5" s="125"/>
      <c r="BG5" s="125"/>
      <c r="BH5" s="125"/>
      <c r="BI5" s="125"/>
      <c r="BJ5" s="125"/>
      <c r="BK5" s="125"/>
      <c r="BL5" s="125"/>
      <c r="BM5" s="125"/>
    </row>
    <row r="6" spans="2:65" s="126" customFormat="1">
      <c r="B6" s="123"/>
      <c r="C6" s="470" t="s">
        <v>2</v>
      </c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124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C6" s="125"/>
      <c r="BE6" s="125"/>
      <c r="BF6" s="125"/>
      <c r="BG6" s="125"/>
      <c r="BH6" s="125"/>
      <c r="BI6" s="125"/>
      <c r="BJ6" s="125"/>
      <c r="BK6" s="125"/>
      <c r="BL6" s="125"/>
      <c r="BM6" s="125"/>
    </row>
    <row r="7" spans="2:65" s="126" customFormat="1" ht="9.75" customHeight="1">
      <c r="B7" s="123"/>
      <c r="C7" s="471" t="s">
        <v>3</v>
      </c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124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C7" s="125"/>
      <c r="BE7" s="125"/>
      <c r="BF7" s="125"/>
      <c r="BG7" s="125"/>
      <c r="BH7" s="125"/>
      <c r="BI7" s="125"/>
      <c r="BJ7" s="125"/>
      <c r="BK7" s="125"/>
      <c r="BL7" s="125"/>
      <c r="BM7" s="125"/>
    </row>
    <row r="8" spans="2:65" s="126" customFormat="1" ht="9.75" customHeight="1">
      <c r="B8" s="123"/>
      <c r="C8" s="471" t="s">
        <v>4</v>
      </c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128"/>
    </row>
    <row r="9" spans="2:65" s="132" customFormat="1" ht="5.25" customHeight="1">
      <c r="B9" s="129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27"/>
      <c r="AD9" s="127"/>
      <c r="AE9" s="127"/>
      <c r="AF9" s="127"/>
      <c r="AG9" s="127"/>
      <c r="AH9" s="127"/>
      <c r="AI9" s="127"/>
      <c r="AJ9" s="127"/>
      <c r="AK9" s="127"/>
      <c r="AL9" s="131"/>
    </row>
    <row r="10" spans="2:65" s="136" customFormat="1" ht="12.75" customHeight="1">
      <c r="B10" s="133"/>
      <c r="C10" s="472" t="s">
        <v>419</v>
      </c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135"/>
    </row>
    <row r="11" spans="2:65" s="136" customFormat="1" ht="12.75" customHeight="1">
      <c r="B11" s="133"/>
      <c r="C11" s="472" t="s">
        <v>248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135"/>
    </row>
    <row r="12" spans="2:65" s="136" customFormat="1" ht="12.75" customHeight="1">
      <c r="B12" s="133"/>
      <c r="C12" s="472" t="s">
        <v>249</v>
      </c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135"/>
    </row>
    <row r="13" spans="2:65">
      <c r="B13" s="120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22"/>
    </row>
    <row r="14" spans="2:65" s="143" customFormat="1" ht="12" customHeight="1">
      <c r="B14" s="138"/>
      <c r="C14" s="730" t="s">
        <v>9</v>
      </c>
      <c r="D14" s="730"/>
      <c r="E14" s="730"/>
      <c r="F14" s="730"/>
      <c r="G14" s="730"/>
      <c r="H14" s="730"/>
      <c r="I14" s="902" t="s">
        <v>265</v>
      </c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40"/>
      <c r="U14" s="730" t="s">
        <v>5</v>
      </c>
      <c r="V14" s="730"/>
      <c r="W14" s="924" t="s">
        <v>141</v>
      </c>
      <c r="X14" s="924"/>
      <c r="Y14" s="924"/>
      <c r="Z14" s="924"/>
      <c r="AA14" s="924"/>
      <c r="AB14" s="924"/>
      <c r="AC14" s="924"/>
      <c r="AD14" s="924"/>
      <c r="AE14" s="48"/>
      <c r="AF14" s="742" t="s">
        <v>8</v>
      </c>
      <c r="AG14" s="742"/>
      <c r="AH14" s="925">
        <v>3</v>
      </c>
      <c r="AI14" s="925"/>
      <c r="AJ14" s="925"/>
      <c r="AK14" s="925"/>
      <c r="AL14" s="142"/>
    </row>
    <row r="15" spans="2:65" s="143" customFormat="1" ht="12" customHeight="1">
      <c r="B15" s="138"/>
      <c r="C15" s="730" t="s">
        <v>6</v>
      </c>
      <c r="D15" s="730"/>
      <c r="E15" s="730"/>
      <c r="F15" s="902" t="s">
        <v>384</v>
      </c>
      <c r="G15" s="902"/>
      <c r="H15" s="902"/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40"/>
      <c r="U15" s="730" t="s">
        <v>209</v>
      </c>
      <c r="V15" s="730"/>
      <c r="W15" s="730"/>
      <c r="X15" s="902">
        <v>1234</v>
      </c>
      <c r="Y15" s="902"/>
      <c r="Z15" s="902"/>
      <c r="AA15" s="902"/>
      <c r="AB15" s="902"/>
      <c r="AC15" s="902"/>
      <c r="AD15" s="902"/>
      <c r="AE15" s="902"/>
      <c r="AF15" s="902"/>
      <c r="AG15" s="902"/>
      <c r="AH15" s="902"/>
      <c r="AI15" s="902"/>
      <c r="AJ15" s="902"/>
      <c r="AK15" s="902"/>
      <c r="AL15" s="142"/>
    </row>
    <row r="16" spans="2:65" s="143" customFormat="1" ht="12" customHeight="1">
      <c r="B16" s="138"/>
      <c r="C16" s="730" t="s">
        <v>213</v>
      </c>
      <c r="D16" s="730"/>
      <c r="E16" s="730"/>
      <c r="F16" s="903" t="s">
        <v>261</v>
      </c>
      <c r="G16" s="903"/>
      <c r="H16" s="903"/>
      <c r="I16" s="903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40"/>
      <c r="U16" s="730" t="s">
        <v>214</v>
      </c>
      <c r="V16" s="730"/>
      <c r="W16" s="902"/>
      <c r="X16" s="902"/>
      <c r="Y16" s="902"/>
      <c r="Z16" s="902"/>
      <c r="AA16" s="902"/>
      <c r="AB16" s="902"/>
      <c r="AC16" s="902"/>
      <c r="AD16" s="902"/>
      <c r="AE16" s="742" t="s">
        <v>246</v>
      </c>
      <c r="AF16" s="742"/>
      <c r="AG16" s="902"/>
      <c r="AH16" s="902"/>
      <c r="AI16" s="902"/>
      <c r="AJ16" s="902"/>
      <c r="AK16" s="902"/>
      <c r="AL16" s="142"/>
    </row>
    <row r="17" spans="2:63" s="143" customFormat="1" ht="12" customHeight="1">
      <c r="B17" s="138"/>
      <c r="C17" s="730" t="s">
        <v>215</v>
      </c>
      <c r="D17" s="730"/>
      <c r="E17" s="730"/>
      <c r="F17" s="730"/>
      <c r="G17" s="926">
        <v>37633</v>
      </c>
      <c r="H17" s="926"/>
      <c r="I17" s="926"/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40"/>
      <c r="U17" s="730" t="s">
        <v>221</v>
      </c>
      <c r="V17" s="730"/>
      <c r="W17" s="730"/>
      <c r="X17" s="730"/>
      <c r="Y17" s="730"/>
      <c r="Z17" s="917">
        <v>37634</v>
      </c>
      <c r="AA17" s="917"/>
      <c r="AB17" s="917"/>
      <c r="AC17" s="917"/>
      <c r="AD17" s="917"/>
      <c r="AE17" s="917"/>
      <c r="AF17" s="917"/>
      <c r="AG17" s="917"/>
      <c r="AH17" s="917"/>
      <c r="AI17" s="917"/>
      <c r="AJ17" s="917"/>
      <c r="AK17" s="917"/>
      <c r="AL17" s="142"/>
    </row>
    <row r="18" spans="2:63" s="143" customFormat="1" ht="12" customHeight="1">
      <c r="B18" s="138"/>
      <c r="C18" s="730" t="s">
        <v>216</v>
      </c>
      <c r="D18" s="730"/>
      <c r="E18" s="730"/>
      <c r="F18" s="730"/>
      <c r="G18" s="903"/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40"/>
      <c r="U18" s="730" t="s">
        <v>222</v>
      </c>
      <c r="V18" s="730"/>
      <c r="W18" s="730"/>
      <c r="X18" s="730"/>
      <c r="Y18" s="917">
        <v>37635</v>
      </c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7"/>
      <c r="AL18" s="142"/>
    </row>
    <row r="19" spans="2:63" s="143" customFormat="1" ht="12" customHeight="1">
      <c r="B19" s="138"/>
      <c r="C19" s="730" t="s">
        <v>217</v>
      </c>
      <c r="D19" s="730"/>
      <c r="E19" s="730"/>
      <c r="F19" s="730"/>
      <c r="G19" s="903" t="s">
        <v>256</v>
      </c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40"/>
      <c r="U19" s="730" t="s">
        <v>223</v>
      </c>
      <c r="V19" s="730"/>
      <c r="W19" s="730"/>
      <c r="X19" s="902" t="s">
        <v>388</v>
      </c>
      <c r="Y19" s="902"/>
      <c r="Z19" s="902"/>
      <c r="AA19" s="902"/>
      <c r="AB19" s="902"/>
      <c r="AC19" s="902"/>
      <c r="AD19" s="902"/>
      <c r="AE19" s="902"/>
      <c r="AF19" s="902"/>
      <c r="AG19" s="902"/>
      <c r="AH19" s="902"/>
      <c r="AI19" s="902"/>
      <c r="AJ19" s="902"/>
      <c r="AK19" s="902"/>
      <c r="AL19" s="142"/>
    </row>
    <row r="20" spans="2:63" s="143" customFormat="1" ht="12" customHeight="1">
      <c r="B20" s="138"/>
      <c r="C20" s="730" t="s">
        <v>218</v>
      </c>
      <c r="D20" s="730"/>
      <c r="E20" s="730"/>
      <c r="F20" s="730"/>
      <c r="G20" s="903" t="s">
        <v>385</v>
      </c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40"/>
      <c r="U20" s="730" t="s">
        <v>224</v>
      </c>
      <c r="V20" s="730"/>
      <c r="W20" s="730"/>
      <c r="X20" s="730"/>
      <c r="Y20" s="730"/>
      <c r="Z20" s="903" t="s">
        <v>389</v>
      </c>
      <c r="AA20" s="903"/>
      <c r="AB20" s="903"/>
      <c r="AC20" s="903"/>
      <c r="AD20" s="903"/>
      <c r="AE20" s="903"/>
      <c r="AF20" s="903"/>
      <c r="AG20" s="903"/>
      <c r="AH20" s="903"/>
      <c r="AI20" s="903"/>
      <c r="AJ20" s="903"/>
      <c r="AK20" s="903"/>
      <c r="AL20" s="142"/>
    </row>
    <row r="21" spans="2:63" s="143" customFormat="1" ht="12" customHeight="1">
      <c r="B21" s="138"/>
      <c r="C21" s="730" t="s">
        <v>208</v>
      </c>
      <c r="D21" s="730"/>
      <c r="E21" s="730"/>
      <c r="F21" s="902" t="s">
        <v>386</v>
      </c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40"/>
      <c r="U21" s="730" t="s">
        <v>212</v>
      </c>
      <c r="V21" s="730"/>
      <c r="W21" s="902" t="s">
        <v>390</v>
      </c>
      <c r="X21" s="902"/>
      <c r="Y21" s="902"/>
      <c r="Z21" s="902"/>
      <c r="AA21" s="902"/>
      <c r="AB21" s="902"/>
      <c r="AC21" s="902"/>
      <c r="AD21" s="902"/>
      <c r="AE21" s="902"/>
      <c r="AF21" s="902"/>
      <c r="AG21" s="902"/>
      <c r="AH21" s="902"/>
      <c r="AI21" s="902"/>
      <c r="AJ21" s="902"/>
      <c r="AK21" s="902"/>
      <c r="AL21" s="142"/>
    </row>
    <row r="22" spans="2:63" s="143" customFormat="1" ht="12" customHeight="1">
      <c r="B22" s="138"/>
      <c r="C22" s="730" t="s">
        <v>515</v>
      </c>
      <c r="D22" s="730"/>
      <c r="E22" s="730"/>
      <c r="F22" s="730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40"/>
      <c r="U22" s="730" t="s">
        <v>212</v>
      </c>
      <c r="V22" s="730"/>
      <c r="W22" s="902"/>
      <c r="X22" s="902"/>
      <c r="Y22" s="902"/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902"/>
      <c r="AL22" s="142"/>
    </row>
    <row r="23" spans="2:63" s="143" customFormat="1" ht="12" customHeight="1">
      <c r="B23" s="138"/>
      <c r="C23" s="730" t="s">
        <v>220</v>
      </c>
      <c r="D23" s="730"/>
      <c r="E23" s="730"/>
      <c r="F23" s="730"/>
      <c r="G23" s="903" t="s">
        <v>387</v>
      </c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40"/>
      <c r="U23" s="730" t="s">
        <v>7</v>
      </c>
      <c r="V23" s="730"/>
      <c r="W23" s="730"/>
      <c r="X23" s="902" t="s">
        <v>391</v>
      </c>
      <c r="Y23" s="902"/>
      <c r="Z23" s="902"/>
      <c r="AA23" s="902"/>
      <c r="AB23" s="902"/>
      <c r="AC23" s="902"/>
      <c r="AD23" s="902"/>
      <c r="AE23" s="902"/>
      <c r="AF23" s="902"/>
      <c r="AG23" s="902"/>
      <c r="AH23" s="902"/>
      <c r="AI23" s="902"/>
      <c r="AJ23" s="902"/>
      <c r="AK23" s="902"/>
      <c r="AL23" s="142"/>
    </row>
    <row r="24" spans="2:63" s="149" customFormat="1" ht="5.25" customHeight="1">
      <c r="B24" s="144"/>
      <c r="C24" s="145"/>
      <c r="D24" s="145"/>
      <c r="E24" s="145"/>
      <c r="F24" s="145"/>
      <c r="G24" s="146"/>
      <c r="H24" s="146"/>
      <c r="I24" s="146"/>
      <c r="J24" s="146"/>
      <c r="K24" s="146"/>
      <c r="L24" s="145"/>
      <c r="M24" s="145"/>
      <c r="N24" s="145"/>
      <c r="O24" s="145"/>
      <c r="P24" s="145"/>
      <c r="Q24" s="146"/>
      <c r="R24" s="146"/>
      <c r="S24" s="146"/>
      <c r="T24" s="146"/>
      <c r="U24" s="146"/>
      <c r="V24" s="146"/>
      <c r="W24" s="145"/>
      <c r="X24" s="145"/>
      <c r="Y24" s="145"/>
      <c r="Z24" s="145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8"/>
    </row>
    <row r="25" spans="2:63" s="143" customFormat="1" ht="12.95" customHeight="1">
      <c r="B25" s="138"/>
      <c r="C25" s="477" t="s">
        <v>243</v>
      </c>
      <c r="D25" s="477"/>
      <c r="E25" s="477"/>
      <c r="F25" s="478"/>
      <c r="G25" s="480" t="s">
        <v>244</v>
      </c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8"/>
      <c r="AH25" s="480" t="s">
        <v>245</v>
      </c>
      <c r="AI25" s="477"/>
      <c r="AJ25" s="477"/>
      <c r="AK25" s="477"/>
      <c r="AL25" s="142"/>
    </row>
    <row r="26" spans="2:63" s="143" customFormat="1" ht="13.5" customHeight="1">
      <c r="B26" s="138"/>
      <c r="C26" s="680"/>
      <c r="D26" s="629"/>
      <c r="E26" s="629"/>
      <c r="F26" s="630"/>
      <c r="G26" s="628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30"/>
      <c r="AH26" s="681"/>
      <c r="AI26" s="629"/>
      <c r="AJ26" s="629"/>
      <c r="AK26" s="629"/>
      <c r="AL26" s="142"/>
    </row>
    <row r="27" spans="2:63" s="143" customFormat="1" ht="13.5" customHeight="1">
      <c r="B27" s="138"/>
      <c r="C27" s="430"/>
      <c r="D27" s="643"/>
      <c r="E27" s="643"/>
      <c r="F27" s="644"/>
      <c r="G27" s="436"/>
      <c r="H27" s="643"/>
      <c r="I27" s="643"/>
      <c r="J27" s="643"/>
      <c r="K27" s="643"/>
      <c r="L27" s="643"/>
      <c r="M27" s="643"/>
      <c r="N27" s="643"/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3"/>
      <c r="Z27" s="643"/>
      <c r="AA27" s="643"/>
      <c r="AB27" s="643"/>
      <c r="AC27" s="643"/>
      <c r="AD27" s="643"/>
      <c r="AE27" s="643"/>
      <c r="AF27" s="643"/>
      <c r="AG27" s="644"/>
      <c r="AH27" s="435"/>
      <c r="AI27" s="643"/>
      <c r="AJ27" s="643"/>
      <c r="AK27" s="643"/>
      <c r="AL27" s="142"/>
    </row>
    <row r="28" spans="2:63" s="143" customFormat="1" ht="13.5" customHeight="1">
      <c r="B28" s="138"/>
      <c r="C28" s="446"/>
      <c r="D28" s="639"/>
      <c r="E28" s="639"/>
      <c r="F28" s="642"/>
      <c r="G28" s="45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42"/>
      <c r="AH28" s="445"/>
      <c r="AI28" s="639"/>
      <c r="AJ28" s="639"/>
      <c r="AK28" s="639"/>
      <c r="AL28" s="142"/>
    </row>
    <row r="29" spans="2:63" s="152" customFormat="1" ht="5.25" customHeight="1" thickBot="1">
      <c r="B29" s="150"/>
      <c r="C29" s="178"/>
      <c r="D29" s="178"/>
      <c r="E29" s="172"/>
      <c r="F29" s="172"/>
      <c r="G29" s="186"/>
      <c r="H29" s="172"/>
      <c r="I29" s="172"/>
      <c r="J29" s="172"/>
      <c r="K29" s="172"/>
      <c r="L29" s="172"/>
      <c r="M29" s="172"/>
      <c r="N29" s="172"/>
      <c r="O29" s="173"/>
      <c r="P29" s="173"/>
      <c r="Q29" s="174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34"/>
      <c r="AI29" s="172"/>
      <c r="AJ29" s="172"/>
      <c r="AK29" s="172"/>
      <c r="AL29" s="151"/>
    </row>
    <row r="30" spans="2:63" s="152" customFormat="1" ht="18.75" customHeight="1">
      <c r="B30" s="150"/>
      <c r="C30" s="686" t="s">
        <v>367</v>
      </c>
      <c r="D30" s="687"/>
      <c r="E30" s="687"/>
      <c r="F30" s="687"/>
      <c r="G30" s="687"/>
      <c r="H30" s="687"/>
      <c r="I30" s="688"/>
      <c r="J30" s="930" t="s">
        <v>511</v>
      </c>
      <c r="K30" s="930"/>
      <c r="L30" s="930"/>
      <c r="M30" s="930"/>
      <c r="N30" s="930"/>
      <c r="O30" s="931"/>
      <c r="P30" s="633" t="s">
        <v>321</v>
      </c>
      <c r="Q30" s="634"/>
      <c r="R30" s="634"/>
      <c r="S30" s="635"/>
      <c r="T30" s="619" t="s">
        <v>325</v>
      </c>
      <c r="U30" s="620"/>
      <c r="V30" s="620"/>
      <c r="W30" s="620"/>
      <c r="X30" s="620"/>
      <c r="Y30" s="620"/>
      <c r="Z30" s="620"/>
      <c r="AA30" s="620"/>
      <c r="AB30" s="620"/>
      <c r="AC30" s="620"/>
      <c r="AD30" s="620"/>
      <c r="AE30" s="620"/>
      <c r="AF30" s="620"/>
      <c r="AG30" s="620"/>
      <c r="AH30" s="620"/>
      <c r="AI30" s="620"/>
      <c r="AJ30" s="620"/>
      <c r="AK30" s="621"/>
      <c r="AL30" s="151"/>
    </row>
    <row r="31" spans="2:63" s="152" customFormat="1" ht="15.75" customHeight="1">
      <c r="B31" s="150"/>
      <c r="C31" s="692" t="s">
        <v>371</v>
      </c>
      <c r="D31" s="693"/>
      <c r="E31" s="689" t="str">
        <f>VLOOKUP(' (2)'!I2,' (2)'!$I$3:$L$41,3)</f>
        <v xml:space="preserve">  </v>
      </c>
      <c r="F31" s="689"/>
      <c r="G31" s="689"/>
      <c r="H31" s="689"/>
      <c r="I31" s="689"/>
      <c r="J31" s="689"/>
      <c r="K31" s="689"/>
      <c r="L31" s="689"/>
      <c r="M31" s="689"/>
      <c r="N31" s="689"/>
      <c r="O31" s="690"/>
      <c r="P31" s="636"/>
      <c r="Q31" s="637"/>
      <c r="R31" s="637"/>
      <c r="S31" s="638"/>
      <c r="T31" s="624" t="s">
        <v>317</v>
      </c>
      <c r="U31" s="624"/>
      <c r="V31" s="624"/>
      <c r="W31" s="624"/>
      <c r="X31" s="625"/>
      <c r="Y31" s="640" t="s">
        <v>326</v>
      </c>
      <c r="Z31" s="640"/>
      <c r="AA31" s="640"/>
      <c r="AB31" s="691"/>
      <c r="AC31" s="659" t="s">
        <v>318</v>
      </c>
      <c r="AD31" s="624"/>
      <c r="AE31" s="624"/>
      <c r="AF31" s="624"/>
      <c r="AG31" s="625"/>
      <c r="AH31" s="640" t="s">
        <v>326</v>
      </c>
      <c r="AI31" s="640"/>
      <c r="AJ31" s="640"/>
      <c r="AK31" s="641"/>
      <c r="AL31" s="151"/>
    </row>
    <row r="32" spans="2:63" s="177" customFormat="1" ht="18.75" customHeight="1">
      <c r="B32" s="175"/>
      <c r="C32" s="649"/>
      <c r="D32" s="650"/>
      <c r="E32" s="651" t="str">
        <f>VLOOKUP(' (2)'!I2,' (2)'!$I$3:$L$41,4)</f>
        <v xml:space="preserve">  </v>
      </c>
      <c r="F32" s="651"/>
      <c r="G32" s="651"/>
      <c r="H32" s="651"/>
      <c r="I32" s="651"/>
      <c r="J32" s="651"/>
      <c r="K32" s="651"/>
      <c r="L32" s="651"/>
      <c r="M32" s="651"/>
      <c r="N32" s="651"/>
      <c r="O32" s="652"/>
      <c r="P32" s="679" t="s">
        <v>330</v>
      </c>
      <c r="Q32" s="661"/>
      <c r="R32" s="661" t="s">
        <v>331</v>
      </c>
      <c r="S32" s="662"/>
      <c r="T32" s="626"/>
      <c r="U32" s="626"/>
      <c r="V32" s="626"/>
      <c r="W32" s="626"/>
      <c r="X32" s="627"/>
      <c r="Y32" s="622" t="s">
        <v>327</v>
      </c>
      <c r="Z32" s="622"/>
      <c r="AA32" s="622"/>
      <c r="AB32" s="623"/>
      <c r="AC32" s="660"/>
      <c r="AD32" s="626"/>
      <c r="AE32" s="626"/>
      <c r="AF32" s="626"/>
      <c r="AG32" s="627"/>
      <c r="AH32" s="622" t="s">
        <v>327</v>
      </c>
      <c r="AI32" s="622"/>
      <c r="AJ32" s="622"/>
      <c r="AK32" s="673"/>
      <c r="AL32" s="176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</row>
    <row r="33" spans="2:71" s="177" customFormat="1" ht="13.5" customHeight="1">
      <c r="B33" s="175"/>
      <c r="C33" s="653" t="s">
        <v>333</v>
      </c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4"/>
      <c r="AB33" s="654"/>
      <c r="AC33" s="654"/>
      <c r="AD33" s="654"/>
      <c r="AE33" s="654"/>
      <c r="AF33" s="654"/>
      <c r="AG33" s="654"/>
      <c r="AH33" s="654"/>
      <c r="AI33" s="654"/>
      <c r="AJ33" s="654"/>
      <c r="AK33" s="655"/>
      <c r="AL33" s="176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</row>
    <row r="34" spans="2:71" s="177" customFormat="1" ht="12.75" customHeight="1">
      <c r="B34" s="175"/>
      <c r="C34" s="656" t="s">
        <v>334</v>
      </c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8"/>
      <c r="P34" s="679">
        <v>20</v>
      </c>
      <c r="Q34" s="661"/>
      <c r="R34" s="661">
        <v>100</v>
      </c>
      <c r="S34" s="662"/>
      <c r="T34" s="932">
        <v>25</v>
      </c>
      <c r="U34" s="933"/>
      <c r="V34" s="933"/>
      <c r="W34" s="933"/>
      <c r="X34" s="933"/>
      <c r="Y34" s="934" t="str">
        <f>IF(OR(ISBLANK(T34),AND(P34=" --- ",R34=" --- ")),"",AS34)</f>
        <v>Pass</v>
      </c>
      <c r="Z34" s="935"/>
      <c r="AA34" s="935"/>
      <c r="AB34" s="936"/>
      <c r="AC34" s="937">
        <v>34</v>
      </c>
      <c r="AD34" s="935"/>
      <c r="AE34" s="935"/>
      <c r="AF34" s="935"/>
      <c r="AG34" s="935"/>
      <c r="AH34" s="934" t="str">
        <f>IF(OR(ISBLANK(AC34),AND(P34=" --- ",R34=" --- ")),"",AT34)</f>
        <v>Pass</v>
      </c>
      <c r="AI34" s="935"/>
      <c r="AJ34" s="935"/>
      <c r="AK34" s="938"/>
      <c r="AL34" s="176"/>
      <c r="AO34" s="157"/>
      <c r="AP34" s="157"/>
      <c r="AQ34" s="235">
        <f>IF(P34=" --- ",0,P34)</f>
        <v>20</v>
      </c>
      <c r="AR34" s="235">
        <f>IF(R34=" --- ",999,R34)</f>
        <v>100</v>
      </c>
      <c r="AS34" s="235" t="str">
        <f>IF(AND(T34&gt;=$AQ34,T34&lt;=$AR34),"Pass","Fail")</f>
        <v>Pass</v>
      </c>
      <c r="AT34" s="235" t="str">
        <f>IF(AND(AC34&gt;=$AQ34,AC34&lt;=$AR34),"Pass","Fail")</f>
        <v>Pass</v>
      </c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Q34" s="177" t="str">
        <f>IF(ISBLANK(AC34),"",IF(AND(AC34&gt;=BN34,AC34&lt;=BO34),"Pass","Fail"))</f>
        <v>Fail</v>
      </c>
      <c r="BR34" s="177" t="str">
        <f>IF(ISBLANK(AE34),"",IF(AND(AE34&gt;=BP34,AE34&lt;=BQ34),"Pass","Fail"))</f>
        <v/>
      </c>
      <c r="BS34" s="177" t="str">
        <f>IF(ISBLANK(AF34),"",IF(AND(AF34&gt;=BQ34,AF34&lt;=#REF!),"Pass","Fail"))</f>
        <v/>
      </c>
    </row>
    <row r="35" spans="2:71" s="177" customFormat="1" ht="13.5" customHeight="1">
      <c r="B35" s="175"/>
      <c r="C35" s="656" t="s">
        <v>335</v>
      </c>
      <c r="D35" s="657"/>
      <c r="E35" s="657"/>
      <c r="F35" s="657"/>
      <c r="G35" s="657"/>
      <c r="H35" s="657"/>
      <c r="I35" s="657"/>
      <c r="J35" s="657"/>
      <c r="K35" s="657"/>
      <c r="L35" s="657"/>
      <c r="M35" s="657"/>
      <c r="N35" s="657"/>
      <c r="O35" s="658"/>
      <c r="P35" s="679" t="s">
        <v>462</v>
      </c>
      <c r="Q35" s="661"/>
      <c r="R35" s="661" t="s">
        <v>462</v>
      </c>
      <c r="S35" s="662"/>
      <c r="T35" s="667"/>
      <c r="U35" s="672"/>
      <c r="V35" s="672"/>
      <c r="W35" s="672"/>
      <c r="X35" s="672"/>
      <c r="Y35" s="647" t="str">
        <f>IF(OR(ISBLANK(T35),AND(P35=" --- ",R35=" --- ")),"",AS35)</f>
        <v/>
      </c>
      <c r="Z35" s="647"/>
      <c r="AA35" s="647"/>
      <c r="AB35" s="648"/>
      <c r="AC35" s="665"/>
      <c r="AD35" s="666"/>
      <c r="AE35" s="666"/>
      <c r="AF35" s="666"/>
      <c r="AG35" s="667"/>
      <c r="AH35" s="647" t="str">
        <f>IF(OR(ISBLANK(AC35),AND(P35=" --- ",R35=" --- ")),"",AT35)</f>
        <v/>
      </c>
      <c r="AI35" s="647"/>
      <c r="AJ35" s="647"/>
      <c r="AK35" s="670"/>
      <c r="AL35" s="176"/>
      <c r="AO35" s="157"/>
      <c r="AP35" s="157"/>
      <c r="AQ35" s="235">
        <f t="shared" ref="AQ35:AQ41" si="0">IF(P35=" --- ",0,P35)</f>
        <v>0</v>
      </c>
      <c r="AR35" s="235">
        <f t="shared" ref="AR35:AR41" si="1">IF(R35=" --- ",999,R35)</f>
        <v>999</v>
      </c>
      <c r="AS35" s="235" t="str">
        <f>IF(AND(T35&gt;=$AQ35,T35&lt;=$AR35),"Pass","Fail")</f>
        <v>Pass</v>
      </c>
      <c r="AT35" s="235" t="str">
        <f>IF(AND(AC35&gt;=$AQ35,AC35&lt;=$AR35),"Pass","Fail")</f>
        <v>Pass</v>
      </c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Q35" s="177" t="str">
        <f>IF(ISBLANK(AC35),"",IF(AND(AC35&gt;=BN35,AC35&lt;=BO35),"Pass","Fail"))</f>
        <v/>
      </c>
      <c r="BR35" s="177" t="str">
        <f>IF(ISBLANK(AE35),"",IF(AND(AE35&gt;=BP35,AE35&lt;=BQ35),"Pass","Fail"))</f>
        <v/>
      </c>
      <c r="BS35" s="177" t="str">
        <f>IF(ISBLANK(AF35),"",IF(AND(AF35&gt;=BQ35,AF35&lt;=#REF!),"Pass","Fail"))</f>
        <v/>
      </c>
    </row>
    <row r="36" spans="2:71" s="177" customFormat="1" ht="13.5" customHeight="1">
      <c r="B36" s="175"/>
      <c r="C36" s="656" t="s">
        <v>336</v>
      </c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8"/>
      <c r="P36" s="679" t="s">
        <v>462</v>
      </c>
      <c r="Q36" s="661"/>
      <c r="R36" s="661">
        <v>1</v>
      </c>
      <c r="S36" s="662"/>
      <c r="T36" s="934">
        <v>0.7</v>
      </c>
      <c r="U36" s="935"/>
      <c r="V36" s="935"/>
      <c r="W36" s="935"/>
      <c r="X36" s="935"/>
      <c r="Y36" s="934" t="str">
        <f>IF(OR(ISBLANK(T36),AND(P36=" --- ",R36=" --- ")),"",AS36)</f>
        <v>Pass</v>
      </c>
      <c r="Z36" s="935"/>
      <c r="AA36" s="935"/>
      <c r="AB36" s="936"/>
      <c r="AC36" s="937">
        <v>0.8</v>
      </c>
      <c r="AD36" s="935"/>
      <c r="AE36" s="935"/>
      <c r="AF36" s="935"/>
      <c r="AG36" s="935"/>
      <c r="AH36" s="934" t="str">
        <f>IF(OR(ISBLANK(AC36),AND(P36=" --- ",R36=" --- ")),"",AT36)</f>
        <v>Pass</v>
      </c>
      <c r="AI36" s="935"/>
      <c r="AJ36" s="935"/>
      <c r="AK36" s="938"/>
      <c r="AL36" s="176"/>
      <c r="AO36" s="157"/>
      <c r="AP36" s="157"/>
      <c r="AQ36" s="235">
        <f t="shared" si="0"/>
        <v>0</v>
      </c>
      <c r="AR36" s="235">
        <f t="shared" si="1"/>
        <v>1</v>
      </c>
      <c r="AS36" s="235" t="str">
        <f>IF(AND(T36&gt;=$AQ36,T36&lt;=$AR36),"Pass","Fail")</f>
        <v>Pass</v>
      </c>
      <c r="AT36" s="235" t="str">
        <f>IF(AND(AC36&gt;=$AQ36,AC36&lt;=$AR36),"Pass","Fail")</f>
        <v>Pass</v>
      </c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Q36" s="177" t="str">
        <f>IF(ISBLANK(AC36),"",IF(AND(AC36&gt;=BN36,AC36&lt;=BO36),"Pass","Fail"))</f>
        <v>Fail</v>
      </c>
      <c r="BR36" s="177" t="str">
        <f>IF(ISBLANK(AE36),"",IF(AND(AE36&gt;=BP36,AE36&lt;=BQ36),"Pass","Fail"))</f>
        <v/>
      </c>
      <c r="BS36" s="177" t="str">
        <f>IF(ISBLANK(AF36),"",IF(AND(AF36&gt;=BQ36,AF36&lt;=#REF!),"Pass","Fail"))</f>
        <v/>
      </c>
    </row>
    <row r="37" spans="2:71" s="177" customFormat="1" ht="13.5" customHeight="1">
      <c r="B37" s="175"/>
      <c r="C37" s="656" t="s">
        <v>499</v>
      </c>
      <c r="D37" s="657"/>
      <c r="E37" s="657"/>
      <c r="F37" s="657"/>
      <c r="G37" s="657"/>
      <c r="H37" s="657"/>
      <c r="I37" s="657"/>
      <c r="J37" s="657"/>
      <c r="K37" s="657"/>
      <c r="L37" s="657"/>
      <c r="M37" s="657"/>
      <c r="N37" s="657"/>
      <c r="O37" s="658"/>
      <c r="P37" s="679" t="s">
        <v>462</v>
      </c>
      <c r="Q37" s="661"/>
      <c r="R37" s="661" t="s">
        <v>462</v>
      </c>
      <c r="S37" s="662"/>
      <c r="T37" s="667"/>
      <c r="U37" s="672"/>
      <c r="V37" s="672"/>
      <c r="W37" s="672"/>
      <c r="X37" s="672"/>
      <c r="Y37" s="647" t="str">
        <f>IF(OR(ISBLANK(T37),AND(P37=" --- ",R37=" --- ")),"",AS37)</f>
        <v/>
      </c>
      <c r="Z37" s="647"/>
      <c r="AA37" s="647"/>
      <c r="AB37" s="648"/>
      <c r="AC37" s="665"/>
      <c r="AD37" s="666"/>
      <c r="AE37" s="666"/>
      <c r="AF37" s="666"/>
      <c r="AG37" s="667"/>
      <c r="AH37" s="647" t="str">
        <f>IF(OR(ISBLANK(AC37),AND(P37=" --- ",R37=" --- ")),"",AT37)</f>
        <v/>
      </c>
      <c r="AI37" s="647"/>
      <c r="AJ37" s="647"/>
      <c r="AK37" s="670"/>
      <c r="AL37" s="176"/>
      <c r="AO37" s="157"/>
      <c r="AP37" s="157"/>
      <c r="AQ37" s="235">
        <f t="shared" si="0"/>
        <v>0</v>
      </c>
      <c r="AR37" s="235">
        <f t="shared" si="1"/>
        <v>999</v>
      </c>
      <c r="AS37" s="235" t="str">
        <f>IF(AND(T37&gt;=$AQ37,T37&lt;=$AR37),"Pass","Fail")</f>
        <v>Pass</v>
      </c>
      <c r="AT37" s="235" t="str">
        <f>IF(AND(AC37&gt;=$AQ37,AC37&lt;=$AR37),"Pass","Fail")</f>
        <v>Pass</v>
      </c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</row>
    <row r="38" spans="2:71" s="177" customFormat="1" ht="13.5" customHeight="1">
      <c r="B38" s="175"/>
      <c r="C38" s="656" t="s">
        <v>500</v>
      </c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8"/>
      <c r="P38" s="679" t="s">
        <v>462</v>
      </c>
      <c r="Q38" s="661"/>
      <c r="R38" s="661" t="s">
        <v>462</v>
      </c>
      <c r="S38" s="662"/>
      <c r="T38" s="667"/>
      <c r="U38" s="672"/>
      <c r="V38" s="672"/>
      <c r="W38" s="672"/>
      <c r="X38" s="672"/>
      <c r="Y38" s="647" t="str">
        <f>IF(OR(ISBLANK(T38),AND(P38=" --- ",R38=" --- ")),"",AS38)</f>
        <v/>
      </c>
      <c r="Z38" s="647"/>
      <c r="AA38" s="647"/>
      <c r="AB38" s="648"/>
      <c r="AC38" s="665"/>
      <c r="AD38" s="666"/>
      <c r="AE38" s="666"/>
      <c r="AF38" s="666"/>
      <c r="AG38" s="667"/>
      <c r="AH38" s="647" t="str">
        <f>IF(OR(ISBLANK(AC38),AND(P38=" --- ",R38=" --- ")),"",AT38)</f>
        <v/>
      </c>
      <c r="AI38" s="647"/>
      <c r="AJ38" s="647"/>
      <c r="AK38" s="670"/>
      <c r="AL38" s="176"/>
      <c r="AO38" s="157"/>
      <c r="AP38" s="157"/>
      <c r="AQ38" s="235">
        <f t="shared" si="0"/>
        <v>0</v>
      </c>
      <c r="AR38" s="235">
        <f t="shared" si="1"/>
        <v>999</v>
      </c>
      <c r="AS38" s="235" t="str">
        <f>IF(AND(T38&gt;=$AQ38,T38&lt;=$AR38),"Pass","Fail")</f>
        <v>Pass</v>
      </c>
      <c r="AT38" s="235" t="str">
        <f>IF(AND(AC38&gt;=$AQ38,AC38&lt;=$AR38),"Pass","Fail")</f>
        <v>Pass</v>
      </c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Q38" s="177" t="str">
        <f>IF(ISBLANK(AC38),"",IF(AND(AC38&gt;=BN38,AC38&lt;=BO38),"Pass","Fail"))</f>
        <v/>
      </c>
      <c r="BR38" s="177" t="str">
        <f>IF(ISBLANK(AE38),"",IF(AND(AE38&gt;=BP38,AE38&lt;=BQ38),"Pass","Fail"))</f>
        <v/>
      </c>
      <c r="BS38" s="177" t="str">
        <f>IF(ISBLANK(AF38),"",IF(AND(AF38&gt;=BQ38,AF38&lt;=#REF!),"Pass","Fail"))</f>
        <v/>
      </c>
    </row>
    <row r="39" spans="2:71" s="177" customFormat="1" ht="15.75" customHeight="1">
      <c r="B39" s="175"/>
      <c r="C39" s="656" t="s">
        <v>372</v>
      </c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57"/>
      <c r="O39" s="658"/>
      <c r="P39" s="679" t="s">
        <v>475</v>
      </c>
      <c r="Q39" s="661"/>
      <c r="R39" s="661"/>
      <c r="S39" s="662"/>
      <c r="T39" s="934" t="s">
        <v>358</v>
      </c>
      <c r="U39" s="935"/>
      <c r="V39" s="935"/>
      <c r="W39" s="935"/>
      <c r="X39" s="935"/>
      <c r="Y39" s="934" t="s">
        <v>378</v>
      </c>
      <c r="Z39" s="935" t="b">
        <f>IF(A39="---",IF(ISBLANK(E34),"",IF(E34="positive","Pass","Fail")))</f>
        <v>0</v>
      </c>
      <c r="AA39" s="935" t="b">
        <f>IF(B39="---",IF(ISBLANK(F34),"",IF(F34="positive","Pass","Fail")))</f>
        <v>0</v>
      </c>
      <c r="AB39" s="936" t="b">
        <f>IF(C39="---",IF(ISBLANK(G34),"",IF(G34="positive","Pass","Fail")))</f>
        <v>0</v>
      </c>
      <c r="AC39" s="937" t="s">
        <v>358</v>
      </c>
      <c r="AD39" s="935"/>
      <c r="AE39" s="935"/>
      <c r="AF39" s="935"/>
      <c r="AG39" s="935"/>
      <c r="AH39" s="934" t="s">
        <v>378</v>
      </c>
      <c r="AI39" s="935" t="b">
        <v>0</v>
      </c>
      <c r="AJ39" s="935" t="b">
        <v>0</v>
      </c>
      <c r="AK39" s="938" t="b">
        <v>0</v>
      </c>
      <c r="AL39" s="176"/>
      <c r="AO39" s="157"/>
      <c r="AP39" s="157"/>
      <c r="AQ39" s="237" t="str">
        <f t="shared" si="0"/>
        <v>Positive</v>
      </c>
      <c r="AR39" s="237">
        <f t="shared" si="1"/>
        <v>0</v>
      </c>
      <c r="AS39" s="237"/>
      <c r="AT39" s="23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</row>
    <row r="40" spans="2:71" s="177" customFormat="1" ht="13.5" customHeight="1">
      <c r="B40" s="175"/>
      <c r="C40" s="656" t="s">
        <v>342</v>
      </c>
      <c r="D40" s="657"/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8"/>
      <c r="P40" s="679" t="s">
        <v>462</v>
      </c>
      <c r="Q40" s="661"/>
      <c r="R40" s="661">
        <v>0.1</v>
      </c>
      <c r="S40" s="662"/>
      <c r="T40" s="667"/>
      <c r="U40" s="672"/>
      <c r="V40" s="672"/>
      <c r="W40" s="672"/>
      <c r="X40" s="672"/>
      <c r="Y40" s="647" t="str">
        <f>IF(OR(ISBLANK(T40),AND(P40=" --- ",R40=" --- ")),"",AS40)</f>
        <v/>
      </c>
      <c r="Z40" s="647"/>
      <c r="AA40" s="647"/>
      <c r="AB40" s="648"/>
      <c r="AC40" s="671"/>
      <c r="AD40" s="672"/>
      <c r="AE40" s="672"/>
      <c r="AF40" s="672"/>
      <c r="AG40" s="672"/>
      <c r="AH40" s="647" t="str">
        <f>IF(OR(ISBLANK(AC40),AND(P40=" --- ",R40=" --- ")),"",AT40)</f>
        <v/>
      </c>
      <c r="AI40" s="647"/>
      <c r="AJ40" s="647"/>
      <c r="AK40" s="670"/>
      <c r="AL40" s="176"/>
      <c r="AO40" s="157"/>
      <c r="AP40" s="157"/>
      <c r="AQ40" s="235">
        <f t="shared" si="0"/>
        <v>0</v>
      </c>
      <c r="AR40" s="235">
        <f t="shared" si="1"/>
        <v>0.1</v>
      </c>
      <c r="AS40" s="235" t="str">
        <f>IF(AND(T40&gt;=$AQ40,T40&lt;=$AR40),"Pass","Fail")</f>
        <v>Pass</v>
      </c>
      <c r="AT40" s="235" t="str">
        <f>IF(AND(AC40&gt;=$AQ40,AC40&lt;=$AR40),"Pass","Fail")</f>
        <v>Pass</v>
      </c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Q40" s="177" t="str">
        <f>IF(ISBLANK(AC40),"",IF(AND(AC40&gt;=BN40,AC40&lt;=BO40),"Pass","Fail"))</f>
        <v/>
      </c>
      <c r="BR40" s="177" t="str">
        <f>IF(ISBLANK(AE40),"",IF(AND(AE40&gt;=BP40,AE40&lt;=BQ40),"Pass","Fail"))</f>
        <v/>
      </c>
      <c r="BS40" s="177" t="str">
        <f>IF(ISBLANK(AF40),"",IF(AND(AF40&gt;=BQ40,AF40&lt;=#REF!),"Pass","Fail"))</f>
        <v/>
      </c>
    </row>
    <row r="41" spans="2:71" s="177" customFormat="1" ht="13.5" customHeight="1">
      <c r="B41" s="175"/>
      <c r="C41" s="656" t="s">
        <v>509</v>
      </c>
      <c r="D41" s="657"/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658"/>
      <c r="P41" s="679" t="s">
        <v>462</v>
      </c>
      <c r="Q41" s="661"/>
      <c r="R41" s="661" t="s">
        <v>462</v>
      </c>
      <c r="S41" s="662"/>
      <c r="T41" s="667"/>
      <c r="U41" s="672"/>
      <c r="V41" s="672"/>
      <c r="W41" s="672"/>
      <c r="X41" s="672"/>
      <c r="Y41" s="647" t="str">
        <f>IF(OR(ISBLANK(T41),AND(P41=" --- ",R41=" --- ")),"",AS41)</f>
        <v/>
      </c>
      <c r="Z41" s="647"/>
      <c r="AA41" s="647"/>
      <c r="AB41" s="648"/>
      <c r="AC41" s="671"/>
      <c r="AD41" s="672"/>
      <c r="AE41" s="672"/>
      <c r="AF41" s="672"/>
      <c r="AG41" s="672"/>
      <c r="AH41" s="647" t="str">
        <f>IF(OR(ISBLANK(AC41),AND(P41=" --- ",R41=" --- ")),"",AT41)</f>
        <v/>
      </c>
      <c r="AI41" s="647"/>
      <c r="AJ41" s="647"/>
      <c r="AK41" s="670"/>
      <c r="AL41" s="176"/>
      <c r="AO41" s="157"/>
      <c r="AP41" s="157"/>
      <c r="AQ41" s="235">
        <f t="shared" si="0"/>
        <v>0</v>
      </c>
      <c r="AR41" s="235">
        <f t="shared" si="1"/>
        <v>999</v>
      </c>
      <c r="AS41" s="235" t="str">
        <f>IF(AND(T41&gt;=$AQ41,T41&lt;=$AR41),"Pass","Fail")</f>
        <v>Pass</v>
      </c>
      <c r="AT41" s="235" t="str">
        <f>IF(AND(AC41&gt;=$AQ41,AC41&lt;=$AR41),"Pass","Fail")</f>
        <v>Pass</v>
      </c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</row>
    <row r="42" spans="2:71" s="177" customFormat="1" ht="13.5" customHeight="1">
      <c r="B42" s="175"/>
      <c r="C42" s="705" t="s">
        <v>502</v>
      </c>
      <c r="D42" s="706"/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706"/>
      <c r="W42" s="706"/>
      <c r="X42" s="706"/>
      <c r="Y42" s="706"/>
      <c r="Z42" s="706"/>
      <c r="AA42" s="706"/>
      <c r="AB42" s="706"/>
      <c r="AC42" s="706"/>
      <c r="AD42" s="706"/>
      <c r="AE42" s="706"/>
      <c r="AF42" s="706"/>
      <c r="AG42" s="706"/>
      <c r="AH42" s="706"/>
      <c r="AI42" s="706"/>
      <c r="AJ42" s="706"/>
      <c r="AK42" s="707"/>
      <c r="AL42" s="176"/>
      <c r="AO42" s="157"/>
      <c r="AP42" s="157"/>
      <c r="AQ42" s="236"/>
      <c r="AR42" s="236"/>
      <c r="AS42" s="236"/>
      <c r="AT42" s="236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</row>
    <row r="43" spans="2:71" s="177" customFormat="1" ht="13.5" customHeight="1">
      <c r="B43" s="175"/>
      <c r="C43" s="656" t="s">
        <v>503</v>
      </c>
      <c r="D43" s="657"/>
      <c r="E43" s="657"/>
      <c r="F43" s="657"/>
      <c r="G43" s="657"/>
      <c r="H43" s="657"/>
      <c r="I43" s="657"/>
      <c r="J43" s="657"/>
      <c r="K43" s="657"/>
      <c r="L43" s="657"/>
      <c r="M43" s="657"/>
      <c r="N43" s="657"/>
      <c r="O43" s="658"/>
      <c r="P43" s="709" t="s">
        <v>473</v>
      </c>
      <c r="Q43" s="710"/>
      <c r="R43" s="710"/>
      <c r="S43" s="711"/>
      <c r="T43" s="708"/>
      <c r="U43" s="664"/>
      <c r="V43" s="664"/>
      <c r="W43" s="664"/>
      <c r="X43" s="664"/>
      <c r="Y43" s="677"/>
      <c r="Z43" s="677"/>
      <c r="AA43" s="677"/>
      <c r="AB43" s="678"/>
      <c r="AC43" s="663"/>
      <c r="AD43" s="664"/>
      <c r="AE43" s="664"/>
      <c r="AF43" s="664"/>
      <c r="AG43" s="664"/>
      <c r="AH43" s="677"/>
      <c r="AI43" s="677"/>
      <c r="AJ43" s="677"/>
      <c r="AK43" s="712"/>
      <c r="AL43" s="176"/>
      <c r="AO43" s="157"/>
      <c r="AP43" s="157"/>
      <c r="AQ43" s="235" t="str">
        <f>IF(P43=" --- ",0,P43)</f>
        <v>Distillation</v>
      </c>
      <c r="AR43" s="235">
        <f>IF(R43=" --- ",999,R43)</f>
        <v>0</v>
      </c>
      <c r="AS43" s="235" t="str">
        <f>IF(AND(T43&gt;=$AQ43,T43&lt;=$AR43),"Pass","Fail")</f>
        <v>Fail</v>
      </c>
      <c r="AT43" s="235" t="str">
        <f>IF(AND(AC43&gt;=$AQ43,AC43&lt;=$AR43),"Pass","Fail")</f>
        <v>Fail</v>
      </c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</row>
    <row r="44" spans="2:71" s="177" customFormat="1" ht="13.5" customHeight="1">
      <c r="B44" s="175"/>
      <c r="C44" s="656" t="s">
        <v>504</v>
      </c>
      <c r="D44" s="657"/>
      <c r="E44" s="657"/>
      <c r="F44" s="657"/>
      <c r="G44" s="657"/>
      <c r="H44" s="657"/>
      <c r="I44" s="657"/>
      <c r="J44" s="657"/>
      <c r="K44" s="657"/>
      <c r="L44" s="657"/>
      <c r="M44" s="657"/>
      <c r="N44" s="657"/>
      <c r="O44" s="658"/>
      <c r="P44" s="709" t="s">
        <v>514</v>
      </c>
      <c r="Q44" s="710"/>
      <c r="R44" s="710"/>
      <c r="S44" s="711"/>
      <c r="T44" s="708"/>
      <c r="U44" s="664"/>
      <c r="V44" s="664"/>
      <c r="W44" s="664"/>
      <c r="X44" s="664"/>
      <c r="Y44" s="677"/>
      <c r="Z44" s="677"/>
      <c r="AA44" s="677"/>
      <c r="AB44" s="678"/>
      <c r="AC44" s="663"/>
      <c r="AD44" s="664"/>
      <c r="AE44" s="664"/>
      <c r="AF44" s="664"/>
      <c r="AG44" s="664"/>
      <c r="AH44" s="677"/>
      <c r="AI44" s="677"/>
      <c r="AJ44" s="677"/>
      <c r="AK44" s="712"/>
      <c r="AL44" s="176"/>
      <c r="AO44" s="157"/>
      <c r="AP44" s="157"/>
      <c r="AQ44" s="235" t="str">
        <f>IF(P44=" --- ",0,P44)</f>
        <v>500 F</v>
      </c>
      <c r="AR44" s="235">
        <f>IF(R44=" --- ",999,R44)</f>
        <v>0</v>
      </c>
      <c r="AS44" s="235" t="str">
        <f>IF(AND(T44&gt;=$AQ44,T44&lt;=$AR44),"Pass","Fail")</f>
        <v>Fail</v>
      </c>
      <c r="AT44" s="235" t="str">
        <f>IF(AND(AC44&gt;=$AQ44,AC44&lt;=$AR44),"Pass","Fail")</f>
        <v>Fail</v>
      </c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</row>
    <row r="45" spans="2:71" s="177" customFormat="1" ht="13.5" customHeight="1">
      <c r="B45" s="175"/>
      <c r="C45" s="656" t="s">
        <v>505</v>
      </c>
      <c r="D45" s="657"/>
      <c r="E45" s="657"/>
      <c r="F45" s="657"/>
      <c r="G45" s="657"/>
      <c r="H45" s="657"/>
      <c r="I45" s="657"/>
      <c r="J45" s="657"/>
      <c r="K45" s="657"/>
      <c r="L45" s="657"/>
      <c r="M45" s="657"/>
      <c r="N45" s="657"/>
      <c r="O45" s="658"/>
      <c r="P45" s="679">
        <v>57</v>
      </c>
      <c r="Q45" s="661"/>
      <c r="R45" s="661" t="s">
        <v>462</v>
      </c>
      <c r="S45" s="662"/>
      <c r="T45" s="934">
        <v>59.5</v>
      </c>
      <c r="U45" s="935"/>
      <c r="V45" s="935"/>
      <c r="W45" s="935"/>
      <c r="X45" s="935"/>
      <c r="Y45" s="934" t="str">
        <f>IF(OR(ISBLANK(T45),AND(P45=" --- ",R45=" --- ")),"",AS45)</f>
        <v>Pass</v>
      </c>
      <c r="Z45" s="935"/>
      <c r="AA45" s="935"/>
      <c r="AB45" s="936"/>
      <c r="AC45" s="937">
        <v>62</v>
      </c>
      <c r="AD45" s="935"/>
      <c r="AE45" s="935"/>
      <c r="AF45" s="935"/>
      <c r="AG45" s="935"/>
      <c r="AH45" s="934" t="str">
        <f>IF(OR(ISBLANK(AC45),AND(P45=" --- ",R45=" --- ")),"",AT45)</f>
        <v>Pass</v>
      </c>
      <c r="AI45" s="935"/>
      <c r="AJ45" s="935"/>
      <c r="AK45" s="938"/>
      <c r="AL45" s="176"/>
      <c r="AO45" s="157"/>
      <c r="AP45" s="157"/>
      <c r="AQ45" s="235">
        <f>IF(P45=" --- ",0,P45)</f>
        <v>57</v>
      </c>
      <c r="AR45" s="235">
        <f>IF(R45=" --- ",999,R45)</f>
        <v>999</v>
      </c>
      <c r="AS45" s="235" t="str">
        <f>IF(AND(T45&gt;=$AQ45,T45&lt;=$AR45),"Pass","Fail")</f>
        <v>Pass</v>
      </c>
      <c r="AT45" s="235" t="str">
        <f>IF(AND(AC45&gt;=$AQ45,AC45&lt;=$AR45),"Pass","Fail")</f>
        <v>Pass</v>
      </c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Q45" s="177" t="str">
        <f>IF(ISBLANK(AC46),"",IF(AND(AC46&gt;=BN45,AC46&lt;=BO45),"Pass","Fail"))</f>
        <v/>
      </c>
      <c r="BR45" s="177" t="str">
        <f>IF(ISBLANK(AE46),"",IF(AND(AE46&gt;=BP45,AE46&lt;=BQ45),"Pass","Fail"))</f>
        <v/>
      </c>
      <c r="BS45" s="177" t="str">
        <f>IF(ISBLANK(AF46),"",IF(AND(AF46&gt;=BQ45,AF46&lt;=#REF!),"Pass","Fail"))</f>
        <v/>
      </c>
    </row>
    <row r="46" spans="2:71" s="177" customFormat="1" ht="13.5" customHeight="1">
      <c r="B46" s="175"/>
      <c r="C46" s="656" t="s">
        <v>344</v>
      </c>
      <c r="D46" s="657"/>
      <c r="E46" s="657"/>
      <c r="F46" s="657"/>
      <c r="G46" s="657"/>
      <c r="H46" s="657"/>
      <c r="I46" s="657"/>
      <c r="J46" s="657"/>
      <c r="K46" s="657"/>
      <c r="L46" s="657"/>
      <c r="M46" s="657"/>
      <c r="N46" s="657"/>
      <c r="O46" s="658"/>
      <c r="P46" s="679" t="s">
        <v>462</v>
      </c>
      <c r="Q46" s="661"/>
      <c r="R46" s="661" t="s">
        <v>462</v>
      </c>
      <c r="S46" s="662"/>
      <c r="T46" s="667"/>
      <c r="U46" s="672"/>
      <c r="V46" s="672"/>
      <c r="W46" s="672"/>
      <c r="X46" s="672"/>
      <c r="Y46" s="647" t="str">
        <f>IF(OR(ISBLANK(T46),AND(P46=" --- ",R46=" --- ")),"",AS46)</f>
        <v/>
      </c>
      <c r="Z46" s="647"/>
      <c r="AA46" s="647"/>
      <c r="AB46" s="648"/>
      <c r="AC46" s="671"/>
      <c r="AD46" s="672"/>
      <c r="AE46" s="672"/>
      <c r="AF46" s="672"/>
      <c r="AG46" s="672"/>
      <c r="AH46" s="647" t="str">
        <f>IF(OR(ISBLANK(AC46),AND(P46=" --- ",R46=" --- ")),"",AT46)</f>
        <v/>
      </c>
      <c r="AI46" s="647"/>
      <c r="AJ46" s="647"/>
      <c r="AK46" s="670"/>
      <c r="AL46" s="176"/>
      <c r="AO46" s="157"/>
      <c r="AP46" s="157"/>
      <c r="AQ46" s="235">
        <f>IF(P46=" --- ",0,P46)</f>
        <v>0</v>
      </c>
      <c r="AR46" s="235">
        <f>IF(R46=" --- ",999,R46)</f>
        <v>999</v>
      </c>
      <c r="AS46" s="235" t="str">
        <f>IF(AND(T46&gt;=$AQ46,T46&lt;=$AR46),"Pass","Fail")</f>
        <v>Pass</v>
      </c>
      <c r="AT46" s="235" t="str">
        <f>IF(AND(AC46&gt;=$AQ46,AC46&lt;=$AR46),"Pass","Fail")</f>
        <v>Pass</v>
      </c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R46" s="177" t="e">
        <f>IF(ISBLANK(#REF!),"",IF(AND(#REF!&gt;=BP46,#REF!&lt;=BQ46),"Pass","Fail"))</f>
        <v>#REF!</v>
      </c>
      <c r="BS46" s="177" t="e">
        <f>IF(ISBLANK(#REF!),"",IF(AND(#REF!&gt;=BQ46,#REF!&lt;=#REF!),"Pass","Fail"))</f>
        <v>#REF!</v>
      </c>
    </row>
    <row r="47" spans="2:71" s="177" customFormat="1" ht="13.5" customHeight="1">
      <c r="B47" s="175"/>
      <c r="C47" s="656" t="s">
        <v>447</v>
      </c>
      <c r="D47" s="657"/>
      <c r="E47" s="657"/>
      <c r="F47" s="657"/>
      <c r="G47" s="657"/>
      <c r="H47" s="657"/>
      <c r="I47" s="657"/>
      <c r="J47" s="657"/>
      <c r="K47" s="657"/>
      <c r="L47" s="657"/>
      <c r="M47" s="657"/>
      <c r="N47" s="657"/>
      <c r="O47" s="658"/>
      <c r="P47" s="679" t="s">
        <v>462</v>
      </c>
      <c r="Q47" s="661"/>
      <c r="R47" s="661" t="s">
        <v>462</v>
      </c>
      <c r="S47" s="662"/>
      <c r="T47" s="667"/>
      <c r="U47" s="672"/>
      <c r="V47" s="672"/>
      <c r="W47" s="672"/>
      <c r="X47" s="672"/>
      <c r="Y47" s="647" t="str">
        <f>IF(OR(ISBLANK(T47),AND(P47=" --- ",R47=" --- ")),"",AS47)</f>
        <v/>
      </c>
      <c r="Z47" s="647"/>
      <c r="AA47" s="647"/>
      <c r="AB47" s="648"/>
      <c r="AC47" s="671"/>
      <c r="AD47" s="672"/>
      <c r="AE47" s="672"/>
      <c r="AF47" s="672"/>
      <c r="AG47" s="672"/>
      <c r="AH47" s="647" t="str">
        <f>IF(OR(ISBLANK(AC47),AND(P47=" --- ",R47=" --- ")),"",AT47)</f>
        <v/>
      </c>
      <c r="AI47" s="647"/>
      <c r="AJ47" s="647"/>
      <c r="AK47" s="670"/>
      <c r="AL47" s="176"/>
      <c r="AO47" s="157"/>
      <c r="AP47" s="157"/>
      <c r="AQ47" s="235">
        <f>IF(P47=" --- ",0,P47)</f>
        <v>0</v>
      </c>
      <c r="AR47" s="235">
        <f>IF(R47=" --- ",999,R47)</f>
        <v>999</v>
      </c>
      <c r="AS47" s="235" t="str">
        <f>IF(AND(T47&gt;=$AQ47,T47&lt;=$AR47),"Pass","Fail")</f>
        <v>Pass</v>
      </c>
      <c r="AT47" s="235" t="str">
        <f>IF(AND(AC47&gt;=$AQ47,AC47&lt;=$AR47),"Pass","Fail")</f>
        <v>Pass</v>
      </c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Q47" s="177" t="str">
        <f>IF(ISBLANK(AC47),"",IF(AND(AC47&gt;=BN47,AC47&lt;=BO47),"Pass","Fail"))</f>
        <v/>
      </c>
      <c r="BR47" s="177" t="str">
        <f>IF(ISBLANK(AE47),"",IF(AND(AE47&gt;=BP47,AE47&lt;=BQ47),"Pass","Fail"))</f>
        <v/>
      </c>
      <c r="BS47" s="177" t="str">
        <f>IF(ISBLANK(AF47),"",IF(AND(AF47&gt;=BQ47,AF47&lt;=#REF!),"Pass","Fail"))</f>
        <v/>
      </c>
    </row>
    <row r="48" spans="2:71" s="177" customFormat="1" ht="13.5" customHeight="1">
      <c r="B48" s="175"/>
      <c r="C48" s="653" t="s">
        <v>360</v>
      </c>
      <c r="D48" s="654"/>
      <c r="E48" s="654"/>
      <c r="F48" s="654"/>
      <c r="G48" s="654"/>
      <c r="H48" s="654"/>
      <c r="I48" s="654"/>
      <c r="J48" s="654"/>
      <c r="K48" s="654"/>
      <c r="L48" s="654"/>
      <c r="M48" s="654"/>
      <c r="N48" s="654"/>
      <c r="O48" s="654"/>
      <c r="P48" s="654"/>
      <c r="Q48" s="654"/>
      <c r="R48" s="654"/>
      <c r="S48" s="654"/>
      <c r="T48" s="654"/>
      <c r="U48" s="654"/>
      <c r="V48" s="654"/>
      <c r="W48" s="654"/>
      <c r="X48" s="654"/>
      <c r="Y48" s="654"/>
      <c r="Z48" s="654"/>
      <c r="AA48" s="654"/>
      <c r="AB48" s="654"/>
      <c r="AC48" s="654"/>
      <c r="AD48" s="654"/>
      <c r="AE48" s="654"/>
      <c r="AF48" s="654"/>
      <c r="AG48" s="654"/>
      <c r="AH48" s="654"/>
      <c r="AI48" s="654"/>
      <c r="AJ48" s="654"/>
      <c r="AK48" s="655"/>
      <c r="AL48" s="176"/>
      <c r="AO48" s="157"/>
      <c r="AP48" s="157"/>
      <c r="AQ48" s="236"/>
      <c r="AR48" s="236"/>
      <c r="AS48" s="236"/>
      <c r="AT48" s="236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</row>
    <row r="49" spans="2:71" s="177" customFormat="1" ht="13.5" customHeight="1">
      <c r="B49" s="175"/>
      <c r="C49" s="656" t="s">
        <v>345</v>
      </c>
      <c r="D49" s="657"/>
      <c r="E49" s="657"/>
      <c r="F49" s="657"/>
      <c r="G49" s="657"/>
      <c r="H49" s="657"/>
      <c r="I49" s="657"/>
      <c r="J49" s="657"/>
      <c r="K49" s="657"/>
      <c r="L49" s="657"/>
      <c r="M49" s="657"/>
      <c r="N49" s="657"/>
      <c r="O49" s="658"/>
      <c r="P49" s="679">
        <v>40</v>
      </c>
      <c r="Q49" s="661"/>
      <c r="R49" s="661">
        <v>90</v>
      </c>
      <c r="S49" s="662"/>
      <c r="T49" s="934">
        <v>68.5</v>
      </c>
      <c r="U49" s="935"/>
      <c r="V49" s="935"/>
      <c r="W49" s="935"/>
      <c r="X49" s="935"/>
      <c r="Y49" s="934" t="str">
        <f>IF(OR(ISBLANK(T49),AND(P49=" --- ",R49=" --- ")),"",AS49)</f>
        <v>Pass</v>
      </c>
      <c r="Z49" s="935"/>
      <c r="AA49" s="935"/>
      <c r="AB49" s="936"/>
      <c r="AC49" s="937">
        <v>92</v>
      </c>
      <c r="AD49" s="935"/>
      <c r="AE49" s="935"/>
      <c r="AF49" s="935"/>
      <c r="AG49" s="935"/>
      <c r="AH49" s="934" t="str">
        <f>IF(OR(ISBLANK(AC49),AND(P49=" --- ",R49=" --- ")),"",AT49)</f>
        <v>Fail</v>
      </c>
      <c r="AI49" s="935"/>
      <c r="AJ49" s="935"/>
      <c r="AK49" s="938"/>
      <c r="AL49" s="176"/>
      <c r="AO49" s="157"/>
      <c r="AP49" s="157"/>
      <c r="AQ49" s="235">
        <f>IF(P49=" --- ",0,P49)</f>
        <v>40</v>
      </c>
      <c r="AR49" s="235">
        <f>IF(R49=" --- ",999,R49)</f>
        <v>90</v>
      </c>
      <c r="AS49" s="235" t="str">
        <f>IF(AND(T49&gt;=$AQ49,T49&lt;=$AR49),"Pass","Fail")</f>
        <v>Pass</v>
      </c>
      <c r="AT49" s="235" t="str">
        <f>IF(AND(AC49&gt;=$AQ49,AC49&lt;=$AR49),"Pass","Fail")</f>
        <v>Fail</v>
      </c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Q49" s="177" t="str">
        <f>IF(ISBLANK(AC49),"",IF(AND(AC49&gt;=BN49,AC49&lt;=BO49),"Pass","Fail"))</f>
        <v>Fail</v>
      </c>
      <c r="BR49" s="177" t="str">
        <f>IF(ISBLANK(AE49),"",IF(AND(AE49&gt;=BP49,AE49&lt;=BQ49),"Pass","Fail"))</f>
        <v/>
      </c>
      <c r="BS49" s="177" t="str">
        <f>IF(ISBLANK(AF49),"",IF(AND(AF49&gt;=BQ49,AF49&lt;=#REF!),"Pass","Fail"))</f>
        <v/>
      </c>
    </row>
    <row r="50" spans="2:71" s="177" customFormat="1" ht="13.5" customHeight="1">
      <c r="B50" s="175"/>
      <c r="C50" s="656" t="s">
        <v>507</v>
      </c>
      <c r="D50" s="657"/>
      <c r="E50" s="657"/>
      <c r="F50" s="657"/>
      <c r="G50" s="657"/>
      <c r="H50" s="657"/>
      <c r="I50" s="657"/>
      <c r="J50" s="657"/>
      <c r="K50" s="657"/>
      <c r="L50" s="657"/>
      <c r="M50" s="657"/>
      <c r="N50" s="657"/>
      <c r="O50" s="658"/>
      <c r="P50" s="679" t="s">
        <v>462</v>
      </c>
      <c r="Q50" s="661"/>
      <c r="R50" s="661" t="s">
        <v>462</v>
      </c>
      <c r="S50" s="662"/>
      <c r="T50" s="667"/>
      <c r="U50" s="672"/>
      <c r="V50" s="672"/>
      <c r="W50" s="672"/>
      <c r="X50" s="672"/>
      <c r="Y50" s="647" t="str">
        <f>IF(OR(ISBLANK(T50),AND(P50=" --- ",R50=" --- ")),"",AS50)</f>
        <v/>
      </c>
      <c r="Z50" s="647"/>
      <c r="AA50" s="647"/>
      <c r="AB50" s="648"/>
      <c r="AC50" s="671"/>
      <c r="AD50" s="672"/>
      <c r="AE50" s="672"/>
      <c r="AF50" s="672"/>
      <c r="AG50" s="672"/>
      <c r="AH50" s="647" t="str">
        <f>IF(OR(ISBLANK(AC50),AND(P50=" --- ",R50=" --- ")),"",AT50)</f>
        <v/>
      </c>
      <c r="AI50" s="647"/>
      <c r="AJ50" s="647"/>
      <c r="AK50" s="670"/>
      <c r="AL50" s="176"/>
      <c r="AO50" s="157"/>
      <c r="AP50" s="157"/>
      <c r="AQ50" s="235">
        <f>IF(P50=" --- ",0,P50)</f>
        <v>0</v>
      </c>
      <c r="AR50" s="235">
        <f>IF(R50=" --- ",999,R50)</f>
        <v>999</v>
      </c>
      <c r="AS50" s="235" t="str">
        <f>IF(AND(T50&gt;=$AQ50,T50&lt;=$AR50),"Pass","Fail")</f>
        <v>Pass</v>
      </c>
      <c r="AT50" s="235" t="str">
        <f>IF(AND(AC50&gt;=$AQ50,AC50&lt;=$AR50),"Pass","Fail")</f>
        <v>Pass</v>
      </c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</row>
    <row r="51" spans="2:71" s="177" customFormat="1" ht="13.5" customHeight="1">
      <c r="B51" s="175"/>
      <c r="C51" s="656" t="s">
        <v>346</v>
      </c>
      <c r="D51" s="657"/>
      <c r="E51" s="657"/>
      <c r="F51" s="657"/>
      <c r="G51" s="657"/>
      <c r="H51" s="657"/>
      <c r="I51" s="657"/>
      <c r="J51" s="657"/>
      <c r="K51" s="657"/>
      <c r="L51" s="657"/>
      <c r="M51" s="657"/>
      <c r="N51" s="657"/>
      <c r="O51" s="658"/>
      <c r="P51" s="679">
        <v>40</v>
      </c>
      <c r="Q51" s="661"/>
      <c r="R51" s="661" t="s">
        <v>462</v>
      </c>
      <c r="S51" s="662"/>
      <c r="T51" s="934">
        <v>46</v>
      </c>
      <c r="U51" s="935"/>
      <c r="V51" s="935"/>
      <c r="W51" s="935"/>
      <c r="X51" s="935"/>
      <c r="Y51" s="934" t="str">
        <f>IF(OR(ISBLANK(T51),AND(P51=" --- ",R51=" --- ")),"",AS51)</f>
        <v>Pass</v>
      </c>
      <c r="Z51" s="935"/>
      <c r="AA51" s="935"/>
      <c r="AB51" s="936"/>
      <c r="AC51" s="937">
        <v>64</v>
      </c>
      <c r="AD51" s="935"/>
      <c r="AE51" s="935"/>
      <c r="AF51" s="935"/>
      <c r="AG51" s="935"/>
      <c r="AH51" s="934" t="str">
        <f>IF(OR(ISBLANK(AC51),AND(P51=" --- ",R51=" --- ")),"",AT51)</f>
        <v>Pass</v>
      </c>
      <c r="AI51" s="935"/>
      <c r="AJ51" s="935"/>
      <c r="AK51" s="938"/>
      <c r="AL51" s="176"/>
      <c r="AO51" s="157"/>
      <c r="AP51" s="157"/>
      <c r="AQ51" s="235">
        <f>IF(P51=" --- ",0,P51)</f>
        <v>40</v>
      </c>
      <c r="AR51" s="235">
        <f>IF(R51=" --- ",999,R51)</f>
        <v>999</v>
      </c>
      <c r="AS51" s="235" t="str">
        <f>IF(AND(T51&gt;=$AQ51,T51&lt;=$AR51),"Pass","Fail")</f>
        <v>Pass</v>
      </c>
      <c r="AT51" s="235" t="str">
        <f>IF(AND(AC51&gt;=$AQ51,AC51&lt;=$AR51),"Pass","Fail")</f>
        <v>Pass</v>
      </c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Q51" s="177" t="str">
        <f>IF(ISBLANK(AC51),"",IF(AND(AC51&gt;=BN51,AC51&lt;=BO51),"Pass","Fail"))</f>
        <v>Fail</v>
      </c>
      <c r="BR51" s="177" t="str">
        <f>IF(ISBLANK(AE51),"",IF(AND(AE51&gt;=BP51,AE51&lt;=BQ51),"Pass","Fail"))</f>
        <v/>
      </c>
      <c r="BS51" s="177" t="str">
        <f>IF(ISBLANK(AF51),"",IF(AND(AF51&gt;=BQ51,AF51&lt;=#REF!),"Pass","Fail"))</f>
        <v/>
      </c>
    </row>
    <row r="52" spans="2:71" s="177" customFormat="1" ht="13.5" customHeight="1">
      <c r="B52" s="175"/>
      <c r="C52" s="656" t="s">
        <v>348</v>
      </c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8"/>
      <c r="P52" s="679" t="s">
        <v>462</v>
      </c>
      <c r="Q52" s="661"/>
      <c r="R52" s="661" t="s">
        <v>462</v>
      </c>
      <c r="S52" s="662"/>
      <c r="T52" s="667"/>
      <c r="U52" s="672"/>
      <c r="V52" s="672"/>
      <c r="W52" s="672"/>
      <c r="X52" s="672"/>
      <c r="Y52" s="647" t="str">
        <f>IF(OR(ISBLANK(T52),AND(P52=" --- ",R52=" --- ")),"",AS52)</f>
        <v/>
      </c>
      <c r="Z52" s="647"/>
      <c r="AA52" s="647"/>
      <c r="AB52" s="648"/>
      <c r="AC52" s="671"/>
      <c r="AD52" s="672"/>
      <c r="AE52" s="672"/>
      <c r="AF52" s="672"/>
      <c r="AG52" s="672"/>
      <c r="AH52" s="647" t="str">
        <f>IF(OR(ISBLANK(AC52),AND(P52=" --- ",R52=" --- ")),"",AT52)</f>
        <v/>
      </c>
      <c r="AI52" s="647"/>
      <c r="AJ52" s="647"/>
      <c r="AK52" s="670"/>
      <c r="AL52" s="176"/>
      <c r="AO52" s="157"/>
      <c r="AP52" s="157"/>
      <c r="AQ52" s="235">
        <f>IF(P52=" --- ",0,P52)</f>
        <v>0</v>
      </c>
      <c r="AR52" s="235">
        <f>IF(R52=" --- ",999,R52)</f>
        <v>999</v>
      </c>
      <c r="AS52" s="235" t="str">
        <f>IF(AND(T52&gt;=$AQ52,T52&lt;=$AR52),"Pass","Fail")</f>
        <v>Pass</v>
      </c>
      <c r="AT52" s="235" t="str">
        <f>IF(AND(AC52&gt;=$AQ52,AC52&lt;=$AR52),"Pass","Fail")</f>
        <v>Pass</v>
      </c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Q52" s="177" t="str">
        <f>IF(ISBLANK(AC52),"",IF(AND(AC52&gt;=BN52,AC52&lt;=BO52),"Pass","Fail"))</f>
        <v/>
      </c>
      <c r="BR52" s="177" t="str">
        <f>IF(ISBLANK(AE52),"",IF(AND(AE52&gt;=BP52,AE52&lt;=BQ52),"Pass","Fail"))</f>
        <v/>
      </c>
      <c r="BS52" s="177" t="str">
        <f>IF(ISBLANK(AF52),"",IF(AND(AF52&gt;=BQ52,AF52&lt;=#REF!),"Pass","Fail"))</f>
        <v/>
      </c>
    </row>
    <row r="53" spans="2:71" s="177" customFormat="1" ht="13.5" customHeight="1">
      <c r="B53" s="175"/>
      <c r="C53" s="683" t="s">
        <v>322</v>
      </c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5"/>
      <c r="AL53" s="176"/>
      <c r="AO53" s="157"/>
      <c r="AP53" s="157"/>
      <c r="AQ53" s="236"/>
      <c r="AR53" s="236"/>
      <c r="AS53" s="236"/>
      <c r="AT53" s="236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</row>
    <row r="54" spans="2:71" s="177" customFormat="1" ht="13.5" customHeight="1">
      <c r="B54" s="175"/>
      <c r="C54" s="656" t="s">
        <v>506</v>
      </c>
      <c r="D54" s="657"/>
      <c r="E54" s="657"/>
      <c r="F54" s="657"/>
      <c r="G54" s="657"/>
      <c r="H54" s="657"/>
      <c r="I54" s="657"/>
      <c r="J54" s="657"/>
      <c r="K54" s="657"/>
      <c r="L54" s="657"/>
      <c r="M54" s="657"/>
      <c r="N54" s="657"/>
      <c r="O54" s="657"/>
      <c r="P54" s="679" t="s">
        <v>462</v>
      </c>
      <c r="Q54" s="661"/>
      <c r="R54" s="661" t="s">
        <v>462</v>
      </c>
      <c r="S54" s="662"/>
      <c r="T54" s="672"/>
      <c r="U54" s="672"/>
      <c r="V54" s="672"/>
      <c r="W54" s="672"/>
      <c r="X54" s="672"/>
      <c r="Y54" s="647" t="str">
        <f>IF(OR(ISBLANK(T54),AND(P54=" --- ",R54=" --- ")),"",AS54)</f>
        <v/>
      </c>
      <c r="Z54" s="647"/>
      <c r="AA54" s="647"/>
      <c r="AB54" s="648"/>
      <c r="AC54" s="701"/>
      <c r="AD54" s="702"/>
      <c r="AE54" s="702"/>
      <c r="AF54" s="702"/>
      <c r="AG54" s="702"/>
      <c r="AH54" s="647" t="str">
        <f>IF(OR(ISBLANK(AC54),AND(P54=" --- ",R54=" --- ")),"",AT54)</f>
        <v/>
      </c>
      <c r="AI54" s="647"/>
      <c r="AJ54" s="647"/>
      <c r="AK54" s="670"/>
      <c r="AL54" s="176"/>
      <c r="AO54" s="157"/>
      <c r="AP54" s="157"/>
      <c r="AQ54" s="235">
        <f>IF(P54=" --- ",0,P54)</f>
        <v>0</v>
      </c>
      <c r="AR54" s="235">
        <f>IF(R54=" --- ",999,R54)</f>
        <v>999</v>
      </c>
      <c r="AS54" s="235" t="str">
        <f>IF(AND(T54&gt;=$AQ54,T54&lt;=$AR54),"Pass","Fail")</f>
        <v>Pass</v>
      </c>
      <c r="AT54" s="235" t="str">
        <f>IF(AND(AC54&gt;=$AQ54,AC54&lt;=$AR54),"Pass","Fail")</f>
        <v>Pass</v>
      </c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</row>
    <row r="55" spans="2:71" s="177" customFormat="1" ht="13.5" customHeight="1">
      <c r="B55" s="175"/>
      <c r="C55" s="656" t="s">
        <v>375</v>
      </c>
      <c r="D55" s="657"/>
      <c r="E55" s="657"/>
      <c r="F55" s="657"/>
      <c r="G55" s="657"/>
      <c r="H55" s="657"/>
      <c r="I55" s="657"/>
      <c r="J55" s="657"/>
      <c r="K55" s="657"/>
      <c r="L55" s="657"/>
      <c r="M55" s="657"/>
      <c r="N55" s="657"/>
      <c r="O55" s="657"/>
      <c r="P55" s="679" t="s">
        <v>462</v>
      </c>
      <c r="Q55" s="661"/>
      <c r="R55" s="661" t="s">
        <v>462</v>
      </c>
      <c r="S55" s="662"/>
      <c r="T55" s="672"/>
      <c r="U55" s="672"/>
      <c r="V55" s="672"/>
      <c r="W55" s="672"/>
      <c r="X55" s="672"/>
      <c r="Y55" s="647" t="str">
        <f>IF(OR(ISBLANK(T55),AND(P55=" --- ",R55=" --- ")),"",AS55)</f>
        <v/>
      </c>
      <c r="Z55" s="647"/>
      <c r="AA55" s="647"/>
      <c r="AB55" s="648"/>
      <c r="AC55" s="701"/>
      <c r="AD55" s="702"/>
      <c r="AE55" s="702"/>
      <c r="AF55" s="702"/>
      <c r="AG55" s="702"/>
      <c r="AH55" s="647" t="str">
        <f>IF(OR(ISBLANK(AC55),AND(P55=" --- ",R55=" --- ")),"",AT55)</f>
        <v/>
      </c>
      <c r="AI55" s="647"/>
      <c r="AJ55" s="647"/>
      <c r="AK55" s="670"/>
      <c r="AL55" s="176"/>
      <c r="AO55" s="157"/>
      <c r="AP55" s="157"/>
      <c r="AQ55" s="235">
        <f>IF(P55=" --- ",0,P55)</f>
        <v>0</v>
      </c>
      <c r="AR55" s="235">
        <f>IF(R55=" --- ",999,R55)</f>
        <v>999</v>
      </c>
      <c r="AS55" s="235" t="str">
        <f>IF(AND(T55&gt;=$AQ55,T55&lt;=$AR55),"Pass","Fail")</f>
        <v>Pass</v>
      </c>
      <c r="AT55" s="235" t="str">
        <f>IF(AND(AC55&gt;=$AQ55,AC55&lt;=$AR55),"Pass","Fail")</f>
        <v>Pass</v>
      </c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</row>
    <row r="56" spans="2:71" s="177" customFormat="1" ht="13.5" customHeight="1" thickBot="1">
      <c r="B56" s="175"/>
      <c r="C56" s="703" t="s">
        <v>508</v>
      </c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674" t="s">
        <v>462</v>
      </c>
      <c r="Q56" s="675"/>
      <c r="R56" s="675" t="s">
        <v>462</v>
      </c>
      <c r="S56" s="676"/>
      <c r="T56" s="700"/>
      <c r="U56" s="700"/>
      <c r="V56" s="700"/>
      <c r="W56" s="700"/>
      <c r="X56" s="700"/>
      <c r="Y56" s="697" t="str">
        <f>IF(OR(ISBLANK(T56),AND(P56=" --- ",R56=" --- ")),"",AS56)</f>
        <v/>
      </c>
      <c r="Z56" s="697"/>
      <c r="AA56" s="697"/>
      <c r="AB56" s="699"/>
      <c r="AC56" s="695"/>
      <c r="AD56" s="696"/>
      <c r="AE56" s="696"/>
      <c r="AF56" s="696"/>
      <c r="AG56" s="696"/>
      <c r="AH56" s="697" t="str">
        <f>IF(OR(ISBLANK(AC56),AND(P56=" --- ",R56=" --- ")),"",AT56)</f>
        <v/>
      </c>
      <c r="AI56" s="697"/>
      <c r="AJ56" s="697"/>
      <c r="AK56" s="698"/>
      <c r="AL56" s="176"/>
      <c r="AO56" s="157"/>
      <c r="AP56" s="157"/>
      <c r="AQ56" s="235">
        <f>IF(P56=" --- ",0,P56)</f>
        <v>0</v>
      </c>
      <c r="AR56" s="235">
        <f>IF(R56=" --- ",999,R56)</f>
        <v>999</v>
      </c>
      <c r="AS56" s="235" t="str">
        <f>IF(AND(T56&gt;=$AQ56,T56&lt;=$AR56),"Pass","Fail")</f>
        <v>Pass</v>
      </c>
      <c r="AT56" s="235" t="str">
        <f>IF(AND(AC56&gt;=$AQ56,AC56&lt;=$AR56),"Pass","Fail")</f>
        <v>Pass</v>
      </c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</row>
    <row r="57" spans="2:71" s="177" customFormat="1" ht="7.5" customHeight="1">
      <c r="B57" s="175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9"/>
      <c r="P57" s="179"/>
      <c r="Q57" s="179"/>
      <c r="R57" s="179"/>
      <c r="S57" s="180"/>
      <c r="T57" s="180"/>
      <c r="U57" s="180"/>
      <c r="V57" s="180"/>
      <c r="W57" s="179"/>
      <c r="X57" s="179"/>
      <c r="Y57" s="179"/>
      <c r="Z57" s="179"/>
      <c r="AA57" s="134"/>
      <c r="AB57" s="134"/>
      <c r="AC57" s="134"/>
      <c r="AD57" s="181"/>
      <c r="AE57" s="181"/>
      <c r="AF57" s="181"/>
      <c r="AG57" s="181"/>
      <c r="AH57" s="180"/>
      <c r="AI57" s="180"/>
      <c r="AJ57" s="180"/>
      <c r="AK57" s="180"/>
      <c r="AL57" s="176"/>
    </row>
    <row r="58" spans="2:71" s="153" customFormat="1" ht="15.75" customHeight="1">
      <c r="B58" s="150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452"/>
      <c r="AA58" s="452"/>
      <c r="AB58" s="452"/>
      <c r="AC58" s="452"/>
      <c r="AD58" s="452"/>
      <c r="AE58" s="452"/>
      <c r="AF58" s="452"/>
      <c r="AG58" s="452"/>
      <c r="AH58" s="452"/>
      <c r="AI58" s="452"/>
      <c r="AJ58" s="452"/>
      <c r="AK58" s="452"/>
      <c r="AL58" s="151"/>
    </row>
    <row r="59" spans="2:71" s="153" customFormat="1" ht="15.75" customHeight="1">
      <c r="B59" s="15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458" t="s">
        <v>250</v>
      </c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8"/>
      <c r="AL59" s="151"/>
    </row>
    <row r="60" spans="2:71" s="157" customFormat="1" ht="12.95" customHeight="1">
      <c r="B60" s="155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56"/>
    </row>
    <row r="61" spans="2:71" s="157" customFormat="1" ht="12.95" customHeight="1">
      <c r="B61" s="155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56"/>
    </row>
    <row r="62" spans="2:71" s="157" customFormat="1" ht="8.25" customHeight="1">
      <c r="B62" s="155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56"/>
    </row>
    <row r="63" spans="2:71" s="158" customFormat="1" ht="12.95" customHeight="1">
      <c r="B63" s="138"/>
      <c r="C63" s="444" t="s">
        <v>236</v>
      </c>
      <c r="D63" s="444"/>
      <c r="E63" s="444"/>
      <c r="F63" s="444"/>
      <c r="G63" s="444"/>
      <c r="H63" s="444"/>
      <c r="I63" s="444"/>
      <c r="J63" s="444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39" t="s">
        <v>237</v>
      </c>
      <c r="X63" s="439"/>
      <c r="Y63" s="439"/>
      <c r="Z63" s="939" t="s">
        <v>512</v>
      </c>
      <c r="AA63" s="939"/>
      <c r="AB63" s="939"/>
      <c r="AC63" s="939"/>
      <c r="AD63" s="939"/>
      <c r="AE63" s="939"/>
      <c r="AF63" s="939"/>
      <c r="AG63" s="939"/>
      <c r="AH63" s="939"/>
      <c r="AI63" s="939"/>
      <c r="AJ63" s="939"/>
      <c r="AK63" s="939"/>
      <c r="AL63" s="142"/>
    </row>
    <row r="64" spans="2:71" s="158" customFormat="1" ht="12.95" customHeight="1">
      <c r="B64" s="138"/>
      <c r="C64" s="444" t="s">
        <v>238</v>
      </c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941" t="s">
        <v>392</v>
      </c>
      <c r="O64" s="941"/>
      <c r="P64" s="440" t="s">
        <v>239</v>
      </c>
      <c r="Q64" s="440"/>
      <c r="R64" s="939" t="s">
        <v>393</v>
      </c>
      <c r="S64" s="939"/>
      <c r="T64" s="939"/>
      <c r="U64" s="939"/>
      <c r="V64" s="939"/>
      <c r="W64" s="939"/>
      <c r="X64" s="139" t="s">
        <v>251</v>
      </c>
      <c r="Y64" s="940" t="s">
        <v>40</v>
      </c>
      <c r="Z64" s="940"/>
      <c r="AA64" s="141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42"/>
    </row>
    <row r="65" spans="2:38" s="158" customFormat="1" ht="12.95" customHeight="1">
      <c r="B65" s="138"/>
      <c r="C65" s="448" t="s">
        <v>240</v>
      </c>
      <c r="D65" s="448"/>
      <c r="E65" s="448"/>
      <c r="F65" s="448"/>
      <c r="G65" s="448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140"/>
      <c r="U65" s="440" t="s">
        <v>241</v>
      </c>
      <c r="V65" s="440"/>
      <c r="W65" s="440"/>
      <c r="X65" s="440"/>
      <c r="Y65" s="440"/>
      <c r="Z65" s="440"/>
      <c r="AA65" s="440"/>
      <c r="AB65" s="466"/>
      <c r="AC65" s="466"/>
      <c r="AD65" s="466"/>
      <c r="AE65" s="466"/>
      <c r="AF65" s="466"/>
      <c r="AG65" s="466"/>
      <c r="AH65" s="466"/>
      <c r="AI65" s="141"/>
      <c r="AJ65" s="141"/>
      <c r="AK65" s="141"/>
      <c r="AL65" s="142"/>
    </row>
    <row r="66" spans="2:38" s="153" customFormat="1" ht="12.95" customHeight="1">
      <c r="B66" s="150"/>
      <c r="C66" s="141"/>
      <c r="D66" s="141"/>
      <c r="E66" s="141"/>
      <c r="F66" s="141"/>
      <c r="G66" s="160"/>
      <c r="H66" s="449" t="s">
        <v>242</v>
      </c>
      <c r="I66" s="449"/>
      <c r="J66" s="449"/>
      <c r="K66" s="449"/>
      <c r="L66" s="449"/>
      <c r="M66" s="449"/>
      <c r="N66" s="449"/>
      <c r="O66" s="449"/>
      <c r="P66" s="449"/>
      <c r="Q66" s="449"/>
      <c r="R66" s="449"/>
      <c r="S66" s="449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41"/>
      <c r="AJ66" s="141"/>
      <c r="AK66" s="141"/>
      <c r="AL66" s="151"/>
    </row>
    <row r="67" spans="2:38" s="153" customFormat="1" ht="12.95" customHeight="1">
      <c r="B67" s="150"/>
      <c r="C67" s="481" t="s">
        <v>235</v>
      </c>
      <c r="D67" s="481"/>
      <c r="E67" s="481"/>
      <c r="F67" s="481"/>
      <c r="G67" s="481"/>
      <c r="H67" s="481"/>
      <c r="I67" s="141"/>
      <c r="J67" s="141"/>
      <c r="K67" s="141"/>
      <c r="L67" s="141"/>
      <c r="M67" s="141"/>
      <c r="N67" s="141"/>
      <c r="O67" s="141"/>
      <c r="P67" s="160"/>
      <c r="Q67" s="160"/>
      <c r="R67" s="160"/>
      <c r="S67" s="160"/>
      <c r="T67" s="160"/>
      <c r="U67" s="160"/>
      <c r="V67" s="447" t="s">
        <v>456</v>
      </c>
      <c r="W67" s="447"/>
      <c r="X67" s="447"/>
      <c r="Y67" s="447"/>
      <c r="Z67" s="447"/>
      <c r="AA67" s="196"/>
      <c r="AB67" s="196"/>
      <c r="AC67" s="196"/>
      <c r="AD67" s="196"/>
      <c r="AE67" s="196"/>
      <c r="AF67" s="196"/>
      <c r="AG67" s="196"/>
      <c r="AH67" s="141"/>
      <c r="AI67" s="141"/>
      <c r="AJ67" s="141"/>
      <c r="AK67" s="141"/>
      <c r="AL67" s="151"/>
    </row>
    <row r="68" spans="2:38" s="153" customFormat="1" ht="12.95" customHeight="1">
      <c r="B68" s="150"/>
      <c r="C68" s="139" t="s">
        <v>225</v>
      </c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59"/>
      <c r="AI68" s="159"/>
      <c r="AJ68" s="159"/>
      <c r="AK68" s="159"/>
      <c r="AL68" s="151"/>
    </row>
    <row r="69" spans="2:38" s="158" customFormat="1" ht="15.75" customHeight="1">
      <c r="B69" s="138"/>
      <c r="C69" s="444" t="s">
        <v>232</v>
      </c>
      <c r="D69" s="444"/>
      <c r="E69" s="444"/>
      <c r="F69" s="444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41" t="s">
        <v>231</v>
      </c>
      <c r="V69" s="441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142"/>
    </row>
    <row r="70" spans="2:38" s="153" customFormat="1" ht="9" customHeight="1">
      <c r="B70" s="150"/>
      <c r="C70" s="141"/>
      <c r="D70" s="141"/>
      <c r="E70" s="141"/>
      <c r="F70" s="141"/>
      <c r="G70" s="442" t="s">
        <v>230</v>
      </c>
      <c r="H70" s="442"/>
      <c r="I70" s="442"/>
      <c r="J70" s="442"/>
      <c r="K70" s="442"/>
      <c r="L70" s="442"/>
      <c r="M70" s="442"/>
      <c r="N70" s="442"/>
      <c r="O70" s="442"/>
      <c r="P70" s="442"/>
      <c r="Q70" s="442"/>
      <c r="R70" s="442"/>
      <c r="S70" s="442"/>
      <c r="T70" s="141"/>
      <c r="U70" s="141"/>
      <c r="V70" s="141"/>
      <c r="W70" s="442" t="s">
        <v>226</v>
      </c>
      <c r="X70" s="442"/>
      <c r="Y70" s="442"/>
      <c r="Z70" s="442"/>
      <c r="AA70" s="442"/>
      <c r="AB70" s="442"/>
      <c r="AC70" s="442"/>
      <c r="AD70" s="442"/>
      <c r="AE70" s="442"/>
      <c r="AF70" s="442"/>
      <c r="AG70" s="442"/>
      <c r="AH70" s="442"/>
      <c r="AI70" s="442"/>
      <c r="AJ70" s="141"/>
      <c r="AK70" s="141"/>
      <c r="AL70" s="151"/>
    </row>
    <row r="71" spans="2:38" s="158" customFormat="1" ht="12.95" customHeight="1">
      <c r="B71" s="138"/>
      <c r="C71" s="444" t="s">
        <v>233</v>
      </c>
      <c r="D71" s="444"/>
      <c r="E71" s="444"/>
      <c r="F71" s="444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142"/>
    </row>
    <row r="72" spans="2:38" s="153" customFormat="1" ht="9" customHeight="1">
      <c r="B72" s="150"/>
      <c r="C72" s="141"/>
      <c r="D72" s="141"/>
      <c r="E72" s="141"/>
      <c r="F72" s="141"/>
      <c r="G72" s="442" t="s">
        <v>234</v>
      </c>
      <c r="H72" s="442"/>
      <c r="I72" s="442"/>
      <c r="J72" s="442"/>
      <c r="K72" s="442"/>
      <c r="L72" s="442"/>
      <c r="M72" s="442"/>
      <c r="N72" s="442"/>
      <c r="O72" s="442"/>
      <c r="P72" s="442"/>
      <c r="Q72" s="442"/>
      <c r="R72" s="442"/>
      <c r="S72" s="442"/>
      <c r="T72" s="442"/>
      <c r="U72" s="442"/>
      <c r="V72" s="442"/>
      <c r="W72" s="442"/>
      <c r="X72" s="442"/>
      <c r="Y72" s="442"/>
      <c r="Z72" s="442"/>
      <c r="AA72" s="442"/>
      <c r="AB72" s="442"/>
      <c r="AC72" s="442"/>
      <c r="AD72" s="442"/>
      <c r="AE72" s="442"/>
      <c r="AF72" s="442"/>
      <c r="AG72" s="442"/>
      <c r="AH72" s="442"/>
      <c r="AI72" s="442"/>
      <c r="AJ72" s="442"/>
      <c r="AK72" s="442"/>
      <c r="AL72" s="151"/>
    </row>
    <row r="73" spans="2:38" s="153" customFormat="1" ht="2.25" customHeight="1">
      <c r="B73" s="150"/>
      <c r="C73" s="161"/>
      <c r="D73" s="161"/>
      <c r="E73" s="161"/>
      <c r="F73" s="161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1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51"/>
    </row>
    <row r="74" spans="2:38" s="153" customFormat="1" ht="3" customHeight="1">
      <c r="B74" s="150"/>
      <c r="C74" s="139"/>
      <c r="D74" s="139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51"/>
    </row>
    <row r="75" spans="2:38" s="153" customFormat="1" ht="5.25" customHeight="1">
      <c r="B75" s="150"/>
      <c r="C75" s="164"/>
      <c r="D75" s="164"/>
      <c r="E75" s="164"/>
      <c r="F75" s="164"/>
      <c r="G75" s="164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51"/>
    </row>
    <row r="76" spans="2:38" s="143" customFormat="1" ht="12" customHeight="1">
      <c r="B76" s="138"/>
      <c r="C76" s="139" t="s">
        <v>211</v>
      </c>
      <c r="D76" s="139"/>
      <c r="E76" s="139"/>
      <c r="F76" s="139"/>
      <c r="G76" s="139"/>
      <c r="H76" s="139"/>
      <c r="I76" s="139"/>
      <c r="J76" s="139"/>
      <c r="K76" s="139"/>
      <c r="L76" s="440" t="s">
        <v>210</v>
      </c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942" t="s">
        <v>513</v>
      </c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  <c r="AJ76" s="942"/>
      <c r="AK76" s="942"/>
      <c r="AL76" s="142"/>
    </row>
    <row r="77" spans="2:38" s="152" customFormat="1" ht="7.5" customHeight="1">
      <c r="B77" s="150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51"/>
    </row>
    <row r="78" spans="2:38" s="158" customFormat="1" ht="15.75" customHeight="1">
      <c r="B78" s="138"/>
      <c r="C78" s="444" t="s">
        <v>227</v>
      </c>
      <c r="D78" s="444"/>
      <c r="E78" s="444"/>
      <c r="F78" s="429"/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141"/>
      <c r="U78" s="439" t="s">
        <v>228</v>
      </c>
      <c r="V78" s="439"/>
      <c r="W78" s="439"/>
      <c r="X78" s="429"/>
      <c r="Y78" s="429"/>
      <c r="Z78" s="429"/>
      <c r="AA78" s="429"/>
      <c r="AB78" s="429"/>
      <c r="AC78" s="429"/>
      <c r="AD78" s="429"/>
      <c r="AE78" s="429"/>
      <c r="AF78" s="429"/>
      <c r="AG78" s="429"/>
      <c r="AH78" s="429"/>
      <c r="AI78" s="429"/>
      <c r="AJ78" s="429"/>
      <c r="AK78" s="429"/>
      <c r="AL78" s="142"/>
    </row>
    <row r="79" spans="2:38" s="153" customFormat="1" ht="11.25">
      <c r="B79" s="150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51"/>
    </row>
    <row r="80" spans="2:38" s="153" customFormat="1" ht="11.25">
      <c r="B80" s="150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51"/>
    </row>
    <row r="81" spans="2:56" ht="1.5" customHeight="1"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70"/>
      <c r="BB81" s="116"/>
      <c r="BD81" s="116"/>
    </row>
    <row r="82" spans="2:56">
      <c r="BB82" s="116"/>
      <c r="BD82" s="116"/>
    </row>
    <row r="83" spans="2:56" hidden="1"/>
    <row r="84" spans="2:56" hidden="1"/>
    <row r="85" spans="2:56"/>
    <row r="86" spans="2:56"/>
    <row r="87" spans="2:56"/>
    <row r="88" spans="2:56"/>
    <row r="89" spans="2:56"/>
    <row r="90" spans="2:56"/>
    <row r="91" spans="2:56"/>
    <row r="92" spans="2:56"/>
    <row r="93" spans="2:56"/>
  </sheetData>
  <sheetProtection password="CC15" sheet="1" objects="1" scenarios="1"/>
  <mergeCells count="255">
    <mergeCell ref="W76:AK76"/>
    <mergeCell ref="AB65:AH65"/>
    <mergeCell ref="H66:S66"/>
    <mergeCell ref="C67:H67"/>
    <mergeCell ref="V67:Z67"/>
    <mergeCell ref="C69:F69"/>
    <mergeCell ref="G69:T69"/>
    <mergeCell ref="C78:E78"/>
    <mergeCell ref="F78:S78"/>
    <mergeCell ref="U78:W78"/>
    <mergeCell ref="X78:AK78"/>
    <mergeCell ref="G70:S70"/>
    <mergeCell ref="W70:AI70"/>
    <mergeCell ref="C71:F71"/>
    <mergeCell ref="G71:AK71"/>
    <mergeCell ref="G72:AK72"/>
    <mergeCell ref="L76:V76"/>
    <mergeCell ref="P64:Q64"/>
    <mergeCell ref="R64:W64"/>
    <mergeCell ref="Y64:Z64"/>
    <mergeCell ref="C56:O56"/>
    <mergeCell ref="P56:Q56"/>
    <mergeCell ref="R56:S56"/>
    <mergeCell ref="T56:X56"/>
    <mergeCell ref="Y56:AB56"/>
    <mergeCell ref="U69:V69"/>
    <mergeCell ref="W69:AK69"/>
    <mergeCell ref="Z58:AK58"/>
    <mergeCell ref="Z59:AK59"/>
    <mergeCell ref="C63:J63"/>
    <mergeCell ref="K63:V63"/>
    <mergeCell ref="W63:Y63"/>
    <mergeCell ref="Z63:AK63"/>
    <mergeCell ref="C64:M64"/>
    <mergeCell ref="N64:O64"/>
    <mergeCell ref="C65:G65"/>
    <mergeCell ref="H65:S65"/>
    <mergeCell ref="U65:AA65"/>
    <mergeCell ref="AC56:AG56"/>
    <mergeCell ref="AH56:AK56"/>
    <mergeCell ref="C55:O55"/>
    <mergeCell ref="P55:Q55"/>
    <mergeCell ref="R55:S55"/>
    <mergeCell ref="T55:X55"/>
    <mergeCell ref="Y55:AB55"/>
    <mergeCell ref="AC55:AG55"/>
    <mergeCell ref="AH55:AK55"/>
    <mergeCell ref="AH52:AK52"/>
    <mergeCell ref="C53:AK53"/>
    <mergeCell ref="C54:O54"/>
    <mergeCell ref="P54:Q54"/>
    <mergeCell ref="R54:S54"/>
    <mergeCell ref="T54:X54"/>
    <mergeCell ref="Y54:AB54"/>
    <mergeCell ref="AC54:AG54"/>
    <mergeCell ref="AH54:AK54"/>
    <mergeCell ref="C52:O52"/>
    <mergeCell ref="P52:Q52"/>
    <mergeCell ref="R52:S52"/>
    <mergeCell ref="T52:X52"/>
    <mergeCell ref="Y52:AB52"/>
    <mergeCell ref="AC52:AG52"/>
    <mergeCell ref="C51:O51"/>
    <mergeCell ref="P51:Q51"/>
    <mergeCell ref="R51:S51"/>
    <mergeCell ref="T51:X51"/>
    <mergeCell ref="Y51:AB51"/>
    <mergeCell ref="AC51:AG51"/>
    <mergeCell ref="AH51:AK51"/>
    <mergeCell ref="C50:O50"/>
    <mergeCell ref="P50:Q50"/>
    <mergeCell ref="R50:S50"/>
    <mergeCell ref="T50:X50"/>
    <mergeCell ref="Y50:AB50"/>
    <mergeCell ref="AC50:AG50"/>
    <mergeCell ref="AH50:AK50"/>
    <mergeCell ref="AH47:AK47"/>
    <mergeCell ref="C48:AK48"/>
    <mergeCell ref="C49:O49"/>
    <mergeCell ref="P49:Q49"/>
    <mergeCell ref="R49:S49"/>
    <mergeCell ref="T49:X49"/>
    <mergeCell ref="Y49:AB49"/>
    <mergeCell ref="AC49:AG49"/>
    <mergeCell ref="AH49:AK49"/>
    <mergeCell ref="C47:O47"/>
    <mergeCell ref="P47:Q47"/>
    <mergeCell ref="R47:S47"/>
    <mergeCell ref="T47:X47"/>
    <mergeCell ref="Y47:AB47"/>
    <mergeCell ref="AC47:AG47"/>
    <mergeCell ref="C46:O46"/>
    <mergeCell ref="P46:Q46"/>
    <mergeCell ref="R46:S46"/>
    <mergeCell ref="T46:X46"/>
    <mergeCell ref="Y46:AB46"/>
    <mergeCell ref="AC46:AG46"/>
    <mergeCell ref="AH46:AK46"/>
    <mergeCell ref="C45:O45"/>
    <mergeCell ref="P45:Q45"/>
    <mergeCell ref="AH45:AK45"/>
    <mergeCell ref="R45:S45"/>
    <mergeCell ref="T45:X45"/>
    <mergeCell ref="Y45:AB45"/>
    <mergeCell ref="AC45:AG45"/>
    <mergeCell ref="AH44:AK44"/>
    <mergeCell ref="C42:AK42"/>
    <mergeCell ref="C43:O43"/>
    <mergeCell ref="P43:S43"/>
    <mergeCell ref="T43:X43"/>
    <mergeCell ref="Y43:AB43"/>
    <mergeCell ref="C44:O44"/>
    <mergeCell ref="P44:S44"/>
    <mergeCell ref="T44:X44"/>
    <mergeCell ref="Y44:AB44"/>
    <mergeCell ref="AC44:AG44"/>
    <mergeCell ref="AC43:AG43"/>
    <mergeCell ref="AH43:AK43"/>
    <mergeCell ref="AH40:AK40"/>
    <mergeCell ref="C41:O41"/>
    <mergeCell ref="P41:Q41"/>
    <mergeCell ref="R41:S41"/>
    <mergeCell ref="T41:X41"/>
    <mergeCell ref="Y41:AB41"/>
    <mergeCell ref="AC41:AG41"/>
    <mergeCell ref="AH41:AK41"/>
    <mergeCell ref="C40:O40"/>
    <mergeCell ref="P40:Q40"/>
    <mergeCell ref="R40:S40"/>
    <mergeCell ref="T40:X40"/>
    <mergeCell ref="Y40:AB40"/>
    <mergeCell ref="AC40:AG40"/>
    <mergeCell ref="C39:O39"/>
    <mergeCell ref="P39:S39"/>
    <mergeCell ref="T39:X39"/>
    <mergeCell ref="Y39:AB39"/>
    <mergeCell ref="AC39:AG39"/>
    <mergeCell ref="AH39:AK39"/>
    <mergeCell ref="AH37:AK37"/>
    <mergeCell ref="C38:O38"/>
    <mergeCell ref="P38:Q38"/>
    <mergeCell ref="R38:S38"/>
    <mergeCell ref="T38:X38"/>
    <mergeCell ref="Y38:AB38"/>
    <mergeCell ref="AC38:AG38"/>
    <mergeCell ref="AH38:AK38"/>
    <mergeCell ref="C34:O34"/>
    <mergeCell ref="P34:Q34"/>
    <mergeCell ref="R34:S34"/>
    <mergeCell ref="T34:X34"/>
    <mergeCell ref="Y34:AB34"/>
    <mergeCell ref="AC34:AG34"/>
    <mergeCell ref="AH34:AK34"/>
    <mergeCell ref="AC36:AG36"/>
    <mergeCell ref="P37:Q37"/>
    <mergeCell ref="R37:S37"/>
    <mergeCell ref="T37:X37"/>
    <mergeCell ref="Y37:AB37"/>
    <mergeCell ref="AC37:AG37"/>
    <mergeCell ref="C37:O37"/>
    <mergeCell ref="C36:O36"/>
    <mergeCell ref="P36:Q36"/>
    <mergeCell ref="R36:S36"/>
    <mergeCell ref="T36:X36"/>
    <mergeCell ref="Y36:AB36"/>
    <mergeCell ref="AH36:AK36"/>
    <mergeCell ref="AH31:AK31"/>
    <mergeCell ref="C32:D32"/>
    <mergeCell ref="E32:O32"/>
    <mergeCell ref="P32:Q32"/>
    <mergeCell ref="R32:S32"/>
    <mergeCell ref="Y32:AB32"/>
    <mergeCell ref="AH32:AK32"/>
    <mergeCell ref="AH35:AK35"/>
    <mergeCell ref="C30:I30"/>
    <mergeCell ref="J30:O30"/>
    <mergeCell ref="P30:S31"/>
    <mergeCell ref="T30:AK30"/>
    <mergeCell ref="C31:D31"/>
    <mergeCell ref="E31:O31"/>
    <mergeCell ref="T31:X32"/>
    <mergeCell ref="Y31:AB31"/>
    <mergeCell ref="AC31:AG32"/>
    <mergeCell ref="C35:O35"/>
    <mergeCell ref="P35:Q35"/>
    <mergeCell ref="R35:S35"/>
    <mergeCell ref="T35:X35"/>
    <mergeCell ref="Y35:AB35"/>
    <mergeCell ref="AC35:AG35"/>
    <mergeCell ref="C33:AK33"/>
    <mergeCell ref="C28:F28"/>
    <mergeCell ref="G28:AG28"/>
    <mergeCell ref="AH28:AK28"/>
    <mergeCell ref="C22:F22"/>
    <mergeCell ref="G22:S22"/>
    <mergeCell ref="U22:V22"/>
    <mergeCell ref="W22:AK22"/>
    <mergeCell ref="C23:F23"/>
    <mergeCell ref="G23:S23"/>
    <mergeCell ref="U23:W23"/>
    <mergeCell ref="C26:F26"/>
    <mergeCell ref="G26:AG26"/>
    <mergeCell ref="AH26:AK26"/>
    <mergeCell ref="C27:F27"/>
    <mergeCell ref="G27:AG27"/>
    <mergeCell ref="AH27:AK27"/>
    <mergeCell ref="C21:E21"/>
    <mergeCell ref="F21:S21"/>
    <mergeCell ref="U21:V21"/>
    <mergeCell ref="W21:AK21"/>
    <mergeCell ref="X23:AK23"/>
    <mergeCell ref="C25:F25"/>
    <mergeCell ref="G25:AG25"/>
    <mergeCell ref="AH25:AK25"/>
    <mergeCell ref="C18:F18"/>
    <mergeCell ref="G18:S18"/>
    <mergeCell ref="U18:X18"/>
    <mergeCell ref="Y18:AK18"/>
    <mergeCell ref="C19:F19"/>
    <mergeCell ref="G19:S19"/>
    <mergeCell ref="U19:W19"/>
    <mergeCell ref="X19:AK19"/>
    <mergeCell ref="C20:F20"/>
    <mergeCell ref="G20:S20"/>
    <mergeCell ref="U20:Y20"/>
    <mergeCell ref="Z20:AK20"/>
    <mergeCell ref="C15:E15"/>
    <mergeCell ref="F15:S15"/>
    <mergeCell ref="U15:W15"/>
    <mergeCell ref="X15:AK15"/>
    <mergeCell ref="C16:E16"/>
    <mergeCell ref="F16:S16"/>
    <mergeCell ref="AG16:AK16"/>
    <mergeCell ref="C17:F17"/>
    <mergeCell ref="G17:S17"/>
    <mergeCell ref="U17:Y17"/>
    <mergeCell ref="Z17:AK17"/>
    <mergeCell ref="U16:V16"/>
    <mergeCell ref="W16:AD16"/>
    <mergeCell ref="AE16:AF16"/>
    <mergeCell ref="C3:AK3"/>
    <mergeCell ref="C4:AK4"/>
    <mergeCell ref="C5:AK5"/>
    <mergeCell ref="C6:AK6"/>
    <mergeCell ref="C7:AK7"/>
    <mergeCell ref="C8:AK8"/>
    <mergeCell ref="C14:H14"/>
    <mergeCell ref="I14:S14"/>
    <mergeCell ref="U14:V14"/>
    <mergeCell ref="W14:AD14"/>
    <mergeCell ref="AF14:AG14"/>
    <mergeCell ref="AH14:AK14"/>
    <mergeCell ref="C10:AK10"/>
    <mergeCell ref="C11:AK11"/>
    <mergeCell ref="C12:AK12"/>
  </mergeCells>
  <dataValidations count="2">
    <dataValidation allowBlank="1" showInputMessage="1" showErrorMessage="1" promptTitle="Date Format" prompt="DD-Mmm-YY" sqref="AK24 AB65:AH65 G17:S17 Y18:AK18 Z17:AK17" xr:uid="{00000000-0002-0000-1200-000000000000}"/>
    <dataValidation allowBlank="1" showInputMessage="1" showErrorMessage="1" promptTitle="Region" prompt="Automatic when county is selected" sqref="AH14" xr:uid="{00000000-0002-0000-1200-000001000000}"/>
  </dataValidations>
  <printOptions horizontalCentered="1"/>
  <pageMargins left="0" right="0" top="0" bottom="0" header="0" footer="0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Drop Down 1">
              <controlPr defaultSize="0" print="0" autoLine="0" autoPict="0">
                <anchor moveWithCells="1">
                  <from>
                    <xdr:col>22</xdr:col>
                    <xdr:colOff>0</xdr:colOff>
                    <xdr:row>12</xdr:row>
                    <xdr:rowOff>114300</xdr:rowOff>
                  </from>
                  <to>
                    <xdr:col>29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75</xdr:row>
                    <xdr:rowOff>57150</xdr:rowOff>
                  </from>
                  <to>
                    <xdr:col>11</xdr:col>
                    <xdr:colOff>104775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5</xdr:col>
                    <xdr:colOff>133350</xdr:colOff>
                    <xdr:row>73</xdr:row>
                    <xdr:rowOff>9525</xdr:rowOff>
                  </from>
                  <to>
                    <xdr:col>10</xdr:col>
                    <xdr:colOff>133350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showGridLines="0" showRowColHeaders="0" zoomScaleNormal="100" zoomScaleSheetLayoutView="75" workbookViewId="0"/>
  </sheetViews>
  <sheetFormatPr defaultColWidth="0" defaultRowHeight="12.75" zeroHeight="1"/>
  <cols>
    <col min="1" max="10" width="9.140625" style="63" customWidth="1"/>
    <col min="11" max="11" width="6.7109375" style="63" customWidth="1"/>
    <col min="12" max="16384" width="0" style="63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</sheetData>
  <sheetProtection password="CC15" sheet="1" objects="1" scenarios="1"/>
  <phoneticPr fontId="30" type="noConversion"/>
  <pageMargins left="0.75" right="0.75" top="1" bottom="1" header="0.5" footer="0.5"/>
  <pageSetup scale="9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1">
    <pageSetUpPr fitToPage="1"/>
  </sheetPr>
  <dimension ref="A1:AX97"/>
  <sheetViews>
    <sheetView showGridLines="0" topLeftCell="A19" workbookViewId="0">
      <selection activeCell="AC54" sqref="AC54:AG54"/>
    </sheetView>
  </sheetViews>
  <sheetFormatPr defaultColWidth="0" defaultRowHeight="12.75" zeroHeight="1"/>
  <cols>
    <col min="1" max="1" width="2.7109375" style="4" customWidth="1"/>
    <col min="2" max="2" width="1.7109375" style="4" customWidth="1"/>
    <col min="3" max="13" width="2.7109375" style="4" customWidth="1"/>
    <col min="14" max="14" width="3.42578125" style="4" customWidth="1"/>
    <col min="15" max="15" width="2.7109375" style="4" customWidth="1"/>
    <col min="16" max="16" width="3.28515625" style="4" customWidth="1"/>
    <col min="17" max="19" width="2.7109375" style="4" customWidth="1"/>
    <col min="20" max="20" width="3" style="4" customWidth="1"/>
    <col min="21" max="21" width="2.85546875" style="4" customWidth="1"/>
    <col min="22" max="22" width="3.7109375" style="4" customWidth="1"/>
    <col min="23" max="23" width="3.28515625" style="4" customWidth="1"/>
    <col min="24" max="24" width="3.140625" style="4" customWidth="1"/>
    <col min="25" max="25" width="3.28515625" style="4" customWidth="1"/>
    <col min="26" max="29" width="2.7109375" style="4" customWidth="1"/>
    <col min="30" max="30" width="3" style="4" customWidth="1"/>
    <col min="31" max="37" width="2.7109375" style="4" customWidth="1"/>
    <col min="38" max="38" width="1.7109375" style="4" customWidth="1"/>
    <col min="39" max="39" width="2.7109375" style="4" customWidth="1"/>
    <col min="40" max="43" width="2.7109375" style="4" hidden="1" customWidth="1"/>
    <col min="44" max="44" width="7.85546875" style="4" hidden="1" customWidth="1"/>
    <col min="45" max="16384" width="2.7109375" style="4" hidden="1"/>
  </cols>
  <sheetData>
    <row r="1" spans="2:50"/>
    <row r="2" spans="2:50" ht="0.9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11.25" customHeight="1">
      <c r="B3" s="5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  <c r="AF3" s="748"/>
      <c r="AG3" s="748"/>
      <c r="AH3" s="748"/>
      <c r="AI3" s="748"/>
      <c r="AJ3" s="748"/>
      <c r="AK3" s="748"/>
      <c r="AL3" s="6"/>
    </row>
    <row r="4" spans="2:50" s="10" customFormat="1" ht="15.75">
      <c r="B4" s="7"/>
      <c r="C4" s="749" t="s">
        <v>0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>
      <c r="B5" s="7"/>
      <c r="C5" s="749" t="s">
        <v>1</v>
      </c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>
      <c r="B6" s="7"/>
      <c r="C6" s="750" t="s">
        <v>2</v>
      </c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>
      <c r="B7" s="7"/>
      <c r="C7" s="751" t="s">
        <v>3</v>
      </c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>
      <c r="B8" s="7"/>
      <c r="C8" s="751" t="s">
        <v>4</v>
      </c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12"/>
    </row>
    <row r="9" spans="2:50" s="16" customFormat="1" ht="5.25" customHeight="1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51" customFormat="1" ht="12.75" customHeight="1">
      <c r="B10" s="49"/>
      <c r="C10" s="743" t="s">
        <v>419</v>
      </c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50"/>
    </row>
    <row r="11" spans="2:50" s="51" customFormat="1" ht="12.75" customHeight="1">
      <c r="B11" s="49"/>
      <c r="C11" s="743" t="s">
        <v>248</v>
      </c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50"/>
    </row>
    <row r="12" spans="2:50" s="51" customFormat="1" ht="12.75" customHeight="1">
      <c r="B12" s="49"/>
      <c r="C12" s="743" t="s">
        <v>249</v>
      </c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50"/>
    </row>
    <row r="13" spans="2:50"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6"/>
    </row>
    <row r="14" spans="2:50" s="47" customFormat="1" ht="12" customHeight="1">
      <c r="B14" s="45"/>
      <c r="C14" s="730" t="s">
        <v>9</v>
      </c>
      <c r="D14" s="730"/>
      <c r="E14" s="730"/>
      <c r="F14" s="730"/>
      <c r="G14" s="730"/>
      <c r="H14" s="730"/>
      <c r="I14" s="902" t="s">
        <v>265</v>
      </c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40"/>
      <c r="U14" s="730" t="s">
        <v>5</v>
      </c>
      <c r="V14" s="730"/>
      <c r="W14" s="924" t="s">
        <v>141</v>
      </c>
      <c r="X14" s="924"/>
      <c r="Y14" s="924"/>
      <c r="Z14" s="924"/>
      <c r="AA14" s="924"/>
      <c r="AB14" s="924"/>
      <c r="AC14" s="924"/>
      <c r="AD14" s="924"/>
      <c r="AE14" s="48"/>
      <c r="AF14" s="742" t="s">
        <v>8</v>
      </c>
      <c r="AG14" s="742"/>
      <c r="AH14" s="925">
        <v>3</v>
      </c>
      <c r="AI14" s="925"/>
      <c r="AJ14" s="925"/>
      <c r="AK14" s="925"/>
      <c r="AL14" s="46"/>
    </row>
    <row r="15" spans="2:50" s="47" customFormat="1" ht="12" customHeight="1">
      <c r="B15" s="45"/>
      <c r="C15" s="730" t="s">
        <v>6</v>
      </c>
      <c r="D15" s="730"/>
      <c r="E15" s="730"/>
      <c r="F15" s="902" t="s">
        <v>384</v>
      </c>
      <c r="G15" s="902"/>
      <c r="H15" s="902"/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40"/>
      <c r="U15" s="730" t="s">
        <v>209</v>
      </c>
      <c r="V15" s="730"/>
      <c r="W15" s="730"/>
      <c r="X15" s="902">
        <v>1234</v>
      </c>
      <c r="Y15" s="902"/>
      <c r="Z15" s="902"/>
      <c r="AA15" s="902"/>
      <c r="AB15" s="902"/>
      <c r="AC15" s="902"/>
      <c r="AD15" s="902"/>
      <c r="AE15" s="902"/>
      <c r="AF15" s="902"/>
      <c r="AG15" s="902"/>
      <c r="AH15" s="902"/>
      <c r="AI15" s="902"/>
      <c r="AJ15" s="902"/>
      <c r="AK15" s="902"/>
      <c r="AL15" s="46"/>
    </row>
    <row r="16" spans="2:50" s="47" customFormat="1" ht="12" customHeight="1">
      <c r="B16" s="45"/>
      <c r="C16" s="730" t="s">
        <v>213</v>
      </c>
      <c r="D16" s="730"/>
      <c r="E16" s="730"/>
      <c r="F16" s="903" t="s">
        <v>261</v>
      </c>
      <c r="G16" s="903"/>
      <c r="H16" s="903"/>
      <c r="I16" s="903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40"/>
      <c r="U16" s="730" t="s">
        <v>214</v>
      </c>
      <c r="V16" s="730"/>
      <c r="W16" s="902"/>
      <c r="X16" s="902"/>
      <c r="Y16" s="902"/>
      <c r="Z16" s="902"/>
      <c r="AA16" s="902"/>
      <c r="AB16" s="902"/>
      <c r="AC16" s="902"/>
      <c r="AD16" s="902"/>
      <c r="AE16" s="742" t="s">
        <v>246</v>
      </c>
      <c r="AF16" s="742"/>
      <c r="AG16" s="902"/>
      <c r="AH16" s="902"/>
      <c r="AI16" s="902"/>
      <c r="AJ16" s="902"/>
      <c r="AK16" s="902"/>
      <c r="AL16" s="46"/>
    </row>
    <row r="17" spans="2:38" s="47" customFormat="1" ht="12" customHeight="1">
      <c r="B17" s="45"/>
      <c r="C17" s="730" t="s">
        <v>215</v>
      </c>
      <c r="D17" s="730"/>
      <c r="E17" s="730"/>
      <c r="F17" s="730"/>
      <c r="G17" s="926">
        <v>37633</v>
      </c>
      <c r="H17" s="926"/>
      <c r="I17" s="926"/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40"/>
      <c r="U17" s="730" t="s">
        <v>221</v>
      </c>
      <c r="V17" s="730"/>
      <c r="W17" s="730"/>
      <c r="X17" s="730"/>
      <c r="Y17" s="730"/>
      <c r="Z17" s="917">
        <v>37634</v>
      </c>
      <c r="AA17" s="917"/>
      <c r="AB17" s="917"/>
      <c r="AC17" s="917"/>
      <c r="AD17" s="917"/>
      <c r="AE17" s="917"/>
      <c r="AF17" s="917"/>
      <c r="AG17" s="917"/>
      <c r="AH17" s="917"/>
      <c r="AI17" s="917"/>
      <c r="AJ17" s="917"/>
      <c r="AK17" s="917"/>
      <c r="AL17" s="46"/>
    </row>
    <row r="18" spans="2:38" s="47" customFormat="1" ht="12" customHeight="1">
      <c r="B18" s="45"/>
      <c r="C18" s="730" t="s">
        <v>216</v>
      </c>
      <c r="D18" s="730"/>
      <c r="E18" s="730"/>
      <c r="F18" s="730"/>
      <c r="G18" s="903"/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40"/>
      <c r="U18" s="730" t="s">
        <v>222</v>
      </c>
      <c r="V18" s="730"/>
      <c r="W18" s="730"/>
      <c r="X18" s="730"/>
      <c r="Y18" s="917">
        <v>37635</v>
      </c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7"/>
      <c r="AL18" s="46"/>
    </row>
    <row r="19" spans="2:38" s="47" customFormat="1" ht="12" customHeight="1">
      <c r="B19" s="45"/>
      <c r="C19" s="730" t="s">
        <v>217</v>
      </c>
      <c r="D19" s="730"/>
      <c r="E19" s="730"/>
      <c r="F19" s="730"/>
      <c r="G19" s="903" t="s">
        <v>256</v>
      </c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40"/>
      <c r="U19" s="730" t="s">
        <v>223</v>
      </c>
      <c r="V19" s="730"/>
      <c r="W19" s="730"/>
      <c r="X19" s="902" t="s">
        <v>388</v>
      </c>
      <c r="Y19" s="902"/>
      <c r="Z19" s="902"/>
      <c r="AA19" s="902"/>
      <c r="AB19" s="902"/>
      <c r="AC19" s="902"/>
      <c r="AD19" s="902"/>
      <c r="AE19" s="902"/>
      <c r="AF19" s="902"/>
      <c r="AG19" s="902"/>
      <c r="AH19" s="902"/>
      <c r="AI19" s="902"/>
      <c r="AJ19" s="902"/>
      <c r="AK19" s="902"/>
      <c r="AL19" s="46"/>
    </row>
    <row r="20" spans="2:38" s="47" customFormat="1" ht="12" customHeight="1">
      <c r="B20" s="45"/>
      <c r="C20" s="730" t="s">
        <v>218</v>
      </c>
      <c r="D20" s="730"/>
      <c r="E20" s="730"/>
      <c r="F20" s="730"/>
      <c r="G20" s="903" t="s">
        <v>385</v>
      </c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40"/>
      <c r="U20" s="730" t="s">
        <v>224</v>
      </c>
      <c r="V20" s="730"/>
      <c r="W20" s="730"/>
      <c r="X20" s="730"/>
      <c r="Y20" s="730"/>
      <c r="Z20" s="903" t="s">
        <v>389</v>
      </c>
      <c r="AA20" s="903"/>
      <c r="AB20" s="903"/>
      <c r="AC20" s="903"/>
      <c r="AD20" s="903"/>
      <c r="AE20" s="903"/>
      <c r="AF20" s="903"/>
      <c r="AG20" s="903"/>
      <c r="AH20" s="903"/>
      <c r="AI20" s="903"/>
      <c r="AJ20" s="903"/>
      <c r="AK20" s="903"/>
      <c r="AL20" s="46"/>
    </row>
    <row r="21" spans="2:38" s="47" customFormat="1" ht="12" customHeight="1">
      <c r="B21" s="45"/>
      <c r="C21" s="730" t="s">
        <v>208</v>
      </c>
      <c r="D21" s="730"/>
      <c r="E21" s="730"/>
      <c r="F21" s="902" t="s">
        <v>386</v>
      </c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40"/>
      <c r="U21" s="730" t="s">
        <v>212</v>
      </c>
      <c r="V21" s="730"/>
      <c r="W21" s="902" t="s">
        <v>390</v>
      </c>
      <c r="X21" s="902"/>
      <c r="Y21" s="902"/>
      <c r="Z21" s="902"/>
      <c r="AA21" s="902"/>
      <c r="AB21" s="902"/>
      <c r="AC21" s="902"/>
      <c r="AD21" s="902"/>
      <c r="AE21" s="902"/>
      <c r="AF21" s="902"/>
      <c r="AG21" s="902"/>
      <c r="AH21" s="902"/>
      <c r="AI21" s="902"/>
      <c r="AJ21" s="902"/>
      <c r="AK21" s="902"/>
      <c r="AL21" s="46"/>
    </row>
    <row r="22" spans="2:38" s="47" customFormat="1" ht="12" customHeight="1">
      <c r="B22" s="45"/>
      <c r="C22" s="730" t="s">
        <v>515</v>
      </c>
      <c r="D22" s="730"/>
      <c r="E22" s="730"/>
      <c r="F22" s="730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40"/>
      <c r="U22" s="730" t="s">
        <v>212</v>
      </c>
      <c r="V22" s="730"/>
      <c r="W22" s="902"/>
      <c r="X22" s="902"/>
      <c r="Y22" s="902"/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902"/>
      <c r="AL22" s="46"/>
    </row>
    <row r="23" spans="2:38" s="47" customFormat="1" ht="12" customHeight="1">
      <c r="B23" s="45"/>
      <c r="C23" s="730" t="s">
        <v>220</v>
      </c>
      <c r="D23" s="730"/>
      <c r="E23" s="730"/>
      <c r="F23" s="730"/>
      <c r="G23" s="903" t="s">
        <v>387</v>
      </c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40"/>
      <c r="U23" s="730" t="s">
        <v>7</v>
      </c>
      <c r="V23" s="730"/>
      <c r="W23" s="730"/>
      <c r="X23" s="902" t="s">
        <v>391</v>
      </c>
      <c r="Y23" s="902"/>
      <c r="Z23" s="902"/>
      <c r="AA23" s="902"/>
      <c r="AB23" s="902"/>
      <c r="AC23" s="902"/>
      <c r="AD23" s="902"/>
      <c r="AE23" s="902"/>
      <c r="AF23" s="902"/>
      <c r="AG23" s="902"/>
      <c r="AH23" s="902"/>
      <c r="AI23" s="902"/>
      <c r="AJ23" s="902"/>
      <c r="AK23" s="902"/>
      <c r="AL23" s="46"/>
    </row>
    <row r="24" spans="2:38" s="20" customFormat="1" ht="5.25" customHeight="1">
      <c r="B24" s="18"/>
      <c r="C24" s="56"/>
      <c r="D24" s="56"/>
      <c r="E24" s="56"/>
      <c r="F24" s="56"/>
      <c r="G24" s="57"/>
      <c r="H24" s="57"/>
      <c r="I24" s="57"/>
      <c r="J24" s="57"/>
      <c r="K24" s="57"/>
      <c r="L24" s="56"/>
      <c r="M24" s="56"/>
      <c r="N24" s="56"/>
      <c r="O24" s="56"/>
      <c r="P24" s="56"/>
      <c r="Q24" s="57"/>
      <c r="R24" s="57"/>
      <c r="S24" s="57"/>
      <c r="T24" s="57"/>
      <c r="U24" s="57"/>
      <c r="V24" s="57"/>
      <c r="W24" s="56"/>
      <c r="X24" s="56"/>
      <c r="Y24" s="56"/>
      <c r="Z24" s="56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19"/>
    </row>
    <row r="25" spans="2:38" s="47" customFormat="1" ht="12.95" customHeight="1">
      <c r="B25" s="45"/>
      <c r="C25" s="738" t="s">
        <v>243</v>
      </c>
      <c r="D25" s="738"/>
      <c r="E25" s="738"/>
      <c r="F25" s="739"/>
      <c r="G25" s="745" t="s">
        <v>244</v>
      </c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9"/>
      <c r="AH25" s="745" t="s">
        <v>245</v>
      </c>
      <c r="AI25" s="738"/>
      <c r="AJ25" s="738"/>
      <c r="AK25" s="738"/>
      <c r="AL25" s="46"/>
    </row>
    <row r="26" spans="2:38" s="47" customFormat="1" ht="13.5" customHeight="1">
      <c r="B26" s="45"/>
      <c r="C26" s="968"/>
      <c r="D26" s="629"/>
      <c r="E26" s="629"/>
      <c r="F26" s="630"/>
      <c r="G26" s="1033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30"/>
      <c r="AH26" s="1035"/>
      <c r="AI26" s="629"/>
      <c r="AJ26" s="629"/>
      <c r="AK26" s="629"/>
      <c r="AL26" s="46"/>
    </row>
    <row r="27" spans="2:38" s="47" customFormat="1" ht="13.5" customHeight="1">
      <c r="B27" s="45"/>
      <c r="C27" s="1030"/>
      <c r="D27" s="643"/>
      <c r="E27" s="643"/>
      <c r="F27" s="644"/>
      <c r="G27" s="1009"/>
      <c r="H27" s="643"/>
      <c r="I27" s="643"/>
      <c r="J27" s="643"/>
      <c r="K27" s="643"/>
      <c r="L27" s="643"/>
      <c r="M27" s="643"/>
      <c r="N27" s="643"/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3"/>
      <c r="Z27" s="643"/>
      <c r="AA27" s="643"/>
      <c r="AB27" s="643"/>
      <c r="AC27" s="643"/>
      <c r="AD27" s="643"/>
      <c r="AE27" s="643"/>
      <c r="AF27" s="643"/>
      <c r="AG27" s="644"/>
      <c r="AH27" s="1034"/>
      <c r="AI27" s="643"/>
      <c r="AJ27" s="643"/>
      <c r="AK27" s="643"/>
      <c r="AL27" s="46"/>
    </row>
    <row r="28" spans="2:38" s="47" customFormat="1" ht="13.5" customHeight="1">
      <c r="B28" s="45"/>
      <c r="C28" s="1039"/>
      <c r="D28" s="639"/>
      <c r="E28" s="639"/>
      <c r="F28" s="642"/>
      <c r="G28" s="998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42"/>
      <c r="AH28" s="956"/>
      <c r="AI28" s="639"/>
      <c r="AJ28" s="639"/>
      <c r="AK28" s="639"/>
      <c r="AL28" s="46"/>
    </row>
    <row r="29" spans="2:38" s="43" customFormat="1" ht="5.25" customHeight="1" thickBot="1">
      <c r="B29" s="36"/>
      <c r="C29" s="99"/>
      <c r="D29" s="99"/>
      <c r="E29" s="112"/>
      <c r="F29" s="112"/>
      <c r="G29" s="110"/>
      <c r="H29" s="112"/>
      <c r="I29" s="112"/>
      <c r="J29" s="112"/>
      <c r="K29" s="112"/>
      <c r="L29" s="112"/>
      <c r="M29" s="112"/>
      <c r="N29" s="112"/>
      <c r="O29" s="113"/>
      <c r="P29" s="113"/>
      <c r="Q29" s="114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98"/>
      <c r="AI29" s="112"/>
      <c r="AJ29" s="112"/>
      <c r="AK29" s="112"/>
      <c r="AL29" s="38"/>
    </row>
    <row r="30" spans="2:38" s="43" customFormat="1" ht="18.75" customHeight="1">
      <c r="B30" s="36"/>
      <c r="C30" s="1031" t="s">
        <v>376</v>
      </c>
      <c r="D30" s="1032"/>
      <c r="E30" s="1032"/>
      <c r="F30" s="1032"/>
      <c r="G30" s="1032"/>
      <c r="H30" s="1032"/>
      <c r="I30" s="1032"/>
      <c r="J30" s="1032"/>
      <c r="K30" s="987" t="s">
        <v>274</v>
      </c>
      <c r="L30" s="987"/>
      <c r="M30" s="987"/>
      <c r="N30" s="988"/>
      <c r="O30" s="989" t="s">
        <v>321</v>
      </c>
      <c r="P30" s="990"/>
      <c r="Q30" s="990"/>
      <c r="R30" s="990"/>
      <c r="S30" s="991"/>
      <c r="T30" s="1010" t="s">
        <v>325</v>
      </c>
      <c r="U30" s="1011"/>
      <c r="V30" s="1011"/>
      <c r="W30" s="1011"/>
      <c r="X30" s="1011"/>
      <c r="Y30" s="1011"/>
      <c r="Z30" s="1011"/>
      <c r="AA30" s="1011"/>
      <c r="AB30" s="1011"/>
      <c r="AC30" s="1011"/>
      <c r="AD30" s="1011"/>
      <c r="AE30" s="1011"/>
      <c r="AF30" s="1011"/>
      <c r="AG30" s="1011"/>
      <c r="AH30" s="1011"/>
      <c r="AI30" s="1011"/>
      <c r="AJ30" s="1011"/>
      <c r="AK30" s="1012"/>
      <c r="AL30" s="38"/>
    </row>
    <row r="31" spans="2:38" s="86" customFormat="1" ht="13.5" customHeight="1">
      <c r="B31" s="84"/>
      <c r="C31" s="859" t="s">
        <v>298</v>
      </c>
      <c r="D31" s="860"/>
      <c r="E31" s="860"/>
      <c r="F31" s="860"/>
      <c r="G31" s="860"/>
      <c r="H31" s="860"/>
      <c r="I31" s="860"/>
      <c r="J31" s="1040">
        <v>76</v>
      </c>
      <c r="K31" s="1040"/>
      <c r="L31" s="860" t="s">
        <v>368</v>
      </c>
      <c r="M31" s="860"/>
      <c r="N31" s="860"/>
      <c r="O31" s="992"/>
      <c r="P31" s="993"/>
      <c r="Q31" s="993"/>
      <c r="R31" s="993"/>
      <c r="S31" s="994"/>
      <c r="T31" s="1014" t="s">
        <v>317</v>
      </c>
      <c r="U31" s="1014"/>
      <c r="V31" s="1014"/>
      <c r="W31" s="1014"/>
      <c r="X31" s="1015"/>
      <c r="Y31" s="1019" t="s">
        <v>326</v>
      </c>
      <c r="Z31" s="1020"/>
      <c r="AA31" s="1020"/>
      <c r="AB31" s="1020"/>
      <c r="AC31" s="1013" t="s">
        <v>318</v>
      </c>
      <c r="AD31" s="1014"/>
      <c r="AE31" s="1014"/>
      <c r="AF31" s="1014"/>
      <c r="AG31" s="1015"/>
      <c r="AH31" s="1019" t="s">
        <v>326</v>
      </c>
      <c r="AI31" s="1020"/>
      <c r="AJ31" s="1020"/>
      <c r="AK31" s="1021"/>
      <c r="AL31" s="85"/>
    </row>
    <row r="32" spans="2:38" s="86" customFormat="1" ht="13.5" customHeight="1">
      <c r="B32" s="84"/>
      <c r="C32" s="826" t="s">
        <v>299</v>
      </c>
      <c r="D32" s="827"/>
      <c r="E32" s="827"/>
      <c r="F32" s="827"/>
      <c r="G32" s="827"/>
      <c r="H32" s="827"/>
      <c r="I32" s="827"/>
      <c r="J32" s="1041">
        <v>-22</v>
      </c>
      <c r="K32" s="1041"/>
      <c r="L32" s="827" t="s">
        <v>368</v>
      </c>
      <c r="M32" s="827"/>
      <c r="N32" s="827"/>
      <c r="O32" s="995"/>
      <c r="P32" s="996"/>
      <c r="Q32" s="996"/>
      <c r="R32" s="996"/>
      <c r="S32" s="997"/>
      <c r="T32" s="1017"/>
      <c r="U32" s="1017"/>
      <c r="V32" s="1017"/>
      <c r="W32" s="1017"/>
      <c r="X32" s="1018"/>
      <c r="Y32" s="1022" t="s">
        <v>327</v>
      </c>
      <c r="Z32" s="1023"/>
      <c r="AA32" s="1023"/>
      <c r="AB32" s="1023"/>
      <c r="AC32" s="1016"/>
      <c r="AD32" s="1017"/>
      <c r="AE32" s="1017"/>
      <c r="AF32" s="1017"/>
      <c r="AG32" s="1018"/>
      <c r="AH32" s="1022" t="s">
        <v>327</v>
      </c>
      <c r="AI32" s="1023"/>
      <c r="AJ32" s="1023"/>
      <c r="AK32" s="1036"/>
      <c r="AL32" s="85"/>
    </row>
    <row r="33" spans="2:50" s="86" customFormat="1" ht="13.5" customHeight="1">
      <c r="B33" s="84"/>
      <c r="C33" s="984" t="s">
        <v>287</v>
      </c>
      <c r="D33" s="985"/>
      <c r="E33" s="985"/>
      <c r="F33" s="985"/>
      <c r="G33" s="985"/>
      <c r="H33" s="985"/>
      <c r="I33" s="985"/>
      <c r="J33" s="985"/>
      <c r="K33" s="985"/>
      <c r="L33" s="985"/>
      <c r="M33" s="985"/>
      <c r="N33" s="985"/>
      <c r="O33" s="985"/>
      <c r="P33" s="985"/>
      <c r="Q33" s="985"/>
      <c r="R33" s="985"/>
      <c r="S33" s="985"/>
      <c r="T33" s="985"/>
      <c r="U33" s="985"/>
      <c r="V33" s="985"/>
      <c r="W33" s="985"/>
      <c r="X33" s="985"/>
      <c r="Y33" s="985"/>
      <c r="Z33" s="985"/>
      <c r="AA33" s="985"/>
      <c r="AB33" s="985"/>
      <c r="AC33" s="985"/>
      <c r="AD33" s="985"/>
      <c r="AE33" s="985"/>
      <c r="AF33" s="985"/>
      <c r="AG33" s="985"/>
      <c r="AH33" s="985"/>
      <c r="AI33" s="985"/>
      <c r="AJ33" s="985"/>
      <c r="AK33" s="986"/>
      <c r="AL33" s="85"/>
      <c r="AR33" s="96"/>
    </row>
    <row r="34" spans="2:50" s="86" customFormat="1" ht="13.5" customHeight="1">
      <c r="B34" s="84"/>
      <c r="C34" s="957" t="s">
        <v>361</v>
      </c>
      <c r="D34" s="958"/>
      <c r="E34" s="958"/>
      <c r="F34" s="958"/>
      <c r="G34" s="958"/>
      <c r="H34" s="958"/>
      <c r="I34" s="958"/>
      <c r="J34" s="958"/>
      <c r="K34" s="958"/>
      <c r="L34" s="958"/>
      <c r="M34" s="958"/>
      <c r="N34" s="959"/>
      <c r="O34" s="866">
        <v>230</v>
      </c>
      <c r="P34" s="814"/>
      <c r="Q34" s="814"/>
      <c r="R34" s="814"/>
      <c r="S34" s="951"/>
      <c r="T34" s="937">
        <v>230</v>
      </c>
      <c r="U34" s="935"/>
      <c r="V34" s="935"/>
      <c r="W34" s="935"/>
      <c r="X34" s="935"/>
      <c r="Y34" s="943" t="s">
        <v>378</v>
      </c>
      <c r="Z34" s="944"/>
      <c r="AA34" s="944"/>
      <c r="AB34" s="944"/>
      <c r="AC34" s="952">
        <v>230</v>
      </c>
      <c r="AD34" s="953"/>
      <c r="AE34" s="953"/>
      <c r="AF34" s="953"/>
      <c r="AG34" s="934"/>
      <c r="AH34" s="943" t="s">
        <v>378</v>
      </c>
      <c r="AI34" s="944"/>
      <c r="AJ34" s="944"/>
      <c r="AK34" s="945"/>
      <c r="AL34" s="85"/>
      <c r="AR34" s="86" t="str">
        <f t="shared" ref="AR34:AR39" si="0">AH34</f>
        <v>Pass</v>
      </c>
      <c r="AX34" s="86" t="str">
        <f>IF(ISBLANK(T34),"",IF(OR(ISNUMBER(P34),ISNUMBER(R34)),IF(AND(T34&gt;=AO34,T34&lt;=AQ34),"Pass","Fail"),""))</f>
        <v/>
      </c>
    </row>
    <row r="35" spans="2:50" s="177" customFormat="1" ht="13.5" customHeight="1">
      <c r="B35" s="175"/>
      <c r="C35" s="962" t="s">
        <v>519</v>
      </c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4"/>
      <c r="O35" s="679"/>
      <c r="P35" s="661"/>
      <c r="Q35" s="661"/>
      <c r="R35" s="661"/>
      <c r="S35" s="971"/>
      <c r="T35" s="671"/>
      <c r="U35" s="672"/>
      <c r="V35" s="672"/>
      <c r="W35" s="672"/>
      <c r="X35" s="672"/>
      <c r="Y35" s="648" t="str">
        <f>IF(ISBLANK(T35),"",IF(ISNUMBER(O35),IF(T35&lt;O35,"Fail","Pass"),"---"))</f>
        <v/>
      </c>
      <c r="Z35" s="668"/>
      <c r="AA35" s="668"/>
      <c r="AB35" s="668"/>
      <c r="AC35" s="671"/>
      <c r="AD35" s="672"/>
      <c r="AE35" s="672"/>
      <c r="AF35" s="672"/>
      <c r="AG35" s="672"/>
      <c r="AH35" s="648" t="str">
        <f>IF(ISBLANK(AC35),"",IF(ISNUMBER(O35),IF(AC35&lt;O35,"Fail","Pass"),"---"))</f>
        <v/>
      </c>
      <c r="AI35" s="668"/>
      <c r="AJ35" s="668"/>
      <c r="AK35" s="669"/>
      <c r="AL35" s="176"/>
      <c r="AR35" s="177" t="str">
        <f t="shared" si="0"/>
        <v/>
      </c>
    </row>
    <row r="36" spans="2:50" s="86" customFormat="1" ht="13.5" customHeight="1">
      <c r="B36" s="84"/>
      <c r="C36" s="957" t="s">
        <v>377</v>
      </c>
      <c r="D36" s="958"/>
      <c r="E36" s="958"/>
      <c r="F36" s="958"/>
      <c r="G36" s="958"/>
      <c r="H36" s="958"/>
      <c r="I36" s="958"/>
      <c r="J36" s="958"/>
      <c r="K36" s="958"/>
      <c r="L36" s="958"/>
      <c r="M36" s="958"/>
      <c r="N36" s="959"/>
      <c r="O36" s="965">
        <v>3</v>
      </c>
      <c r="P36" s="966"/>
      <c r="Q36" s="966"/>
      <c r="R36" s="966"/>
      <c r="S36" s="967"/>
      <c r="T36" s="969">
        <v>3</v>
      </c>
      <c r="U36" s="970"/>
      <c r="V36" s="970"/>
      <c r="W36" s="970"/>
      <c r="X36" s="970"/>
      <c r="Y36" s="944" t="s">
        <v>378</v>
      </c>
      <c r="Z36" s="944"/>
      <c r="AA36" s="944"/>
      <c r="AB36" s="944"/>
      <c r="AC36" s="1027">
        <v>3</v>
      </c>
      <c r="AD36" s="1028"/>
      <c r="AE36" s="1028"/>
      <c r="AF36" s="1028"/>
      <c r="AG36" s="1029"/>
      <c r="AH36" s="943" t="s">
        <v>378</v>
      </c>
      <c r="AI36" s="944"/>
      <c r="AJ36" s="944"/>
      <c r="AK36" s="945"/>
      <c r="AL36" s="85"/>
      <c r="AR36" s="86" t="str">
        <f t="shared" si="0"/>
        <v>Pass</v>
      </c>
    </row>
    <row r="37" spans="2:50" s="86" customFormat="1" ht="13.5" customHeight="1">
      <c r="B37" s="84"/>
      <c r="C37" s="957" t="s">
        <v>362</v>
      </c>
      <c r="D37" s="958"/>
      <c r="E37" s="958"/>
      <c r="F37" s="958"/>
      <c r="G37" s="958"/>
      <c r="H37" s="958"/>
      <c r="I37" s="958"/>
      <c r="J37" s="958"/>
      <c r="K37" s="958"/>
      <c r="L37" s="958"/>
      <c r="M37" s="958"/>
      <c r="N37" s="959"/>
      <c r="O37" s="1004">
        <v>1</v>
      </c>
      <c r="P37" s="1005"/>
      <c r="Q37" s="1005"/>
      <c r="R37" s="1005"/>
      <c r="S37" s="1006"/>
      <c r="T37" s="1037">
        <v>1</v>
      </c>
      <c r="U37" s="1038"/>
      <c r="V37" s="1038"/>
      <c r="W37" s="1038"/>
      <c r="X37" s="1038"/>
      <c r="Y37" s="943" t="s">
        <v>378</v>
      </c>
      <c r="Z37" s="944"/>
      <c r="AA37" s="944"/>
      <c r="AB37" s="944"/>
      <c r="AC37" s="946">
        <v>1</v>
      </c>
      <c r="AD37" s="947"/>
      <c r="AE37" s="947"/>
      <c r="AF37" s="947"/>
      <c r="AG37" s="948"/>
      <c r="AH37" s="943" t="s">
        <v>378</v>
      </c>
      <c r="AI37" s="944"/>
      <c r="AJ37" s="944"/>
      <c r="AK37" s="945"/>
      <c r="AL37" s="85"/>
      <c r="AR37" s="86" t="str">
        <f t="shared" si="0"/>
        <v>Pass</v>
      </c>
    </row>
    <row r="38" spans="2:50" s="86" customFormat="1" ht="13.5" customHeight="1">
      <c r="B38" s="84"/>
      <c r="C38" s="957" t="s">
        <v>363</v>
      </c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9"/>
      <c r="O38" s="999" t="s">
        <v>354</v>
      </c>
      <c r="P38" s="1000"/>
      <c r="Q38" s="1000"/>
      <c r="R38" s="1000"/>
      <c r="S38" s="1001"/>
      <c r="T38" s="949">
        <v>76</v>
      </c>
      <c r="U38" s="950"/>
      <c r="V38" s="950"/>
      <c r="W38" s="950"/>
      <c r="X38" s="950"/>
      <c r="Y38" s="944" t="s">
        <v>378</v>
      </c>
      <c r="Z38" s="944"/>
      <c r="AA38" s="944"/>
      <c r="AB38" s="944"/>
      <c r="AC38" s="1024">
        <v>69</v>
      </c>
      <c r="AD38" s="1025"/>
      <c r="AE38" s="1025"/>
      <c r="AF38" s="1025"/>
      <c r="AG38" s="1026"/>
      <c r="AH38" s="943" t="s">
        <v>378</v>
      </c>
      <c r="AI38" s="944"/>
      <c r="AJ38" s="944"/>
      <c r="AK38" s="945"/>
      <c r="AL38" s="85"/>
      <c r="AR38" s="86" t="str">
        <f t="shared" si="0"/>
        <v>Pass</v>
      </c>
    </row>
    <row r="39" spans="2:50" s="177" customFormat="1" ht="13.5" customHeight="1">
      <c r="B39" s="175"/>
      <c r="C39" s="1002" t="s">
        <v>520</v>
      </c>
      <c r="D39" s="1003"/>
      <c r="E39" s="1003"/>
      <c r="F39" s="1003"/>
      <c r="G39" s="1003"/>
      <c r="H39" s="1003"/>
      <c r="I39" s="1003"/>
      <c r="J39" s="1003"/>
      <c r="K39" s="1003"/>
      <c r="L39" s="1003"/>
      <c r="M39" s="1003"/>
      <c r="N39" s="1003"/>
      <c r="O39" s="240"/>
      <c r="P39" s="240"/>
      <c r="Q39" s="240"/>
      <c r="R39" s="240"/>
      <c r="S39" s="240"/>
      <c r="T39" s="241"/>
      <c r="U39" s="241"/>
      <c r="V39" s="241"/>
      <c r="W39" s="241"/>
      <c r="X39" s="241"/>
      <c r="Y39" s="180"/>
      <c r="Z39" s="180"/>
      <c r="AA39" s="180"/>
      <c r="AB39" s="180"/>
      <c r="AC39" s="241"/>
      <c r="AD39" s="241"/>
      <c r="AE39" s="241"/>
      <c r="AF39" s="241"/>
      <c r="AG39" s="241"/>
      <c r="AH39" s="180"/>
      <c r="AI39" s="180"/>
      <c r="AJ39" s="180"/>
      <c r="AK39" s="242"/>
      <c r="AL39" s="176"/>
      <c r="AR39" s="177">
        <f t="shared" si="0"/>
        <v>0</v>
      </c>
    </row>
    <row r="40" spans="2:50" s="86" customFormat="1" ht="13.5" customHeight="1">
      <c r="B40" s="84"/>
      <c r="C40" s="984" t="s">
        <v>292</v>
      </c>
      <c r="D40" s="985"/>
      <c r="E40" s="985"/>
      <c r="F40" s="985"/>
      <c r="G40" s="985"/>
      <c r="H40" s="985"/>
      <c r="I40" s="985"/>
      <c r="J40" s="985"/>
      <c r="K40" s="985"/>
      <c r="L40" s="985"/>
      <c r="M40" s="985"/>
      <c r="N40" s="985"/>
      <c r="O40" s="985"/>
      <c r="P40" s="985"/>
      <c r="Q40" s="985"/>
      <c r="R40" s="985"/>
      <c r="S40" s="985"/>
      <c r="T40" s="985"/>
      <c r="U40" s="985"/>
      <c r="V40" s="985"/>
      <c r="W40" s="985"/>
      <c r="X40" s="985"/>
      <c r="Y40" s="985"/>
      <c r="Z40" s="985"/>
      <c r="AA40" s="985"/>
      <c r="AB40" s="985"/>
      <c r="AC40" s="985"/>
      <c r="AD40" s="985"/>
      <c r="AE40" s="985"/>
      <c r="AF40" s="985"/>
      <c r="AG40" s="985"/>
      <c r="AH40" s="985"/>
      <c r="AI40" s="985"/>
      <c r="AJ40" s="985"/>
      <c r="AK40" s="986"/>
      <c r="AL40" s="85"/>
      <c r="AR40" s="96"/>
    </row>
    <row r="41" spans="2:50" s="86" customFormat="1" ht="13.5" customHeight="1">
      <c r="B41" s="84"/>
      <c r="C41" s="957" t="s">
        <v>364</v>
      </c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9"/>
      <c r="O41" s="1045">
        <v>1</v>
      </c>
      <c r="P41" s="1046"/>
      <c r="Q41" s="1046"/>
      <c r="R41" s="1046"/>
      <c r="S41" s="1047"/>
      <c r="T41" s="1007">
        <v>1</v>
      </c>
      <c r="U41" s="1008"/>
      <c r="V41" s="1008"/>
      <c r="W41" s="1008"/>
      <c r="X41" s="1008"/>
      <c r="Y41" s="944" t="s">
        <v>378</v>
      </c>
      <c r="Z41" s="944"/>
      <c r="AA41" s="944"/>
      <c r="AB41" s="944"/>
      <c r="AC41" s="1042">
        <v>1</v>
      </c>
      <c r="AD41" s="1043"/>
      <c r="AE41" s="1043"/>
      <c r="AF41" s="1043"/>
      <c r="AG41" s="1044"/>
      <c r="AH41" s="943" t="s">
        <v>378</v>
      </c>
      <c r="AI41" s="944"/>
      <c r="AJ41" s="944"/>
      <c r="AK41" s="945"/>
      <c r="AL41" s="85"/>
      <c r="AR41" s="86" t="str">
        <f>AH41</f>
        <v>Pass</v>
      </c>
    </row>
    <row r="42" spans="2:50" s="86" customFormat="1" ht="13.5" customHeight="1">
      <c r="B42" s="84"/>
      <c r="C42" s="957" t="s">
        <v>362</v>
      </c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9"/>
      <c r="O42" s="1004">
        <v>2.2000000000000002</v>
      </c>
      <c r="P42" s="1005"/>
      <c r="Q42" s="1005"/>
      <c r="R42" s="1005"/>
      <c r="S42" s="1006"/>
      <c r="T42" s="1037">
        <v>2.2000000000000002</v>
      </c>
      <c r="U42" s="1038"/>
      <c r="V42" s="1038"/>
      <c r="W42" s="1038"/>
      <c r="X42" s="1038"/>
      <c r="Y42" s="943" t="s">
        <v>378</v>
      </c>
      <c r="Z42" s="944"/>
      <c r="AA42" s="944"/>
      <c r="AB42" s="944"/>
      <c r="AC42" s="946">
        <v>2.2000000000000002</v>
      </c>
      <c r="AD42" s="947"/>
      <c r="AE42" s="947"/>
      <c r="AF42" s="947"/>
      <c r="AG42" s="948"/>
      <c r="AH42" s="943" t="s">
        <v>378</v>
      </c>
      <c r="AI42" s="944"/>
      <c r="AJ42" s="944"/>
      <c r="AK42" s="945"/>
      <c r="AL42" s="85"/>
      <c r="AR42" s="86" t="str">
        <f>AH42</f>
        <v>Pass</v>
      </c>
    </row>
    <row r="43" spans="2:50" s="86" customFormat="1" ht="13.5" customHeight="1">
      <c r="B43" s="84"/>
      <c r="C43" s="957" t="s">
        <v>363</v>
      </c>
      <c r="D43" s="958"/>
      <c r="E43" s="958"/>
      <c r="F43" s="958"/>
      <c r="G43" s="958"/>
      <c r="H43" s="958"/>
      <c r="I43" s="958"/>
      <c r="J43" s="958"/>
      <c r="K43" s="958"/>
      <c r="L43" s="958"/>
      <c r="M43" s="958"/>
      <c r="N43" s="959"/>
      <c r="O43" s="1048" t="s">
        <v>458</v>
      </c>
      <c r="P43" s="1000"/>
      <c r="Q43" s="1000"/>
      <c r="R43" s="1000"/>
      <c r="S43" s="1001"/>
      <c r="T43" s="937">
        <v>76</v>
      </c>
      <c r="U43" s="935"/>
      <c r="V43" s="935"/>
      <c r="W43" s="935"/>
      <c r="X43" s="935"/>
      <c r="Y43" s="944" t="s">
        <v>378</v>
      </c>
      <c r="Z43" s="944"/>
      <c r="AA43" s="944"/>
      <c r="AB43" s="944"/>
      <c r="AC43" s="1024">
        <v>69</v>
      </c>
      <c r="AD43" s="1025"/>
      <c r="AE43" s="1025"/>
      <c r="AF43" s="1025"/>
      <c r="AG43" s="1026"/>
      <c r="AH43" s="943" t="s">
        <v>378</v>
      </c>
      <c r="AI43" s="944"/>
      <c r="AJ43" s="944"/>
      <c r="AK43" s="945"/>
      <c r="AL43" s="85"/>
      <c r="AR43" s="86" t="str">
        <f>AH43</f>
        <v>Pass</v>
      </c>
    </row>
    <row r="44" spans="2:50" s="86" customFormat="1" ht="13.5" customHeight="1">
      <c r="B44" s="84"/>
      <c r="C44" s="984" t="s">
        <v>293</v>
      </c>
      <c r="D44" s="985"/>
      <c r="E44" s="985"/>
      <c r="F44" s="985"/>
      <c r="G44" s="985"/>
      <c r="H44" s="985"/>
      <c r="I44" s="985"/>
      <c r="J44" s="985"/>
      <c r="K44" s="985"/>
      <c r="L44" s="985"/>
      <c r="M44" s="985"/>
      <c r="N44" s="985"/>
      <c r="O44" s="985"/>
      <c r="P44" s="985"/>
      <c r="Q44" s="985"/>
      <c r="R44" s="985"/>
      <c r="S44" s="985"/>
      <c r="T44" s="985"/>
      <c r="U44" s="985"/>
      <c r="V44" s="985"/>
      <c r="W44" s="985"/>
      <c r="X44" s="985"/>
      <c r="Y44" s="985"/>
      <c r="Z44" s="985"/>
      <c r="AA44" s="985"/>
      <c r="AB44" s="985"/>
      <c r="AC44" s="985"/>
      <c r="AD44" s="985"/>
      <c r="AE44" s="985"/>
      <c r="AF44" s="985"/>
      <c r="AG44" s="985"/>
      <c r="AH44" s="985"/>
      <c r="AI44" s="985"/>
      <c r="AJ44" s="985"/>
      <c r="AK44" s="986"/>
      <c r="AL44" s="85"/>
      <c r="AR44" s="96"/>
    </row>
    <row r="45" spans="2:50" s="86" customFormat="1" ht="13.5" customHeight="1">
      <c r="B45" s="84"/>
      <c r="C45" s="957" t="s">
        <v>362</v>
      </c>
      <c r="D45" s="958"/>
      <c r="E45" s="958"/>
      <c r="F45" s="958"/>
      <c r="G45" s="958"/>
      <c r="H45" s="958"/>
      <c r="I45" s="958"/>
      <c r="J45" s="958"/>
      <c r="K45" s="958"/>
      <c r="L45" s="958"/>
      <c r="M45" s="958"/>
      <c r="N45" s="959"/>
      <c r="O45" s="866">
        <v>5000</v>
      </c>
      <c r="P45" s="814"/>
      <c r="Q45" s="814"/>
      <c r="R45" s="814"/>
      <c r="S45" s="951"/>
      <c r="T45" s="937">
        <v>5000</v>
      </c>
      <c r="U45" s="935"/>
      <c r="V45" s="935"/>
      <c r="W45" s="935"/>
      <c r="X45" s="935"/>
      <c r="Y45" s="944" t="s">
        <v>378</v>
      </c>
      <c r="Z45" s="944"/>
      <c r="AA45" s="944"/>
      <c r="AB45" s="944"/>
      <c r="AC45" s="952">
        <v>5000</v>
      </c>
      <c r="AD45" s="953"/>
      <c r="AE45" s="953"/>
      <c r="AF45" s="953"/>
      <c r="AG45" s="934"/>
      <c r="AH45" s="943" t="s">
        <v>378</v>
      </c>
      <c r="AI45" s="944"/>
      <c r="AJ45" s="944"/>
      <c r="AK45" s="945"/>
      <c r="AL45" s="85"/>
      <c r="AR45" s="86" t="str">
        <f>AH45</f>
        <v>Pass</v>
      </c>
    </row>
    <row r="46" spans="2:50" s="86" customFormat="1" ht="13.5" customHeight="1">
      <c r="B46" s="84"/>
      <c r="C46" s="957" t="s">
        <v>365</v>
      </c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9"/>
      <c r="O46" s="965">
        <v>0.3</v>
      </c>
      <c r="P46" s="966"/>
      <c r="Q46" s="966"/>
      <c r="R46" s="966"/>
      <c r="S46" s="967"/>
      <c r="T46" s="937">
        <v>0.29899999999999999</v>
      </c>
      <c r="U46" s="935"/>
      <c r="V46" s="935"/>
      <c r="W46" s="935"/>
      <c r="X46" s="935"/>
      <c r="Y46" s="943" t="s">
        <v>383</v>
      </c>
      <c r="Z46" s="944"/>
      <c r="AA46" s="944"/>
      <c r="AB46" s="944"/>
      <c r="AC46" s="1027">
        <v>0.29899999999999999</v>
      </c>
      <c r="AD46" s="1028"/>
      <c r="AE46" s="1028"/>
      <c r="AF46" s="1028"/>
      <c r="AG46" s="1029"/>
      <c r="AH46" s="943" t="s">
        <v>383</v>
      </c>
      <c r="AI46" s="944"/>
      <c r="AJ46" s="944"/>
      <c r="AK46" s="945"/>
      <c r="AL46" s="85"/>
      <c r="AR46" s="86" t="e">
        <f>IF(ISBLANK(AC46),"",IF(AH46="Pass","Pass",IF(AND(AH46="Run DT",#REF!="Pass"),"Pass","Fail")))</f>
        <v>#REF!</v>
      </c>
    </row>
    <row r="47" spans="2:50" s="86" customFormat="1" ht="13.5" customHeight="1">
      <c r="B47" s="84"/>
      <c r="C47" s="957" t="s">
        <v>366</v>
      </c>
      <c r="D47" s="958"/>
      <c r="E47" s="958"/>
      <c r="F47" s="958"/>
      <c r="G47" s="958"/>
      <c r="H47" s="958"/>
      <c r="I47" s="958"/>
      <c r="J47" s="958"/>
      <c r="K47" s="958"/>
      <c r="L47" s="958"/>
      <c r="M47" s="958"/>
      <c r="N47" s="959"/>
      <c r="O47" s="866">
        <v>300</v>
      </c>
      <c r="P47" s="814"/>
      <c r="Q47" s="814"/>
      <c r="R47" s="814"/>
      <c r="S47" s="951"/>
      <c r="T47" s="937">
        <v>300</v>
      </c>
      <c r="U47" s="935"/>
      <c r="V47" s="935"/>
      <c r="W47" s="935"/>
      <c r="X47" s="935"/>
      <c r="Y47" s="944" t="s">
        <v>378</v>
      </c>
      <c r="Z47" s="944"/>
      <c r="AA47" s="944"/>
      <c r="AB47" s="944"/>
      <c r="AC47" s="952">
        <v>301</v>
      </c>
      <c r="AD47" s="953"/>
      <c r="AE47" s="953"/>
      <c r="AF47" s="953"/>
      <c r="AG47" s="934"/>
      <c r="AH47" s="943" t="s">
        <v>383</v>
      </c>
      <c r="AI47" s="944"/>
      <c r="AJ47" s="944"/>
      <c r="AK47" s="945"/>
      <c r="AL47" s="85"/>
      <c r="AR47" s="86" t="e">
        <f>IF(ISBLANK(AC47),"",IF(AH47="Pass","Pass",IF(AND(AH47="Run DT",#REF!="Pass"),"Pass","Fail")))</f>
        <v>#REF!</v>
      </c>
    </row>
    <row r="48" spans="2:50" s="177" customFormat="1" ht="13.5" customHeight="1">
      <c r="B48" s="175"/>
      <c r="C48" s="683" t="s">
        <v>521</v>
      </c>
      <c r="D48" s="684"/>
      <c r="E48" s="684"/>
      <c r="F48" s="684"/>
      <c r="G48" s="684"/>
      <c r="H48" s="684"/>
      <c r="I48" s="684"/>
      <c r="J48" s="684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4"/>
      <c r="V48" s="684"/>
      <c r="W48" s="684"/>
      <c r="X48" s="684"/>
      <c r="Y48" s="684"/>
      <c r="Z48" s="684"/>
      <c r="AA48" s="684"/>
      <c r="AB48" s="684"/>
      <c r="AC48" s="684"/>
      <c r="AD48" s="684"/>
      <c r="AE48" s="684"/>
      <c r="AF48" s="684"/>
      <c r="AG48" s="684"/>
      <c r="AH48" s="684"/>
      <c r="AI48" s="684"/>
      <c r="AJ48" s="684"/>
      <c r="AK48" s="685"/>
      <c r="AL48" s="176"/>
      <c r="AR48" s="182"/>
    </row>
    <row r="49" spans="2:44" s="177" customFormat="1" ht="13.5" customHeight="1">
      <c r="B49" s="175"/>
      <c r="C49" s="962" t="s">
        <v>522</v>
      </c>
      <c r="D49" s="963"/>
      <c r="E49" s="963"/>
      <c r="F49" s="963"/>
      <c r="G49" s="963"/>
      <c r="H49" s="963"/>
      <c r="I49" s="963"/>
      <c r="J49" s="963"/>
      <c r="K49" s="963"/>
      <c r="L49" s="963"/>
      <c r="M49" s="963"/>
      <c r="N49" s="964"/>
      <c r="O49" s="974"/>
      <c r="P49" s="975"/>
      <c r="Q49" s="975"/>
      <c r="R49" s="975"/>
      <c r="S49" s="976"/>
      <c r="T49" s="954"/>
      <c r="U49" s="955"/>
      <c r="V49" s="955"/>
      <c r="W49" s="955"/>
      <c r="X49" s="955"/>
      <c r="Y49" s="648" t="str">
        <f>IF(ISBLANK(T49),"",IF(ISNUMBER(O49),IF(T49&lt;O49,"Fail","Pass"),"---"))</f>
        <v/>
      </c>
      <c r="Z49" s="668"/>
      <c r="AA49" s="668"/>
      <c r="AB49" s="668"/>
      <c r="AC49" s="954"/>
      <c r="AD49" s="955"/>
      <c r="AE49" s="955"/>
      <c r="AF49" s="955"/>
      <c r="AG49" s="955"/>
      <c r="AH49" s="648" t="str">
        <f>IF(ISBLANK(AC49),"",IF(ISNUMBER(O49),IF(AC49&lt;O49,"Fail","Pass"),"---"))</f>
        <v/>
      </c>
      <c r="AI49" s="668"/>
      <c r="AJ49" s="668"/>
      <c r="AK49" s="669"/>
      <c r="AL49" s="176"/>
      <c r="AR49" s="182"/>
    </row>
    <row r="50" spans="2:44" s="177" customFormat="1" ht="13.5" customHeight="1">
      <c r="B50" s="175"/>
      <c r="C50" s="960" t="s">
        <v>523</v>
      </c>
      <c r="D50" s="836"/>
      <c r="E50" s="836"/>
      <c r="F50" s="836"/>
      <c r="G50" s="836"/>
      <c r="H50" s="836"/>
      <c r="I50" s="836"/>
      <c r="J50" s="836"/>
      <c r="K50" s="836"/>
      <c r="L50" s="836"/>
      <c r="M50" s="836"/>
      <c r="N50" s="961"/>
      <c r="O50" s="679"/>
      <c r="P50" s="661"/>
      <c r="Q50" s="661"/>
      <c r="R50" s="661"/>
      <c r="S50" s="971"/>
      <c r="T50" s="671"/>
      <c r="U50" s="672"/>
      <c r="V50" s="672"/>
      <c r="W50" s="672"/>
      <c r="X50" s="672"/>
      <c r="Y50" s="668" t="str">
        <f>IF(ISBLANK(T50),"",IF(ISNUMBER(O50),IF(T50&gt;O50,"Run DT","Pass"),"---"))</f>
        <v/>
      </c>
      <c r="Z50" s="668"/>
      <c r="AA50" s="668"/>
      <c r="AB50" s="668"/>
      <c r="AC50" s="671"/>
      <c r="AD50" s="672"/>
      <c r="AE50" s="672"/>
      <c r="AF50" s="672"/>
      <c r="AG50" s="672"/>
      <c r="AH50" s="648" t="str">
        <f>IF(ISBLANK(AC50),"",IF(ISNUMBER(O50),IF(AC50&gt;O50,"Run DT","Pass"),"---"))</f>
        <v/>
      </c>
      <c r="AI50" s="668"/>
      <c r="AJ50" s="668"/>
      <c r="AK50" s="669"/>
      <c r="AL50" s="176"/>
      <c r="AR50" s="177" t="str">
        <f>AH50</f>
        <v/>
      </c>
    </row>
    <row r="51" spans="2:44" s="177" customFormat="1" ht="13.5" customHeight="1">
      <c r="B51" s="175"/>
      <c r="C51" s="962" t="s">
        <v>524</v>
      </c>
      <c r="D51" s="963"/>
      <c r="E51" s="963"/>
      <c r="F51" s="963"/>
      <c r="G51" s="963"/>
      <c r="H51" s="963"/>
      <c r="I51" s="963"/>
      <c r="J51" s="963"/>
      <c r="K51" s="963"/>
      <c r="L51" s="963"/>
      <c r="M51" s="963"/>
      <c r="N51" s="964"/>
      <c r="O51" s="679"/>
      <c r="P51" s="661"/>
      <c r="Q51" s="661"/>
      <c r="R51" s="661"/>
      <c r="S51" s="971"/>
      <c r="T51" s="671"/>
      <c r="U51" s="672"/>
      <c r="V51" s="672"/>
      <c r="W51" s="672"/>
      <c r="X51" s="672"/>
      <c r="Y51" s="668" t="str">
        <f>IF(ISBLANK(T51),"",IF(ISNUMBER(O51),IF(T51&gt;O51,"Run DT","Pass"),"---"))</f>
        <v/>
      </c>
      <c r="Z51" s="668"/>
      <c r="AA51" s="668"/>
      <c r="AB51" s="668"/>
      <c r="AC51" s="671"/>
      <c r="AD51" s="672"/>
      <c r="AE51" s="672"/>
      <c r="AF51" s="672"/>
      <c r="AG51" s="672"/>
      <c r="AH51" s="648" t="str">
        <f>IF(ISBLANK(AC51),"",IF(ISNUMBER(O51),IF(AC51&gt;O51,"Run DT","Pass"),"---"))</f>
        <v/>
      </c>
      <c r="AI51" s="668"/>
      <c r="AJ51" s="668"/>
      <c r="AK51" s="669"/>
      <c r="AL51" s="176"/>
      <c r="AR51" s="177" t="str">
        <f>IF(ISBLANK(AC51),"",IF(AH51="Pass","Pass",IF(AND(AH51="Run DT",#REF!="Pass"),"Pass","Fail")))</f>
        <v/>
      </c>
    </row>
    <row r="52" spans="2:44" s="86" customFormat="1" ht="13.5" customHeight="1">
      <c r="B52" s="84"/>
      <c r="C52" s="984" t="s">
        <v>322</v>
      </c>
      <c r="D52" s="985"/>
      <c r="E52" s="985"/>
      <c r="F52" s="985"/>
      <c r="G52" s="985"/>
      <c r="H52" s="985"/>
      <c r="I52" s="985"/>
      <c r="J52" s="985"/>
      <c r="K52" s="985"/>
      <c r="L52" s="985"/>
      <c r="M52" s="985"/>
      <c r="N52" s="985"/>
      <c r="O52" s="985"/>
      <c r="P52" s="985"/>
      <c r="Q52" s="985"/>
      <c r="R52" s="985"/>
      <c r="S52" s="985"/>
      <c r="T52" s="985"/>
      <c r="U52" s="985"/>
      <c r="V52" s="985"/>
      <c r="W52" s="985"/>
      <c r="X52" s="985"/>
      <c r="Y52" s="985"/>
      <c r="Z52" s="985"/>
      <c r="AA52" s="985"/>
      <c r="AB52" s="985"/>
      <c r="AC52" s="985"/>
      <c r="AD52" s="985"/>
      <c r="AE52" s="985"/>
      <c r="AF52" s="985"/>
      <c r="AG52" s="985"/>
      <c r="AH52" s="985"/>
      <c r="AI52" s="985"/>
      <c r="AJ52" s="985"/>
      <c r="AK52" s="986"/>
      <c r="AL52" s="85"/>
      <c r="AR52" s="86" t="e">
        <f>IF(ISBLANK(#REF!),"Pass",(IF(AND(AH46="Pass",AH47="Pass"),"Pass",IF(#REF!="Pass","Pass","Fail"))))</f>
        <v>#REF!</v>
      </c>
    </row>
    <row r="53" spans="2:44" s="177" customFormat="1" ht="13.5" customHeight="1">
      <c r="B53" s="175"/>
      <c r="C53" s="962" t="s">
        <v>525</v>
      </c>
      <c r="D53" s="963"/>
      <c r="E53" s="963"/>
      <c r="F53" s="963"/>
      <c r="G53" s="963"/>
      <c r="H53" s="963"/>
      <c r="I53" s="963"/>
      <c r="J53" s="963"/>
      <c r="K53" s="963"/>
      <c r="L53" s="963"/>
      <c r="M53" s="963"/>
      <c r="N53" s="964"/>
      <c r="O53" s="974"/>
      <c r="P53" s="975"/>
      <c r="Q53" s="975"/>
      <c r="R53" s="975"/>
      <c r="S53" s="976"/>
      <c r="T53" s="954"/>
      <c r="U53" s="955"/>
      <c r="V53" s="955"/>
      <c r="W53" s="955"/>
      <c r="X53" s="955"/>
      <c r="Y53" s="648" t="str">
        <f>IF(ISBLANK(T53),"",IF(ISNUMBER(O53),IF(T53&lt;O53,"Fail","Pass"),"---"))</f>
        <v/>
      </c>
      <c r="Z53" s="668"/>
      <c r="AA53" s="668"/>
      <c r="AB53" s="668"/>
      <c r="AC53" s="954"/>
      <c r="AD53" s="955"/>
      <c r="AE53" s="955"/>
      <c r="AF53" s="955"/>
      <c r="AG53" s="955"/>
      <c r="AH53" s="648" t="str">
        <f>IF(ISBLANK(AC53),"",IF(ISNUMBER(O53),IF(AC53&lt;O53,"Fail","Pass"),"---"))</f>
        <v/>
      </c>
      <c r="AI53" s="668"/>
      <c r="AJ53" s="668"/>
      <c r="AK53" s="669"/>
      <c r="AL53" s="176"/>
      <c r="AR53" s="177" t="e">
        <f>IF(ISBLANK(#REF!),"Pass",(IF(AND(AH51="Pass",AH52="Pass"),"Pass",IF(#REF!="Pass","Pass","Fail"))))</f>
        <v>#REF!</v>
      </c>
    </row>
    <row r="54" spans="2:44" s="177" customFormat="1" ht="13.5" customHeight="1">
      <c r="B54" s="175"/>
      <c r="C54" s="962" t="s">
        <v>506</v>
      </c>
      <c r="D54" s="963"/>
      <c r="E54" s="963"/>
      <c r="F54" s="963"/>
      <c r="G54" s="963"/>
      <c r="H54" s="963"/>
      <c r="I54" s="963"/>
      <c r="J54" s="963"/>
      <c r="K54" s="963"/>
      <c r="L54" s="963"/>
      <c r="M54" s="963"/>
      <c r="N54" s="964"/>
      <c r="O54" s="974" t="e">
        <f>VLOOKUP(#REF!,#REF!,20)</f>
        <v>#REF!</v>
      </c>
      <c r="P54" s="975"/>
      <c r="Q54" s="975"/>
      <c r="R54" s="975"/>
      <c r="S54" s="976"/>
      <c r="T54" s="954"/>
      <c r="U54" s="955"/>
      <c r="V54" s="955"/>
      <c r="W54" s="955"/>
      <c r="X54" s="955"/>
      <c r="Y54" s="648" t="str">
        <f>IF(ISBLANK(T54),"",IF(ISNUMBER(O54),IF(T54&lt;O54,"Fail","Pass"),"---"))</f>
        <v/>
      </c>
      <c r="Z54" s="668"/>
      <c r="AA54" s="668"/>
      <c r="AB54" s="668"/>
      <c r="AC54" s="954"/>
      <c r="AD54" s="955"/>
      <c r="AE54" s="955"/>
      <c r="AF54" s="955"/>
      <c r="AG54" s="955"/>
      <c r="AH54" s="648" t="str">
        <f>IF(ISBLANK(AC54),"",IF(ISNUMBER(O54),IF(AC54&lt;O54,"Fail","Pass"),"---"))</f>
        <v/>
      </c>
      <c r="AI54" s="668"/>
      <c r="AJ54" s="668"/>
      <c r="AK54" s="669"/>
      <c r="AL54" s="176"/>
      <c r="AR54" s="182"/>
    </row>
    <row r="55" spans="2:44" s="177" customFormat="1" ht="13.5" customHeight="1" thickBot="1">
      <c r="B55" s="175"/>
      <c r="C55" s="978" t="s">
        <v>526</v>
      </c>
      <c r="D55" s="979"/>
      <c r="E55" s="979"/>
      <c r="F55" s="979"/>
      <c r="G55" s="979"/>
      <c r="H55" s="979"/>
      <c r="I55" s="979"/>
      <c r="J55" s="979"/>
      <c r="K55" s="979"/>
      <c r="L55" s="979"/>
      <c r="M55" s="979"/>
      <c r="N55" s="980"/>
      <c r="O55" s="981" t="e">
        <f>VLOOKUP(#REF!,#REF!,21)</f>
        <v>#REF!</v>
      </c>
      <c r="P55" s="982"/>
      <c r="Q55" s="982"/>
      <c r="R55" s="982"/>
      <c r="S55" s="983"/>
      <c r="T55" s="977"/>
      <c r="U55" s="700"/>
      <c r="V55" s="700"/>
      <c r="W55" s="700"/>
      <c r="X55" s="700"/>
      <c r="Y55" s="699" t="str">
        <f>IF(ISBLANK(T55),"",IF(ISNUMBER(O55),IF(T55&lt;O55,"Fail","Pass"),"---"))</f>
        <v/>
      </c>
      <c r="Z55" s="972"/>
      <c r="AA55" s="972"/>
      <c r="AB55" s="972"/>
      <c r="AC55" s="977"/>
      <c r="AD55" s="700"/>
      <c r="AE55" s="700"/>
      <c r="AF55" s="700"/>
      <c r="AG55" s="700"/>
      <c r="AH55" s="699" t="str">
        <f>IF(ISBLANK(AC55),"",IF(ISNUMBER(O55),IF(AC55&lt;O55,"Fail","Pass"),"---"))</f>
        <v/>
      </c>
      <c r="AI55" s="972"/>
      <c r="AJ55" s="972"/>
      <c r="AK55" s="973"/>
      <c r="AL55" s="176"/>
      <c r="AR55" s="177" t="str">
        <f>IF(AH54="---","Pass",AH54)</f>
        <v/>
      </c>
    </row>
    <row r="56" spans="2:44" s="86" customFormat="1" ht="13.5" customHeight="1">
      <c r="B56" s="84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7"/>
      <c r="P56" s="197"/>
      <c r="Q56" s="197"/>
      <c r="R56" s="197"/>
      <c r="S56" s="197"/>
      <c r="T56" s="198"/>
      <c r="U56" s="198"/>
      <c r="V56" s="198"/>
      <c r="W56" s="198"/>
      <c r="X56" s="198"/>
      <c r="Y56" s="88"/>
      <c r="Z56" s="88"/>
      <c r="AA56" s="88"/>
      <c r="AB56" s="88"/>
      <c r="AC56" s="199"/>
      <c r="AD56" s="199"/>
      <c r="AE56" s="199"/>
      <c r="AF56" s="199"/>
      <c r="AG56" s="199"/>
      <c r="AH56" s="88"/>
      <c r="AI56" s="88"/>
      <c r="AJ56" s="88"/>
      <c r="AK56" s="88"/>
      <c r="AL56" s="85"/>
      <c r="AR56" s="86" t="str">
        <f>AH55</f>
        <v/>
      </c>
    </row>
    <row r="57" spans="2:44" s="86" customFormat="1" ht="7.5" customHeight="1">
      <c r="B57" s="84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111"/>
      <c r="P57" s="111"/>
      <c r="Q57" s="111"/>
      <c r="R57" s="111"/>
      <c r="S57" s="88"/>
      <c r="T57" s="88"/>
      <c r="U57" s="88"/>
      <c r="V57" s="88"/>
      <c r="W57" s="111"/>
      <c r="X57" s="111"/>
      <c r="Y57" s="111"/>
      <c r="Z57" s="111"/>
      <c r="AA57" s="98"/>
      <c r="AB57" s="98"/>
      <c r="AC57" s="98"/>
      <c r="AD57" s="89"/>
      <c r="AE57" s="89"/>
      <c r="AF57" s="89"/>
      <c r="AG57" s="89"/>
      <c r="AH57" s="88"/>
      <c r="AI57" s="88"/>
      <c r="AJ57" s="88"/>
      <c r="AK57" s="88"/>
      <c r="AL57" s="85"/>
    </row>
    <row r="58" spans="2:44" s="39" customFormat="1" ht="15.75" customHeight="1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694"/>
      <c r="AA58" s="694"/>
      <c r="AB58" s="694"/>
      <c r="AC58" s="694"/>
      <c r="AD58" s="694"/>
      <c r="AE58" s="694"/>
      <c r="AF58" s="694"/>
      <c r="AG58" s="694"/>
      <c r="AH58" s="694"/>
      <c r="AI58" s="694"/>
      <c r="AJ58" s="694"/>
      <c r="AK58" s="694"/>
      <c r="AL58" s="38"/>
      <c r="AQ58" s="90"/>
      <c r="AR58" s="97" t="e">
        <f>IF(AND(AR34="Pass",AR36="Pass",AR37="Pass",AR38="Pass",AR41="Pass",AR42="Pass",AR43="Pass",AR45="Pass",AR46="Pass",AR47="Pass",AR52="Pass",AR55="Pass",AR56="Pass"),1,0)</f>
        <v>#REF!</v>
      </c>
    </row>
    <row r="59" spans="2:44" s="39" customFormat="1" ht="15.75" customHeight="1"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800" t="s">
        <v>250</v>
      </c>
      <c r="AA59" s="800"/>
      <c r="AB59" s="800"/>
      <c r="AC59" s="800"/>
      <c r="AD59" s="800"/>
      <c r="AE59" s="800"/>
      <c r="AF59" s="800"/>
      <c r="AG59" s="800"/>
      <c r="AH59" s="800"/>
      <c r="AI59" s="800"/>
      <c r="AJ59" s="800"/>
      <c r="AK59" s="800"/>
      <c r="AL59" s="38"/>
      <c r="AQ59" s="39" t="e">
        <f>VLOOKUP(#REF!,#REF!,1)</f>
        <v>#REF!</v>
      </c>
      <c r="AR59" s="39" t="e">
        <f>IF(AQ59=38,0,1)</f>
        <v>#REF!</v>
      </c>
    </row>
    <row r="60" spans="2:44" s="23" customFormat="1" ht="12.95" customHeight="1">
      <c r="B60" s="2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22"/>
    </row>
    <row r="61" spans="2:44" s="23" customFormat="1" ht="12.95" customHeight="1">
      <c r="B61" s="2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22"/>
    </row>
    <row r="62" spans="2:44" s="23" customFormat="1" ht="8.25" customHeight="1">
      <c r="B62" s="2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22"/>
    </row>
    <row r="63" spans="2:44" s="59" customFormat="1" ht="12.95" customHeight="1">
      <c r="B63" s="45"/>
      <c r="C63" s="730" t="s">
        <v>236</v>
      </c>
      <c r="D63" s="730"/>
      <c r="E63" s="730"/>
      <c r="F63" s="730"/>
      <c r="G63" s="730"/>
      <c r="H63" s="730"/>
      <c r="I63" s="730"/>
      <c r="J63" s="730"/>
      <c r="K63" s="694"/>
      <c r="L63" s="694"/>
      <c r="M63" s="694"/>
      <c r="N63" s="694"/>
      <c r="O63" s="694"/>
      <c r="P63" s="694"/>
      <c r="Q63" s="694"/>
      <c r="R63" s="694"/>
      <c r="S63" s="694"/>
      <c r="T63" s="694"/>
      <c r="U63" s="694"/>
      <c r="V63" s="694"/>
      <c r="W63" s="762" t="s">
        <v>237</v>
      </c>
      <c r="X63" s="762"/>
      <c r="Y63" s="762"/>
      <c r="Z63" s="910" t="s">
        <v>394</v>
      </c>
      <c r="AA63" s="910"/>
      <c r="AB63" s="910"/>
      <c r="AC63" s="910"/>
      <c r="AD63" s="910"/>
      <c r="AE63" s="910"/>
      <c r="AF63" s="910"/>
      <c r="AG63" s="910"/>
      <c r="AH63" s="910"/>
      <c r="AI63" s="910"/>
      <c r="AJ63" s="910"/>
      <c r="AK63" s="910"/>
      <c r="AL63" s="46"/>
    </row>
    <row r="64" spans="2:44" s="59" customFormat="1" ht="12.95" customHeight="1">
      <c r="B64" s="45"/>
      <c r="C64" s="730" t="s">
        <v>238</v>
      </c>
      <c r="D64" s="730"/>
      <c r="E64" s="730"/>
      <c r="F64" s="730"/>
      <c r="G64" s="730"/>
      <c r="H64" s="730"/>
      <c r="I64" s="730"/>
      <c r="J64" s="730"/>
      <c r="K64" s="730"/>
      <c r="L64" s="730"/>
      <c r="M64" s="730"/>
      <c r="N64" s="918" t="s">
        <v>392</v>
      </c>
      <c r="O64" s="918"/>
      <c r="P64" s="742" t="s">
        <v>239</v>
      </c>
      <c r="Q64" s="742"/>
      <c r="R64" s="902" t="s">
        <v>393</v>
      </c>
      <c r="S64" s="902"/>
      <c r="T64" s="902"/>
      <c r="U64" s="902"/>
      <c r="V64" s="902"/>
      <c r="W64" s="902"/>
      <c r="X64" s="40" t="s">
        <v>251</v>
      </c>
      <c r="Y64" s="908" t="s">
        <v>21</v>
      </c>
      <c r="Z64" s="908"/>
      <c r="AA64" s="37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46"/>
    </row>
    <row r="65" spans="2:38" s="59" customFormat="1" ht="12.95" customHeight="1">
      <c r="B65" s="45"/>
      <c r="C65" s="761" t="s">
        <v>240</v>
      </c>
      <c r="D65" s="761"/>
      <c r="E65" s="761"/>
      <c r="F65" s="761"/>
      <c r="G65" s="761"/>
      <c r="H65" s="694"/>
      <c r="I65" s="694"/>
      <c r="J65" s="694"/>
      <c r="K65" s="694"/>
      <c r="L65" s="694"/>
      <c r="M65" s="694"/>
      <c r="N65" s="694"/>
      <c r="O65" s="694"/>
      <c r="P65" s="694"/>
      <c r="Q65" s="694"/>
      <c r="R65" s="694"/>
      <c r="S65" s="694"/>
      <c r="T65" s="48"/>
      <c r="U65" s="742" t="s">
        <v>241</v>
      </c>
      <c r="V65" s="742"/>
      <c r="W65" s="742"/>
      <c r="X65" s="742"/>
      <c r="Y65" s="742"/>
      <c r="Z65" s="742"/>
      <c r="AA65" s="742"/>
      <c r="AB65" s="917">
        <v>38709</v>
      </c>
      <c r="AC65" s="917"/>
      <c r="AD65" s="917"/>
      <c r="AE65" s="917"/>
      <c r="AF65" s="917"/>
      <c r="AG65" s="917"/>
      <c r="AH65" s="917"/>
      <c r="AI65" s="37"/>
      <c r="AJ65" s="37"/>
      <c r="AK65" s="37"/>
      <c r="AL65" s="46"/>
    </row>
    <row r="66" spans="2:38" s="39" customFormat="1" ht="12.95" customHeight="1">
      <c r="B66" s="36"/>
      <c r="C66" s="37"/>
      <c r="D66" s="37"/>
      <c r="E66" s="37"/>
      <c r="F66" s="37"/>
      <c r="G66" s="55"/>
      <c r="H66" s="760" t="s">
        <v>242</v>
      </c>
      <c r="I66" s="760"/>
      <c r="J66" s="760"/>
      <c r="K66" s="760"/>
      <c r="L66" s="760"/>
      <c r="M66" s="760"/>
      <c r="N66" s="760"/>
      <c r="O66" s="760"/>
      <c r="P66" s="760"/>
      <c r="Q66" s="760"/>
      <c r="R66" s="760"/>
      <c r="S66" s="760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37"/>
      <c r="AJ66" s="37"/>
      <c r="AK66" s="37"/>
      <c r="AL66" s="38"/>
    </row>
    <row r="67" spans="2:38" s="39" customFormat="1" ht="12.95" customHeight="1">
      <c r="B67" s="36"/>
      <c r="C67" s="768" t="s">
        <v>235</v>
      </c>
      <c r="D67" s="768"/>
      <c r="E67" s="768"/>
      <c r="F67" s="768"/>
      <c r="G67" s="768"/>
      <c r="H67" s="768"/>
      <c r="I67" s="37"/>
      <c r="J67" s="37"/>
      <c r="K67" s="37"/>
      <c r="L67" s="37"/>
      <c r="M67" s="37"/>
      <c r="N67" s="37"/>
      <c r="O67" s="37"/>
      <c r="P67" s="55"/>
      <c r="Q67" s="55"/>
      <c r="R67" s="55"/>
      <c r="S67" s="55"/>
      <c r="T67" s="55"/>
      <c r="U67" s="55"/>
      <c r="V67" s="55"/>
      <c r="W67" s="55"/>
      <c r="X67" s="55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8"/>
    </row>
    <row r="68" spans="2:38" s="39" customFormat="1" ht="12.95" customHeight="1">
      <c r="B68" s="36"/>
      <c r="C68" s="40" t="s">
        <v>225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8"/>
    </row>
    <row r="69" spans="2:38" s="59" customFormat="1" ht="15.75" customHeight="1">
      <c r="B69" s="45"/>
      <c r="C69" s="730" t="s">
        <v>232</v>
      </c>
      <c r="D69" s="730"/>
      <c r="E69" s="730"/>
      <c r="F69" s="730"/>
      <c r="G69" s="694"/>
      <c r="H69" s="694"/>
      <c r="I69" s="694"/>
      <c r="J69" s="694"/>
      <c r="K69" s="694"/>
      <c r="L69" s="694"/>
      <c r="M69" s="694"/>
      <c r="N69" s="694"/>
      <c r="O69" s="694"/>
      <c r="P69" s="694"/>
      <c r="Q69" s="694"/>
      <c r="R69" s="694"/>
      <c r="S69" s="694"/>
      <c r="T69" s="694"/>
      <c r="U69" s="767" t="s">
        <v>231</v>
      </c>
      <c r="V69" s="767"/>
      <c r="W69" s="694"/>
      <c r="X69" s="694"/>
      <c r="Y69" s="694"/>
      <c r="Z69" s="694"/>
      <c r="AA69" s="694"/>
      <c r="AB69" s="694"/>
      <c r="AC69" s="694"/>
      <c r="AD69" s="694"/>
      <c r="AE69" s="694"/>
      <c r="AF69" s="694"/>
      <c r="AG69" s="694"/>
      <c r="AH69" s="694"/>
      <c r="AI69" s="694"/>
      <c r="AJ69" s="694"/>
      <c r="AK69" s="694"/>
      <c r="AL69" s="46"/>
    </row>
    <row r="70" spans="2:38" s="39" customFormat="1" ht="9" customHeight="1">
      <c r="B70" s="36"/>
      <c r="C70" s="37"/>
      <c r="D70" s="37"/>
      <c r="E70" s="37"/>
      <c r="F70" s="37"/>
      <c r="G70" s="747" t="s">
        <v>230</v>
      </c>
      <c r="H70" s="747"/>
      <c r="I70" s="747"/>
      <c r="J70" s="747"/>
      <c r="K70" s="747"/>
      <c r="L70" s="747"/>
      <c r="M70" s="747"/>
      <c r="N70" s="747"/>
      <c r="O70" s="747"/>
      <c r="P70" s="747"/>
      <c r="Q70" s="747"/>
      <c r="R70" s="747"/>
      <c r="S70" s="747"/>
      <c r="T70" s="37"/>
      <c r="U70" s="37"/>
      <c r="V70" s="37"/>
      <c r="W70" s="747" t="s">
        <v>226</v>
      </c>
      <c r="X70" s="747"/>
      <c r="Y70" s="747"/>
      <c r="Z70" s="747"/>
      <c r="AA70" s="747"/>
      <c r="AB70" s="747"/>
      <c r="AC70" s="747"/>
      <c r="AD70" s="747"/>
      <c r="AE70" s="747"/>
      <c r="AF70" s="747"/>
      <c r="AG70" s="747"/>
      <c r="AH70" s="747"/>
      <c r="AI70" s="747"/>
      <c r="AJ70" s="37"/>
      <c r="AK70" s="37"/>
      <c r="AL70" s="38"/>
    </row>
    <row r="71" spans="2:38" s="59" customFormat="1" ht="12.95" customHeight="1">
      <c r="B71" s="45"/>
      <c r="C71" s="730" t="s">
        <v>233</v>
      </c>
      <c r="D71" s="730"/>
      <c r="E71" s="730"/>
      <c r="F71" s="730"/>
      <c r="G71" s="694"/>
      <c r="H71" s="694"/>
      <c r="I71" s="694"/>
      <c r="J71" s="694"/>
      <c r="K71" s="694"/>
      <c r="L71" s="694"/>
      <c r="M71" s="694"/>
      <c r="N71" s="694"/>
      <c r="O71" s="694"/>
      <c r="P71" s="694"/>
      <c r="Q71" s="694"/>
      <c r="R71" s="694"/>
      <c r="S71" s="694"/>
      <c r="T71" s="694"/>
      <c r="U71" s="694"/>
      <c r="V71" s="694"/>
      <c r="W71" s="694"/>
      <c r="X71" s="694"/>
      <c r="Y71" s="694"/>
      <c r="Z71" s="694"/>
      <c r="AA71" s="694"/>
      <c r="AB71" s="694"/>
      <c r="AC71" s="694"/>
      <c r="AD71" s="694"/>
      <c r="AE71" s="694"/>
      <c r="AF71" s="694"/>
      <c r="AG71" s="694"/>
      <c r="AH71" s="694"/>
      <c r="AI71" s="694"/>
      <c r="AJ71" s="694"/>
      <c r="AK71" s="694"/>
      <c r="AL71" s="46"/>
    </row>
    <row r="72" spans="2:38" s="39" customFormat="1" ht="9" customHeight="1">
      <c r="B72" s="36"/>
      <c r="C72" s="37"/>
      <c r="D72" s="37"/>
      <c r="E72" s="37"/>
      <c r="F72" s="37"/>
      <c r="G72" s="747" t="s">
        <v>234</v>
      </c>
      <c r="H72" s="747"/>
      <c r="I72" s="747"/>
      <c r="J72" s="747"/>
      <c r="K72" s="747"/>
      <c r="L72" s="747"/>
      <c r="M72" s="747"/>
      <c r="N72" s="747"/>
      <c r="O72" s="747"/>
      <c r="P72" s="747"/>
      <c r="Q72" s="747"/>
      <c r="R72" s="747"/>
      <c r="S72" s="747"/>
      <c r="T72" s="747"/>
      <c r="U72" s="747"/>
      <c r="V72" s="747"/>
      <c r="W72" s="747"/>
      <c r="X72" s="747"/>
      <c r="Y72" s="747"/>
      <c r="Z72" s="747"/>
      <c r="AA72" s="747"/>
      <c r="AB72" s="747"/>
      <c r="AC72" s="747"/>
      <c r="AD72" s="747"/>
      <c r="AE72" s="747"/>
      <c r="AF72" s="747"/>
      <c r="AG72" s="747"/>
      <c r="AH72" s="747"/>
      <c r="AI72" s="747"/>
      <c r="AJ72" s="747"/>
      <c r="AK72" s="747"/>
      <c r="AL72" s="38"/>
    </row>
    <row r="73" spans="2:38" s="39" customFormat="1" ht="2.25" customHeight="1">
      <c r="B73" s="36"/>
      <c r="C73" s="52"/>
      <c r="D73" s="52"/>
      <c r="E73" s="52"/>
      <c r="F73" s="5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2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38"/>
    </row>
    <row r="74" spans="2:38" s="39" customFormat="1" ht="3" customHeight="1">
      <c r="B74" s="36"/>
      <c r="C74" s="40"/>
      <c r="D74" s="40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8"/>
    </row>
    <row r="75" spans="2:38" s="39" customFormat="1" ht="5.25" customHeight="1">
      <c r="B75" s="36"/>
      <c r="C75" s="34"/>
      <c r="D75" s="34"/>
      <c r="E75" s="34"/>
      <c r="F75" s="34"/>
      <c r="G75" s="34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8"/>
    </row>
    <row r="76" spans="2:38" s="47" customFormat="1" ht="12" customHeight="1">
      <c r="B76" s="45"/>
      <c r="C76" s="40" t="s">
        <v>211</v>
      </c>
      <c r="D76" s="40"/>
      <c r="E76" s="40"/>
      <c r="F76" s="40"/>
      <c r="G76" s="40"/>
      <c r="H76" s="40"/>
      <c r="I76" s="40"/>
      <c r="J76" s="40"/>
      <c r="K76" s="40"/>
      <c r="L76" s="742" t="s">
        <v>210</v>
      </c>
      <c r="M76" s="742"/>
      <c r="N76" s="742"/>
      <c r="O76" s="742"/>
      <c r="P76" s="742"/>
      <c r="Q76" s="742"/>
      <c r="R76" s="742"/>
      <c r="S76" s="742"/>
      <c r="T76" s="742"/>
      <c r="U76" s="742"/>
      <c r="V76" s="742"/>
      <c r="W76" s="902" t="s">
        <v>418</v>
      </c>
      <c r="X76" s="902"/>
      <c r="Y76" s="902"/>
      <c r="Z76" s="902"/>
      <c r="AA76" s="902"/>
      <c r="AB76" s="902"/>
      <c r="AC76" s="902"/>
      <c r="AD76" s="902"/>
      <c r="AE76" s="902"/>
      <c r="AF76" s="902"/>
      <c r="AG76" s="902"/>
      <c r="AH76" s="902"/>
      <c r="AI76" s="902"/>
      <c r="AJ76" s="902"/>
      <c r="AK76" s="902"/>
      <c r="AL76" s="46"/>
    </row>
    <row r="77" spans="2:38" s="43" customFormat="1" ht="7.5" customHeight="1">
      <c r="B77" s="36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38"/>
    </row>
    <row r="78" spans="2:38" s="59" customFormat="1" ht="15.75" customHeight="1">
      <c r="B78" s="45"/>
      <c r="C78" s="730" t="s">
        <v>227</v>
      </c>
      <c r="D78" s="730"/>
      <c r="E78" s="730"/>
      <c r="F78" s="694"/>
      <c r="G78" s="694"/>
      <c r="H78" s="694"/>
      <c r="I78" s="694"/>
      <c r="J78" s="694"/>
      <c r="K78" s="694"/>
      <c r="L78" s="694"/>
      <c r="M78" s="694"/>
      <c r="N78" s="694"/>
      <c r="O78" s="694"/>
      <c r="P78" s="694"/>
      <c r="Q78" s="694"/>
      <c r="R78" s="694"/>
      <c r="S78" s="694"/>
      <c r="T78" s="37"/>
      <c r="U78" s="762" t="s">
        <v>228</v>
      </c>
      <c r="V78" s="762"/>
      <c r="W78" s="762"/>
      <c r="X78" s="694"/>
      <c r="Y78" s="694"/>
      <c r="Z78" s="694"/>
      <c r="AA78" s="694"/>
      <c r="AB78" s="694"/>
      <c r="AC78" s="694"/>
      <c r="AD78" s="694"/>
      <c r="AE78" s="694"/>
      <c r="AF78" s="694"/>
      <c r="AG78" s="694"/>
      <c r="AH78" s="694"/>
      <c r="AI78" s="694"/>
      <c r="AJ78" s="694"/>
      <c r="AK78" s="694"/>
      <c r="AL78" s="46"/>
    </row>
    <row r="79" spans="2:38" s="39" customFormat="1" ht="11.25">
      <c r="B79" s="36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747" t="s">
        <v>229</v>
      </c>
      <c r="Y79" s="747"/>
      <c r="Z79" s="747"/>
      <c r="AA79" s="747"/>
      <c r="AB79" s="747"/>
      <c r="AC79" s="747"/>
      <c r="AD79" s="747"/>
      <c r="AE79" s="747"/>
      <c r="AF79" s="747"/>
      <c r="AG79" s="747"/>
      <c r="AH79" s="747"/>
      <c r="AI79" s="747"/>
      <c r="AJ79" s="747"/>
      <c r="AK79" s="747"/>
      <c r="AL79" s="38"/>
    </row>
    <row r="80" spans="2:38" s="39" customFormat="1" ht="11.25">
      <c r="B80" s="36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38"/>
    </row>
    <row r="81" spans="2:38" ht="3.75" customHeight="1">
      <c r="B81" s="24"/>
      <c r="C81" s="18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6"/>
    </row>
    <row r="82" spans="2:38"/>
    <row r="95" spans="2:38"/>
    <row r="96" spans="2:38"/>
    <row r="97"/>
  </sheetData>
  <sheetProtection password="CC15" sheet="1"/>
  <mergeCells count="222">
    <mergeCell ref="O50:S50"/>
    <mergeCell ref="T50:X50"/>
    <mergeCell ref="Y50:AB50"/>
    <mergeCell ref="AC50:AG50"/>
    <mergeCell ref="AH50:AK50"/>
    <mergeCell ref="T49:X49"/>
    <mergeCell ref="Y49:AB49"/>
    <mergeCell ref="AC49:AG49"/>
    <mergeCell ref="AC46:AG46"/>
    <mergeCell ref="Y46:AB46"/>
    <mergeCell ref="Y45:AB45"/>
    <mergeCell ref="O49:S49"/>
    <mergeCell ref="AC45:AG45"/>
    <mergeCell ref="C44:AK44"/>
    <mergeCell ref="AH41:AK41"/>
    <mergeCell ref="AC41:AG41"/>
    <mergeCell ref="AC47:AG47"/>
    <mergeCell ref="O41:S41"/>
    <mergeCell ref="AC43:AG43"/>
    <mergeCell ref="AH45:AK45"/>
    <mergeCell ref="T45:X45"/>
    <mergeCell ref="AH46:AK46"/>
    <mergeCell ref="C45:N45"/>
    <mergeCell ref="O47:S47"/>
    <mergeCell ref="AH47:AK47"/>
    <mergeCell ref="T42:X42"/>
    <mergeCell ref="Y42:AB42"/>
    <mergeCell ref="O45:S45"/>
    <mergeCell ref="O42:S42"/>
    <mergeCell ref="C43:N43"/>
    <mergeCell ref="C42:N42"/>
    <mergeCell ref="AH42:AK42"/>
    <mergeCell ref="T43:X43"/>
    <mergeCell ref="O43:S43"/>
    <mergeCell ref="C27:F27"/>
    <mergeCell ref="U20:Y20"/>
    <mergeCell ref="C34:N34"/>
    <mergeCell ref="C30:J30"/>
    <mergeCell ref="O35:S35"/>
    <mergeCell ref="C38:N38"/>
    <mergeCell ref="U18:X18"/>
    <mergeCell ref="Y18:AK18"/>
    <mergeCell ref="AH34:AK34"/>
    <mergeCell ref="T34:X34"/>
    <mergeCell ref="G26:AG26"/>
    <mergeCell ref="AH27:AK27"/>
    <mergeCell ref="AH26:AK26"/>
    <mergeCell ref="AH32:AK32"/>
    <mergeCell ref="C31:I31"/>
    <mergeCell ref="C20:F20"/>
    <mergeCell ref="T37:X37"/>
    <mergeCell ref="AC35:AG35"/>
    <mergeCell ref="X19:AK19"/>
    <mergeCell ref="L31:N31"/>
    <mergeCell ref="C28:F28"/>
    <mergeCell ref="J31:K31"/>
    <mergeCell ref="J32:K32"/>
    <mergeCell ref="C32:I32"/>
    <mergeCell ref="C40:AK40"/>
    <mergeCell ref="O38:S38"/>
    <mergeCell ref="C39:N39"/>
    <mergeCell ref="C23:F23"/>
    <mergeCell ref="AH37:AK37"/>
    <mergeCell ref="C35:N35"/>
    <mergeCell ref="Y37:AB37"/>
    <mergeCell ref="Y41:AB41"/>
    <mergeCell ref="T35:X35"/>
    <mergeCell ref="AH38:AK38"/>
    <mergeCell ref="O37:S37"/>
    <mergeCell ref="C41:N41"/>
    <mergeCell ref="T41:X41"/>
    <mergeCell ref="Y38:AB38"/>
    <mergeCell ref="G27:AG27"/>
    <mergeCell ref="T30:AK30"/>
    <mergeCell ref="AC31:AG32"/>
    <mergeCell ref="AH31:AK31"/>
    <mergeCell ref="Y31:AB31"/>
    <mergeCell ref="Y32:AB32"/>
    <mergeCell ref="T31:X32"/>
    <mergeCell ref="AC38:AG38"/>
    <mergeCell ref="AH36:AK36"/>
    <mergeCell ref="AC36:AG36"/>
    <mergeCell ref="L32:N32"/>
    <mergeCell ref="K30:N30"/>
    <mergeCell ref="O30:S32"/>
    <mergeCell ref="C33:AK33"/>
    <mergeCell ref="G28:AG28"/>
    <mergeCell ref="X79:AK79"/>
    <mergeCell ref="W69:AK69"/>
    <mergeCell ref="R64:W64"/>
    <mergeCell ref="Y64:Z64"/>
    <mergeCell ref="AB65:AH65"/>
    <mergeCell ref="H65:S65"/>
    <mergeCell ref="C64:M64"/>
    <mergeCell ref="N64:O64"/>
    <mergeCell ref="C67:H67"/>
    <mergeCell ref="C71:F71"/>
    <mergeCell ref="U69:V69"/>
    <mergeCell ref="C78:E78"/>
    <mergeCell ref="U78:W78"/>
    <mergeCell ref="X78:AK78"/>
    <mergeCell ref="F78:S78"/>
    <mergeCell ref="L76:V76"/>
    <mergeCell ref="W76:AK76"/>
    <mergeCell ref="G72:AK72"/>
    <mergeCell ref="W70:AI70"/>
    <mergeCell ref="C69:F69"/>
    <mergeCell ref="G70:S70"/>
    <mergeCell ref="G71:AK71"/>
    <mergeCell ref="G69:T69"/>
    <mergeCell ref="C3:AK3"/>
    <mergeCell ref="C4:AK4"/>
    <mergeCell ref="C5:AK5"/>
    <mergeCell ref="C6:AK6"/>
    <mergeCell ref="C7:AK7"/>
    <mergeCell ref="C8:AK8"/>
    <mergeCell ref="C46:N46"/>
    <mergeCell ref="Y47:AB47"/>
    <mergeCell ref="O53:S53"/>
    <mergeCell ref="Y53:AB53"/>
    <mergeCell ref="Y36:AB36"/>
    <mergeCell ref="Y35:AB35"/>
    <mergeCell ref="T47:X47"/>
    <mergeCell ref="W21:AK21"/>
    <mergeCell ref="AH25:AK25"/>
    <mergeCell ref="G25:AG25"/>
    <mergeCell ref="AG16:AK16"/>
    <mergeCell ref="G18:S18"/>
    <mergeCell ref="C17:F17"/>
    <mergeCell ref="C37:N37"/>
    <mergeCell ref="C36:N36"/>
    <mergeCell ref="G22:S22"/>
    <mergeCell ref="Z20:AK20"/>
    <mergeCell ref="W22:AK22"/>
    <mergeCell ref="H66:S66"/>
    <mergeCell ref="W63:Y63"/>
    <mergeCell ref="K63:V63"/>
    <mergeCell ref="AC55:AG55"/>
    <mergeCell ref="C63:J63"/>
    <mergeCell ref="P64:Q64"/>
    <mergeCell ref="U65:AA65"/>
    <mergeCell ref="C65:G65"/>
    <mergeCell ref="Y55:AB55"/>
    <mergeCell ref="T55:X55"/>
    <mergeCell ref="C55:N55"/>
    <mergeCell ref="AH53:AK53"/>
    <mergeCell ref="Z63:AK63"/>
    <mergeCell ref="AH51:AK51"/>
    <mergeCell ref="Z58:AK58"/>
    <mergeCell ref="Z59:AK59"/>
    <mergeCell ref="O55:S55"/>
    <mergeCell ref="C52:AK52"/>
    <mergeCell ref="T53:X53"/>
    <mergeCell ref="C53:N53"/>
    <mergeCell ref="O51:S51"/>
    <mergeCell ref="T51:X51"/>
    <mergeCell ref="Y51:AB51"/>
    <mergeCell ref="AC51:AG51"/>
    <mergeCell ref="AH55:AK55"/>
    <mergeCell ref="C54:N54"/>
    <mergeCell ref="T54:X54"/>
    <mergeCell ref="Y54:AB54"/>
    <mergeCell ref="AC54:AG54"/>
    <mergeCell ref="AH54:AK54"/>
    <mergeCell ref="O54:S54"/>
    <mergeCell ref="C10:AK10"/>
    <mergeCell ref="AC53:AG53"/>
    <mergeCell ref="AH28:AK28"/>
    <mergeCell ref="T46:X46"/>
    <mergeCell ref="C47:N47"/>
    <mergeCell ref="C50:N50"/>
    <mergeCell ref="AH49:AK49"/>
    <mergeCell ref="C51:N51"/>
    <mergeCell ref="C48:AK48"/>
    <mergeCell ref="C49:N49"/>
    <mergeCell ref="X23:AK23"/>
    <mergeCell ref="U23:W23"/>
    <mergeCell ref="O36:S36"/>
    <mergeCell ref="O46:S46"/>
    <mergeCell ref="C26:F26"/>
    <mergeCell ref="T36:X36"/>
    <mergeCell ref="Y34:AB34"/>
    <mergeCell ref="C12:AK12"/>
    <mergeCell ref="C14:H14"/>
    <mergeCell ref="I14:S14"/>
    <mergeCell ref="U14:V14"/>
    <mergeCell ref="W14:AD14"/>
    <mergeCell ref="C11:AK11"/>
    <mergeCell ref="C15:E15"/>
    <mergeCell ref="X15:AK15"/>
    <mergeCell ref="F16:S16"/>
    <mergeCell ref="G17:S17"/>
    <mergeCell ref="AH14:AK14"/>
    <mergeCell ref="AF14:AG14"/>
    <mergeCell ref="U16:V16"/>
    <mergeCell ref="AE16:AF16"/>
    <mergeCell ref="U15:W15"/>
    <mergeCell ref="F15:S15"/>
    <mergeCell ref="AH43:AK43"/>
    <mergeCell ref="Y43:AB43"/>
    <mergeCell ref="AC42:AG42"/>
    <mergeCell ref="T38:X38"/>
    <mergeCell ref="AC37:AG37"/>
    <mergeCell ref="C16:E16"/>
    <mergeCell ref="W16:AD16"/>
    <mergeCell ref="C19:F19"/>
    <mergeCell ref="G19:S19"/>
    <mergeCell ref="G20:S20"/>
    <mergeCell ref="C21:E21"/>
    <mergeCell ref="U19:W19"/>
    <mergeCell ref="U21:V21"/>
    <mergeCell ref="AH35:AK35"/>
    <mergeCell ref="Z17:AK17"/>
    <mergeCell ref="U17:Y17"/>
    <mergeCell ref="O34:S34"/>
    <mergeCell ref="AC34:AG34"/>
    <mergeCell ref="U22:V22"/>
    <mergeCell ref="F21:S21"/>
    <mergeCell ref="C18:F18"/>
    <mergeCell ref="C25:F25"/>
    <mergeCell ref="G23:S23"/>
    <mergeCell ref="C22:F22"/>
  </mergeCells>
  <phoneticPr fontId="30" type="noConversion"/>
  <dataValidations xWindow="237" yWindow="380" count="2">
    <dataValidation allowBlank="1" showInputMessage="1" showErrorMessage="1" promptTitle="Region" prompt="Automatic when county is selected" sqref="AH14" xr:uid="{00000000-0002-0000-1300-000000000000}"/>
    <dataValidation allowBlank="1" showInputMessage="1" showErrorMessage="1" promptTitle="Date Format" prompt="DD-Mmm-YY" sqref="Z17:AK17 AK24 G17:S17 Y18:AK18 AB65:AH65" xr:uid="{00000000-0002-0000-1300-000001000000}"/>
  </dataValidations>
  <printOptions horizontalCentered="1"/>
  <pageMargins left="0" right="0" top="0" bottom="0" header="0" footer="0"/>
  <pageSetup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4" r:id="rId4" name="Check Box 6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5" name="Check Box 7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6" name="Check Box 9">
              <controlPr defaultSize="0" autoFill="0" autoLine="0" autoPict="0">
                <anchor moveWithCells="1">
                  <from>
                    <xdr:col>5</xdr:col>
                    <xdr:colOff>133350</xdr:colOff>
                    <xdr:row>75</xdr:row>
                    <xdr:rowOff>95250</xdr:rowOff>
                  </from>
                  <to>
                    <xdr:col>11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7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73</xdr:row>
                    <xdr:rowOff>9525</xdr:rowOff>
                  </from>
                  <to>
                    <xdr:col>10</xdr:col>
                    <xdr:colOff>133350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8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9" name="Check Box 13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10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75</xdr:row>
                    <xdr:rowOff>57150</xdr:rowOff>
                  </from>
                  <to>
                    <xdr:col>11</xdr:col>
                    <xdr:colOff>104775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11" name="Check Box 55">
              <controlPr defaultSize="0" autoFill="0" autoLine="0" autoPict="0">
                <anchor moveWithCells="1">
                  <from>
                    <xdr:col>5</xdr:col>
                    <xdr:colOff>133350</xdr:colOff>
                    <xdr:row>73</xdr:row>
                    <xdr:rowOff>9525</xdr:rowOff>
                  </from>
                  <to>
                    <xdr:col>10</xdr:col>
                    <xdr:colOff>133350</xdr:colOff>
                    <xdr:row>75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">
    <pageSetUpPr fitToPage="1"/>
  </sheetPr>
  <dimension ref="B2:AX78"/>
  <sheetViews>
    <sheetView workbookViewId="0">
      <selection activeCell="V49" sqref="V49:W49"/>
    </sheetView>
  </sheetViews>
  <sheetFormatPr defaultColWidth="2.7109375" defaultRowHeight="12.75"/>
  <cols>
    <col min="1" max="1" width="2.7109375" style="4" customWidth="1"/>
    <col min="2" max="2" width="1.7109375" style="4" customWidth="1"/>
    <col min="3" max="12" width="2.7109375" style="4" customWidth="1"/>
    <col min="13" max="13" width="3" style="4" customWidth="1"/>
    <col min="14" max="14" width="3.28515625" style="4" customWidth="1"/>
    <col min="15" max="17" width="3.42578125" style="4" customWidth="1"/>
    <col min="18" max="19" width="2.7109375" style="4" customWidth="1"/>
    <col min="20" max="21" width="2.85546875" style="4" customWidth="1"/>
    <col min="22" max="22" width="3.42578125" style="4" customWidth="1"/>
    <col min="23" max="23" width="3" style="4" customWidth="1"/>
    <col min="24" max="25" width="3.28515625" style="4" customWidth="1"/>
    <col min="26" max="29" width="2.7109375" style="4" customWidth="1"/>
    <col min="30" max="30" width="2.140625" style="4" customWidth="1"/>
    <col min="31" max="37" width="2.7109375" style="4" customWidth="1"/>
    <col min="38" max="38" width="1.7109375" style="4" customWidth="1"/>
    <col min="39" max="40" width="2.7109375" style="4" customWidth="1"/>
    <col min="41" max="41" width="8" style="4" bestFit="1" customWidth="1"/>
    <col min="42" max="42" width="4" style="4" bestFit="1" customWidth="1"/>
    <col min="43" max="43" width="4.28515625" style="4" bestFit="1" customWidth="1"/>
    <col min="44" max="44" width="4" style="4" bestFit="1" customWidth="1"/>
    <col min="45" max="16384" width="2.7109375" style="4"/>
  </cols>
  <sheetData>
    <row r="2" spans="2:50" ht="0.9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11.25" customHeight="1">
      <c r="B3" s="5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  <c r="AF3" s="748"/>
      <c r="AG3" s="748"/>
      <c r="AH3" s="748"/>
      <c r="AI3" s="748"/>
      <c r="AJ3" s="748"/>
      <c r="AK3" s="748"/>
      <c r="AL3" s="6"/>
    </row>
    <row r="4" spans="2:50" s="10" customFormat="1" ht="15.75">
      <c r="B4" s="7"/>
      <c r="C4" s="749" t="s">
        <v>0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>
      <c r="B5" s="7"/>
      <c r="C5" s="749" t="s">
        <v>1</v>
      </c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>
      <c r="B6" s="7"/>
      <c r="C6" s="750" t="s">
        <v>2</v>
      </c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>
      <c r="B7" s="7"/>
      <c r="C7" s="751" t="s">
        <v>3</v>
      </c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>
      <c r="B8" s="7"/>
      <c r="C8" s="751" t="s">
        <v>4</v>
      </c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12"/>
    </row>
    <row r="9" spans="2:50" s="16" customFormat="1" ht="5.25" customHeight="1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51" customFormat="1" ht="12.75" customHeight="1">
      <c r="B10" s="49"/>
      <c r="C10" s="743" t="s">
        <v>247</v>
      </c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50"/>
    </row>
    <row r="11" spans="2:50" s="51" customFormat="1" ht="12.75" customHeight="1">
      <c r="B11" s="49"/>
      <c r="C11" s="743" t="s">
        <v>248</v>
      </c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50"/>
    </row>
    <row r="12" spans="2:50" s="51" customFormat="1" ht="12.75" customHeight="1">
      <c r="B12" s="49"/>
      <c r="C12" s="743" t="s">
        <v>249</v>
      </c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50"/>
    </row>
    <row r="13" spans="2:50"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6"/>
    </row>
    <row r="14" spans="2:50" s="47" customFormat="1" ht="12" customHeight="1">
      <c r="B14" s="45"/>
      <c r="C14" s="730" t="s">
        <v>9</v>
      </c>
      <c r="D14" s="730"/>
      <c r="E14" s="730"/>
      <c r="F14" s="730"/>
      <c r="G14" s="730"/>
      <c r="H14" s="730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0"/>
      <c r="U14" s="730" t="s">
        <v>5</v>
      </c>
      <c r="V14" s="730"/>
      <c r="W14" s="849" t="e">
        <f>VLOOKUP(#REF!,#REF!,5)</f>
        <v>#REF!</v>
      </c>
      <c r="X14" s="849"/>
      <c r="Y14" s="849"/>
      <c r="Z14" s="849"/>
      <c r="AA14" s="849"/>
      <c r="AB14" s="849"/>
      <c r="AC14" s="849"/>
      <c r="AD14" s="849"/>
      <c r="AE14" s="48"/>
      <c r="AF14" s="742" t="s">
        <v>8</v>
      </c>
      <c r="AG14" s="742"/>
      <c r="AH14" s="850" t="e">
        <f>VLOOKUP(#REF!,#REF!,3)</f>
        <v>#REF!</v>
      </c>
      <c r="AI14" s="850"/>
      <c r="AJ14" s="850"/>
      <c r="AK14" s="850"/>
      <c r="AL14" s="46"/>
    </row>
    <row r="15" spans="2:50" s="47" customFormat="1" ht="12" customHeight="1">
      <c r="B15" s="45"/>
      <c r="C15" s="730" t="s">
        <v>6</v>
      </c>
      <c r="D15" s="730"/>
      <c r="E15" s="730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0"/>
      <c r="U15" s="730" t="s">
        <v>209</v>
      </c>
      <c r="V15" s="730"/>
      <c r="W15" s="730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6"/>
    </row>
    <row r="16" spans="2:50" s="47" customFormat="1" ht="12" customHeight="1">
      <c r="B16" s="45"/>
      <c r="C16" s="730" t="s">
        <v>213</v>
      </c>
      <c r="D16" s="730"/>
      <c r="E16" s="7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0"/>
      <c r="U16" s="730" t="s">
        <v>214</v>
      </c>
      <c r="V16" s="730"/>
      <c r="W16" s="429"/>
      <c r="X16" s="429"/>
      <c r="Y16" s="429"/>
      <c r="Z16" s="429"/>
      <c r="AA16" s="429"/>
      <c r="AB16" s="429"/>
      <c r="AC16" s="429"/>
      <c r="AD16" s="429"/>
      <c r="AE16" s="742" t="s">
        <v>246</v>
      </c>
      <c r="AF16" s="742"/>
      <c r="AG16" s="429"/>
      <c r="AH16" s="429"/>
      <c r="AI16" s="429"/>
      <c r="AJ16" s="429"/>
      <c r="AK16" s="429"/>
      <c r="AL16" s="46"/>
    </row>
    <row r="17" spans="2:38" s="47" customFormat="1" ht="12" customHeight="1">
      <c r="B17" s="45"/>
      <c r="C17" s="730" t="s">
        <v>215</v>
      </c>
      <c r="D17" s="730"/>
      <c r="E17" s="730"/>
      <c r="F17" s="730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0"/>
      <c r="U17" s="730" t="s">
        <v>221</v>
      </c>
      <c r="V17" s="730"/>
      <c r="W17" s="730"/>
      <c r="X17" s="730"/>
      <c r="Y17" s="730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"/>
    </row>
    <row r="18" spans="2:38" s="47" customFormat="1" ht="12" customHeight="1">
      <c r="B18" s="45"/>
      <c r="C18" s="730" t="s">
        <v>216</v>
      </c>
      <c r="D18" s="730"/>
      <c r="E18" s="730"/>
      <c r="F18" s="7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0"/>
      <c r="U18" s="730" t="s">
        <v>222</v>
      </c>
      <c r="V18" s="730"/>
      <c r="W18" s="730"/>
      <c r="X18" s="730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"/>
    </row>
    <row r="19" spans="2:38" s="47" customFormat="1" ht="12" customHeight="1">
      <c r="B19" s="45"/>
      <c r="C19" s="730" t="s">
        <v>217</v>
      </c>
      <c r="D19" s="730"/>
      <c r="E19" s="730"/>
      <c r="F19" s="7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0"/>
      <c r="U19" s="730" t="s">
        <v>223</v>
      </c>
      <c r="V19" s="730"/>
      <c r="W19" s="730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6"/>
    </row>
    <row r="20" spans="2:38" s="47" customFormat="1" ht="12" customHeight="1">
      <c r="B20" s="45"/>
      <c r="C20" s="730" t="s">
        <v>218</v>
      </c>
      <c r="D20" s="730"/>
      <c r="E20" s="730"/>
      <c r="F20" s="7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0"/>
      <c r="U20" s="730" t="s">
        <v>224</v>
      </c>
      <c r="V20" s="730"/>
      <c r="W20" s="730"/>
      <c r="X20" s="730"/>
      <c r="Y20" s="7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6"/>
    </row>
    <row r="21" spans="2:38" s="47" customFormat="1" ht="12" customHeight="1">
      <c r="B21" s="45"/>
      <c r="C21" s="730" t="s">
        <v>208</v>
      </c>
      <c r="D21" s="730"/>
      <c r="E21" s="730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0"/>
      <c r="U21" s="730" t="s">
        <v>212</v>
      </c>
      <c r="V21" s="730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6"/>
    </row>
    <row r="22" spans="2:38" s="47" customFormat="1" ht="12" customHeight="1">
      <c r="B22" s="45"/>
      <c r="C22" s="730" t="s">
        <v>219</v>
      </c>
      <c r="D22" s="730"/>
      <c r="E22" s="730"/>
      <c r="F22" s="7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0"/>
      <c r="U22" s="730" t="s">
        <v>212</v>
      </c>
      <c r="V22" s="730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6"/>
    </row>
    <row r="23" spans="2:38" s="47" customFormat="1" ht="12" customHeight="1">
      <c r="B23" s="45"/>
      <c r="C23" s="730" t="s">
        <v>220</v>
      </c>
      <c r="D23" s="730"/>
      <c r="E23" s="730"/>
      <c r="F23" s="7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0"/>
      <c r="U23" s="730" t="s">
        <v>7</v>
      </c>
      <c r="V23" s="730"/>
      <c r="W23" s="730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6"/>
    </row>
    <row r="24" spans="2:38" s="20" customFormat="1" ht="5.25" customHeight="1">
      <c r="B24" s="18"/>
      <c r="C24" s="56"/>
      <c r="D24" s="56"/>
      <c r="E24" s="56"/>
      <c r="F24" s="56"/>
      <c r="G24" s="57"/>
      <c r="H24" s="57"/>
      <c r="I24" s="57"/>
      <c r="J24" s="57"/>
      <c r="K24" s="57"/>
      <c r="L24" s="56"/>
      <c r="M24" s="56"/>
      <c r="N24" s="56"/>
      <c r="O24" s="56"/>
      <c r="P24" s="56"/>
      <c r="Q24" s="57"/>
      <c r="R24" s="57"/>
      <c r="S24" s="57"/>
      <c r="T24" s="57"/>
      <c r="U24" s="57"/>
      <c r="V24" s="57"/>
      <c r="W24" s="56"/>
      <c r="X24" s="56"/>
      <c r="Y24" s="56"/>
      <c r="Z24" s="56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19"/>
    </row>
    <row r="25" spans="2:38" s="47" customFormat="1" ht="12.95" customHeight="1">
      <c r="B25" s="45"/>
      <c r="C25" s="738" t="s">
        <v>243</v>
      </c>
      <c r="D25" s="738"/>
      <c r="E25" s="738"/>
      <c r="F25" s="739"/>
      <c r="G25" s="745" t="s">
        <v>244</v>
      </c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9"/>
      <c r="AH25" s="745" t="s">
        <v>245</v>
      </c>
      <c r="AI25" s="738"/>
      <c r="AJ25" s="738"/>
      <c r="AK25" s="738"/>
      <c r="AL25" s="46"/>
    </row>
    <row r="26" spans="2:38" s="47" customFormat="1" ht="13.5" customHeight="1">
      <c r="B26" s="45"/>
      <c r="C26" s="680"/>
      <c r="D26" s="847"/>
      <c r="E26" s="847"/>
      <c r="F26" s="848"/>
      <c r="G26" s="628"/>
      <c r="H26" s="847"/>
      <c r="I26" s="847"/>
      <c r="J26" s="847"/>
      <c r="K26" s="847"/>
      <c r="L26" s="847"/>
      <c r="M26" s="847"/>
      <c r="N26" s="847"/>
      <c r="O26" s="847"/>
      <c r="P26" s="847"/>
      <c r="Q26" s="847"/>
      <c r="R26" s="847"/>
      <c r="S26" s="847"/>
      <c r="T26" s="847"/>
      <c r="U26" s="847"/>
      <c r="V26" s="847"/>
      <c r="W26" s="847"/>
      <c r="X26" s="847"/>
      <c r="Y26" s="847"/>
      <c r="Z26" s="847"/>
      <c r="AA26" s="847"/>
      <c r="AB26" s="847"/>
      <c r="AC26" s="847"/>
      <c r="AD26" s="847"/>
      <c r="AE26" s="847"/>
      <c r="AF26" s="847"/>
      <c r="AG26" s="848"/>
      <c r="AH26" s="681"/>
      <c r="AI26" s="847"/>
      <c r="AJ26" s="847"/>
      <c r="AK26" s="847"/>
      <c r="AL26" s="46"/>
    </row>
    <row r="27" spans="2:38" s="47" customFormat="1" ht="13.5" customHeight="1">
      <c r="B27" s="45"/>
      <c r="C27" s="430"/>
      <c r="D27" s="836"/>
      <c r="E27" s="836"/>
      <c r="F27" s="837"/>
      <c r="G27" s="4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7"/>
      <c r="AH27" s="435"/>
      <c r="AI27" s="836"/>
      <c r="AJ27" s="836"/>
      <c r="AK27" s="836"/>
      <c r="AL27" s="46"/>
    </row>
    <row r="28" spans="2:38" s="47" customFormat="1" ht="13.5" customHeight="1">
      <c r="B28" s="45"/>
      <c r="C28" s="446"/>
      <c r="D28" s="838"/>
      <c r="E28" s="838"/>
      <c r="F28" s="839"/>
      <c r="G28" s="459"/>
      <c r="H28" s="838"/>
      <c r="I28" s="838"/>
      <c r="J28" s="838"/>
      <c r="K28" s="838"/>
      <c r="L28" s="838"/>
      <c r="M28" s="838"/>
      <c r="N28" s="838"/>
      <c r="O28" s="838"/>
      <c r="P28" s="838"/>
      <c r="Q28" s="838"/>
      <c r="R28" s="838"/>
      <c r="S28" s="838"/>
      <c r="T28" s="838"/>
      <c r="U28" s="838"/>
      <c r="V28" s="838"/>
      <c r="W28" s="838"/>
      <c r="X28" s="838"/>
      <c r="Y28" s="838"/>
      <c r="Z28" s="838"/>
      <c r="AA28" s="838"/>
      <c r="AB28" s="838"/>
      <c r="AC28" s="838"/>
      <c r="AD28" s="838"/>
      <c r="AE28" s="838"/>
      <c r="AF28" s="838"/>
      <c r="AG28" s="839"/>
      <c r="AH28" s="445"/>
      <c r="AI28" s="838"/>
      <c r="AJ28" s="838"/>
      <c r="AK28" s="838"/>
      <c r="AL28" s="46"/>
    </row>
    <row r="29" spans="2:38" s="43" customFormat="1" ht="5.25" customHeight="1" thickBot="1">
      <c r="B29" s="36"/>
      <c r="C29" s="79"/>
      <c r="D29" s="79"/>
      <c r="E29" s="77"/>
      <c r="F29" s="77"/>
      <c r="G29" s="78"/>
      <c r="H29" s="77"/>
      <c r="I29" s="77"/>
      <c r="J29" s="77"/>
      <c r="K29" s="77"/>
      <c r="L29" s="77"/>
      <c r="M29" s="77"/>
      <c r="N29" s="77"/>
      <c r="O29" s="80"/>
      <c r="P29" s="80"/>
      <c r="Q29" s="81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6"/>
      <c r="AI29" s="77"/>
      <c r="AJ29" s="77"/>
      <c r="AK29" s="77"/>
      <c r="AL29" s="38"/>
    </row>
    <row r="30" spans="2:38" s="43" customFormat="1" ht="18.75" customHeight="1">
      <c r="B30" s="36"/>
      <c r="C30" s="1094" t="s">
        <v>332</v>
      </c>
      <c r="D30" s="1095"/>
      <c r="E30" s="1095"/>
      <c r="F30" s="1095"/>
      <c r="G30" s="1095"/>
      <c r="H30" s="1095"/>
      <c r="I30" s="1095"/>
      <c r="J30" s="1092" t="e">
        <f>VLOOKUP(' (2)'!AI3,' (2)'!I4:AF45,2)</f>
        <v>#N/A</v>
      </c>
      <c r="K30" s="1092"/>
      <c r="L30" s="1092"/>
      <c r="M30" s="1093"/>
      <c r="N30" s="989" t="s">
        <v>321</v>
      </c>
      <c r="O30" s="990"/>
      <c r="P30" s="990"/>
      <c r="Q30" s="991"/>
      <c r="R30" s="1075" t="s">
        <v>325</v>
      </c>
      <c r="S30" s="1076"/>
      <c r="T30" s="1076"/>
      <c r="U30" s="1076"/>
      <c r="V30" s="1076"/>
      <c r="W30" s="1076"/>
      <c r="X30" s="1076"/>
      <c r="Y30" s="1076"/>
      <c r="Z30" s="1076"/>
      <c r="AA30" s="1076"/>
      <c r="AB30" s="1076"/>
      <c r="AC30" s="1077"/>
      <c r="AD30" s="842" t="s">
        <v>319</v>
      </c>
      <c r="AE30" s="843"/>
      <c r="AF30" s="843"/>
      <c r="AG30" s="843"/>
      <c r="AH30" s="843"/>
      <c r="AI30" s="843"/>
      <c r="AJ30" s="843"/>
      <c r="AK30" s="844"/>
      <c r="AL30" s="38"/>
    </row>
    <row r="31" spans="2:38" s="43" customFormat="1" ht="15.75" customHeight="1">
      <c r="B31" s="36"/>
      <c r="C31" s="1096" t="s">
        <v>353</v>
      </c>
      <c r="D31" s="1097"/>
      <c r="E31" s="1087" t="e">
        <f>VLOOKUP(' (2)'!AI3,' (2)'!I4:AF43,3)&amp;", "&amp;VLOOKUP(' (2)'!AI3,' (2)'!I4:AF43,4)</f>
        <v>#N/A</v>
      </c>
      <c r="F31" s="1087"/>
      <c r="G31" s="1087"/>
      <c r="H31" s="1087"/>
      <c r="I31" s="1087"/>
      <c r="J31" s="1087"/>
      <c r="K31" s="1087"/>
      <c r="L31" s="1087"/>
      <c r="M31" s="1088"/>
      <c r="N31" s="995"/>
      <c r="O31" s="996"/>
      <c r="P31" s="996"/>
      <c r="Q31" s="997"/>
      <c r="R31" s="1084" t="s">
        <v>317</v>
      </c>
      <c r="S31" s="1055"/>
      <c r="T31" s="1055"/>
      <c r="U31" s="869"/>
      <c r="V31" s="951" t="s">
        <v>318</v>
      </c>
      <c r="W31" s="1055"/>
      <c r="X31" s="1055"/>
      <c r="Y31" s="869"/>
      <c r="Z31" s="851" t="s">
        <v>326</v>
      </c>
      <c r="AA31" s="852"/>
      <c r="AB31" s="852"/>
      <c r="AC31" s="853"/>
      <c r="AD31" s="866" t="s">
        <v>320</v>
      </c>
      <c r="AE31" s="814"/>
      <c r="AF31" s="814"/>
      <c r="AG31" s="814"/>
      <c r="AH31" s="814" t="s">
        <v>323</v>
      </c>
      <c r="AI31" s="814"/>
      <c r="AJ31" s="814"/>
      <c r="AK31" s="815"/>
      <c r="AL31" s="38"/>
    </row>
    <row r="32" spans="2:38" s="86" customFormat="1" ht="18.75" customHeight="1">
      <c r="B32" s="84"/>
      <c r="C32" s="1081"/>
      <c r="D32" s="1041"/>
      <c r="E32" s="1082" t="e">
        <f>VLOOKUP(' (2)'!AI3,' (2)'!I4:AI45,37)</f>
        <v>#N/A</v>
      </c>
      <c r="F32" s="1082"/>
      <c r="G32" s="1082"/>
      <c r="H32" s="1082"/>
      <c r="I32" s="1082"/>
      <c r="J32" s="1082"/>
      <c r="K32" s="1082"/>
      <c r="L32" s="1082"/>
      <c r="M32" s="1083"/>
      <c r="N32" s="1084" t="s">
        <v>330</v>
      </c>
      <c r="O32" s="869"/>
      <c r="P32" s="951" t="s">
        <v>331</v>
      </c>
      <c r="Q32" s="1060"/>
      <c r="R32" s="1085" t="s">
        <v>330</v>
      </c>
      <c r="S32" s="1086"/>
      <c r="T32" s="943" t="s">
        <v>331</v>
      </c>
      <c r="U32" s="944"/>
      <c r="V32" s="951" t="s">
        <v>330</v>
      </c>
      <c r="W32" s="869"/>
      <c r="X32" s="951" t="s">
        <v>331</v>
      </c>
      <c r="Y32" s="869"/>
      <c r="Z32" s="870" t="s">
        <v>327</v>
      </c>
      <c r="AA32" s="871"/>
      <c r="AB32" s="871"/>
      <c r="AC32" s="872"/>
      <c r="AD32" s="864" t="s">
        <v>324</v>
      </c>
      <c r="AE32" s="865"/>
      <c r="AF32" s="865"/>
      <c r="AG32" s="865"/>
      <c r="AH32" s="867" t="s">
        <v>328</v>
      </c>
      <c r="AI32" s="867"/>
      <c r="AJ32" s="867"/>
      <c r="AK32" s="868"/>
      <c r="AL32" s="85"/>
    </row>
    <row r="33" spans="2:45" s="86" customFormat="1" ht="13.5" customHeight="1">
      <c r="B33" s="84"/>
      <c r="C33" s="1078" t="s">
        <v>333</v>
      </c>
      <c r="D33" s="1079"/>
      <c r="E33" s="1079"/>
      <c r="F33" s="1079"/>
      <c r="G33" s="1079"/>
      <c r="H33" s="1079"/>
      <c r="I33" s="1079"/>
      <c r="J33" s="1079"/>
      <c r="K33" s="1079"/>
      <c r="L33" s="1079"/>
      <c r="M33" s="1079"/>
      <c r="N33" s="1079"/>
      <c r="O33" s="1079"/>
      <c r="P33" s="1079"/>
      <c r="Q33" s="1079"/>
      <c r="R33" s="1079"/>
      <c r="S33" s="1079"/>
      <c r="T33" s="1079"/>
      <c r="U33" s="1079"/>
      <c r="V33" s="1079"/>
      <c r="W33" s="1079"/>
      <c r="X33" s="1079"/>
      <c r="Y33" s="1079"/>
      <c r="Z33" s="1079"/>
      <c r="AA33" s="1079"/>
      <c r="AB33" s="1079"/>
      <c r="AC33" s="1079"/>
      <c r="AD33" s="1079"/>
      <c r="AE33" s="1079"/>
      <c r="AF33" s="1079"/>
      <c r="AG33" s="1079"/>
      <c r="AH33" s="1079"/>
      <c r="AI33" s="1079"/>
      <c r="AJ33" s="1079"/>
      <c r="AK33" s="1080"/>
      <c r="AL33" s="85"/>
    </row>
    <row r="34" spans="2:45" s="86" customFormat="1" ht="12">
      <c r="B34" s="84"/>
      <c r="C34" s="1089" t="s">
        <v>334</v>
      </c>
      <c r="D34" s="1090"/>
      <c r="E34" s="1090"/>
      <c r="F34" s="1090"/>
      <c r="G34" s="1090"/>
      <c r="H34" s="1090"/>
      <c r="I34" s="1090"/>
      <c r="J34" s="1090"/>
      <c r="K34" s="1090"/>
      <c r="L34" s="1090"/>
      <c r="M34" s="1091"/>
      <c r="N34" s="811" t="e">
        <f>VLOOKUP(' (2)'!AI3,' (2)'!I4:AF43,5)</f>
        <v>#N/A</v>
      </c>
      <c r="O34" s="805"/>
      <c r="P34" s="805" t="e">
        <f>VLOOKUP(' (2)'!AI3,' (2)'!I4:AF43,6)</f>
        <v>#N/A</v>
      </c>
      <c r="Q34" s="806"/>
      <c r="R34" s="1070"/>
      <c r="S34" s="1068"/>
      <c r="T34" s="1068"/>
      <c r="U34" s="1069"/>
      <c r="V34" s="805"/>
      <c r="W34" s="805"/>
      <c r="X34" s="805"/>
      <c r="Y34" s="806"/>
      <c r="Z34" s="951"/>
      <c r="AA34" s="1055"/>
      <c r="AB34" s="1055"/>
      <c r="AC34" s="1060"/>
      <c r="AD34" s="1057"/>
      <c r="AE34" s="1058"/>
      <c r="AF34" s="1058"/>
      <c r="AG34" s="1059"/>
      <c r="AH34" s="951"/>
      <c r="AI34" s="1055"/>
      <c r="AJ34" s="1055"/>
      <c r="AK34" s="1056"/>
      <c r="AL34" s="85"/>
      <c r="AO34" s="91"/>
      <c r="AP34" s="91"/>
      <c r="AQ34" s="91"/>
      <c r="AR34" s="91"/>
      <c r="AS34" s="91"/>
    </row>
    <row r="35" spans="2:45" s="86" customFormat="1" ht="13.5" customHeight="1">
      <c r="B35" s="84"/>
      <c r="C35" s="1065" t="s">
        <v>335</v>
      </c>
      <c r="D35" s="1066"/>
      <c r="E35" s="1066"/>
      <c r="F35" s="1066"/>
      <c r="G35" s="1066"/>
      <c r="H35" s="1066"/>
      <c r="I35" s="1066"/>
      <c r="J35" s="1066"/>
      <c r="K35" s="1066"/>
      <c r="L35" s="1066"/>
      <c r="M35" s="1067"/>
      <c r="N35" s="811" t="e">
        <f>VLOOKUP(' (2)'!AI3,' (2)'!I4:AF43,7)</f>
        <v>#N/A</v>
      </c>
      <c r="O35" s="805"/>
      <c r="P35" s="805" t="e">
        <f>VLOOKUP(' (2)'!AI3,' (2)'!I4:AF43,8)</f>
        <v>#N/A</v>
      </c>
      <c r="Q35" s="806"/>
      <c r="R35" s="1070"/>
      <c r="S35" s="1068"/>
      <c r="T35" s="1068"/>
      <c r="U35" s="1069"/>
      <c r="V35" s="805"/>
      <c r="W35" s="805"/>
      <c r="X35" s="805"/>
      <c r="Y35" s="806"/>
      <c r="Z35" s="951"/>
      <c r="AA35" s="1055"/>
      <c r="AB35" s="1055"/>
      <c r="AC35" s="1060"/>
      <c r="AD35" s="1057"/>
      <c r="AE35" s="1058"/>
      <c r="AF35" s="1058"/>
      <c r="AG35" s="1059"/>
      <c r="AH35" s="951"/>
      <c r="AI35" s="1055"/>
      <c r="AJ35" s="1055"/>
      <c r="AK35" s="1056"/>
      <c r="AL35" s="85"/>
      <c r="AO35" s="91"/>
      <c r="AP35" s="91"/>
      <c r="AQ35" s="91"/>
      <c r="AR35" s="91"/>
      <c r="AS35" s="91"/>
    </row>
    <row r="36" spans="2:45" s="86" customFormat="1" ht="13.5" customHeight="1">
      <c r="B36" s="84"/>
      <c r="C36" s="1065" t="s">
        <v>336</v>
      </c>
      <c r="D36" s="1066"/>
      <c r="E36" s="1066"/>
      <c r="F36" s="1066"/>
      <c r="G36" s="1066"/>
      <c r="H36" s="1066"/>
      <c r="I36" s="1066"/>
      <c r="J36" s="1066"/>
      <c r="K36" s="1066"/>
      <c r="L36" s="1066"/>
      <c r="M36" s="1067"/>
      <c r="N36" s="811" t="e">
        <f>VLOOKUP(' (2)'!AI3,' (2)'!I4:AF43,9)</f>
        <v>#N/A</v>
      </c>
      <c r="O36" s="805"/>
      <c r="P36" s="805" t="e">
        <f>VLOOKUP(' (2)'!AI3,' (2)'!I4:AF43,10)</f>
        <v>#N/A</v>
      </c>
      <c r="Q36" s="806"/>
      <c r="R36" s="1070"/>
      <c r="S36" s="1068"/>
      <c r="T36" s="1068"/>
      <c r="U36" s="1069"/>
      <c r="V36" s="805"/>
      <c r="W36" s="805"/>
      <c r="X36" s="805"/>
      <c r="Y36" s="806"/>
      <c r="Z36" s="951"/>
      <c r="AA36" s="1055"/>
      <c r="AB36" s="1055"/>
      <c r="AC36" s="1060"/>
      <c r="AD36" s="1057"/>
      <c r="AE36" s="1058"/>
      <c r="AF36" s="1058"/>
      <c r="AG36" s="1059"/>
      <c r="AH36" s="951"/>
      <c r="AI36" s="1055"/>
      <c r="AJ36" s="1055"/>
      <c r="AK36" s="1056"/>
      <c r="AL36" s="85"/>
    </row>
    <row r="37" spans="2:45" s="86" customFormat="1" ht="13.5" customHeight="1">
      <c r="B37" s="84"/>
      <c r="C37" s="1065" t="s">
        <v>349</v>
      </c>
      <c r="D37" s="1066"/>
      <c r="E37" s="1066"/>
      <c r="F37" s="1066"/>
      <c r="G37" s="1066"/>
      <c r="H37" s="1066"/>
      <c r="I37" s="1066"/>
      <c r="J37" s="1066"/>
      <c r="K37" s="1066"/>
      <c r="L37" s="1066"/>
      <c r="M37" s="1067"/>
      <c r="N37" s="811" t="e">
        <f>VLOOKUP(' (2)'!AI3,' (2)'!I4:AH45,11)</f>
        <v>#N/A</v>
      </c>
      <c r="O37" s="805"/>
      <c r="P37" s="805" t="e">
        <f>VLOOKUP(' (2)'!AI3,' (2)'!I4:AH45,12)</f>
        <v>#N/A</v>
      </c>
      <c r="Q37" s="806"/>
      <c r="R37" s="1070"/>
      <c r="S37" s="1068"/>
      <c r="T37" s="1068"/>
      <c r="U37" s="1069"/>
      <c r="V37" s="805"/>
      <c r="W37" s="805"/>
      <c r="X37" s="805"/>
      <c r="Y37" s="806"/>
      <c r="Z37" s="951"/>
      <c r="AA37" s="1055"/>
      <c r="AB37" s="1055"/>
      <c r="AC37" s="1060"/>
      <c r="AD37" s="1057"/>
      <c r="AE37" s="1058"/>
      <c r="AF37" s="1058"/>
      <c r="AG37" s="1059"/>
      <c r="AH37" s="951"/>
      <c r="AI37" s="1055"/>
      <c r="AJ37" s="1055"/>
      <c r="AK37" s="1056"/>
      <c r="AL37" s="85"/>
    </row>
    <row r="38" spans="2:45" s="86" customFormat="1" ht="26.25" customHeight="1">
      <c r="B38" s="84"/>
      <c r="C38" s="1111" t="s">
        <v>356</v>
      </c>
      <c r="D38" s="1112"/>
      <c r="E38" s="1112"/>
      <c r="F38" s="1112"/>
      <c r="G38" s="1112"/>
      <c r="H38" s="1112"/>
      <c r="I38" s="1112"/>
      <c r="J38" s="1112"/>
      <c r="K38" s="1112"/>
      <c r="L38" s="1112"/>
      <c r="M38" s="1113"/>
      <c r="N38" s="811" t="e">
        <f>VLOOKUP(' (2)'!AI3,' (2)'!I4:AH45,34)</f>
        <v>#N/A</v>
      </c>
      <c r="O38" s="805"/>
      <c r="P38" s="805" t="e">
        <f>VLOOKUP(' (2)'!AI3,' (2)'!I4:AH45,35)</f>
        <v>#N/A</v>
      </c>
      <c r="Q38" s="806"/>
      <c r="R38" s="1070"/>
      <c r="S38" s="1068"/>
      <c r="T38" s="1068"/>
      <c r="U38" s="1069"/>
      <c r="V38" s="805"/>
      <c r="W38" s="805"/>
      <c r="X38" s="805"/>
      <c r="Y38" s="806"/>
      <c r="Z38" s="951"/>
      <c r="AA38" s="1055"/>
      <c r="AB38" s="1055"/>
      <c r="AC38" s="1060"/>
      <c r="AD38" s="1057"/>
      <c r="AE38" s="1058"/>
      <c r="AF38" s="1058"/>
      <c r="AG38" s="1059"/>
      <c r="AH38" s="951"/>
      <c r="AI38" s="1055"/>
      <c r="AJ38" s="1055"/>
      <c r="AK38" s="1056"/>
      <c r="AL38" s="85"/>
    </row>
    <row r="39" spans="2:45" s="86" customFormat="1" ht="13.5" customHeight="1">
      <c r="B39" s="84"/>
      <c r="C39" s="1098" t="s">
        <v>337</v>
      </c>
      <c r="D39" s="1099"/>
      <c r="E39" s="1099"/>
      <c r="F39" s="1099"/>
      <c r="G39" s="1099"/>
      <c r="H39" s="1099"/>
      <c r="I39" s="1099"/>
      <c r="J39" s="1099"/>
      <c r="K39" s="1099"/>
      <c r="L39" s="1099"/>
      <c r="M39" s="1099"/>
      <c r="N39" s="1099"/>
      <c r="O39" s="1099"/>
      <c r="P39" s="1099"/>
      <c r="Q39" s="1099"/>
      <c r="R39" s="1099"/>
      <c r="S39" s="1099"/>
      <c r="T39" s="1099"/>
      <c r="U39" s="1099"/>
      <c r="V39" s="1099"/>
      <c r="W39" s="1099"/>
      <c r="X39" s="1099"/>
      <c r="Y39" s="1099"/>
      <c r="Z39" s="1099"/>
      <c r="AA39" s="1099"/>
      <c r="AB39" s="1099"/>
      <c r="AC39" s="1099"/>
      <c r="AD39" s="1099"/>
      <c r="AE39" s="1099"/>
      <c r="AF39" s="1099"/>
      <c r="AG39" s="1099"/>
      <c r="AH39" s="1099"/>
      <c r="AI39" s="1099"/>
      <c r="AJ39" s="1099"/>
      <c r="AK39" s="1100"/>
      <c r="AL39" s="85"/>
    </row>
    <row r="40" spans="2:45" s="86" customFormat="1" ht="13.5" customHeight="1">
      <c r="B40" s="84"/>
      <c r="C40" s="1101" t="s">
        <v>338</v>
      </c>
      <c r="D40" s="1102"/>
      <c r="E40" s="1102"/>
      <c r="F40" s="1102"/>
      <c r="G40" s="1102"/>
      <c r="H40" s="1102"/>
      <c r="I40" s="1102"/>
      <c r="J40" s="1102"/>
      <c r="K40" s="1102"/>
      <c r="L40" s="1102"/>
      <c r="M40" s="1103"/>
      <c r="N40" s="1061" t="e">
        <f>VLOOKUP(' (2)'!AI3,' (2)'!I4:AF43,13)</f>
        <v>#N/A</v>
      </c>
      <c r="O40" s="1062"/>
      <c r="P40" s="1062"/>
      <c r="Q40" s="1063"/>
      <c r="R40" s="1070"/>
      <c r="S40" s="1068"/>
      <c r="T40" s="1068"/>
      <c r="U40" s="1069"/>
      <c r="V40" s="805"/>
      <c r="W40" s="805"/>
      <c r="X40" s="805"/>
      <c r="Y40" s="805"/>
      <c r="Z40" s="951"/>
      <c r="AA40" s="1055"/>
      <c r="AB40" s="1055"/>
      <c r="AC40" s="1060"/>
      <c r="AD40" s="1057"/>
      <c r="AE40" s="1058"/>
      <c r="AF40" s="1058"/>
      <c r="AG40" s="1059"/>
      <c r="AH40" s="951"/>
      <c r="AI40" s="1055"/>
      <c r="AJ40" s="1055"/>
      <c r="AK40" s="1056"/>
      <c r="AL40" s="85"/>
    </row>
    <row r="41" spans="2:45" s="86" customFormat="1" ht="13.5" customHeight="1">
      <c r="B41" s="84"/>
      <c r="C41" s="1101" t="s">
        <v>339</v>
      </c>
      <c r="D41" s="1102"/>
      <c r="E41" s="1102"/>
      <c r="F41" s="1102"/>
      <c r="G41" s="1102"/>
      <c r="H41" s="1102"/>
      <c r="I41" s="1102"/>
      <c r="J41" s="1102"/>
      <c r="K41" s="1102"/>
      <c r="L41" s="1102"/>
      <c r="M41" s="1103"/>
      <c r="N41" s="1061" t="e">
        <f>VLOOKUP(' (2)'!AI3,' (2)'!I4:AF43,14)</f>
        <v>#N/A</v>
      </c>
      <c r="O41" s="1062"/>
      <c r="P41" s="1062"/>
      <c r="Q41" s="1063"/>
      <c r="R41" s="1070"/>
      <c r="S41" s="1068"/>
      <c r="T41" s="1068"/>
      <c r="U41" s="1069"/>
      <c r="V41" s="805"/>
      <c r="W41" s="805"/>
      <c r="X41" s="805"/>
      <c r="Y41" s="805"/>
      <c r="Z41" s="951"/>
      <c r="AA41" s="1055"/>
      <c r="AB41" s="1055"/>
      <c r="AC41" s="1060"/>
      <c r="AD41" s="1057"/>
      <c r="AE41" s="1058"/>
      <c r="AF41" s="1058"/>
      <c r="AG41" s="1059"/>
      <c r="AH41" s="951"/>
      <c r="AI41" s="1055"/>
      <c r="AJ41" s="1055"/>
      <c r="AK41" s="1056"/>
      <c r="AL41" s="85"/>
    </row>
    <row r="42" spans="2:45" s="86" customFormat="1" ht="13.5" customHeight="1">
      <c r="B42" s="84"/>
      <c r="C42" s="1101" t="s">
        <v>340</v>
      </c>
      <c r="D42" s="1102"/>
      <c r="E42" s="1102"/>
      <c r="F42" s="1102"/>
      <c r="G42" s="1102"/>
      <c r="H42" s="1102"/>
      <c r="I42" s="1102"/>
      <c r="J42" s="1102"/>
      <c r="K42" s="1102"/>
      <c r="L42" s="1102"/>
      <c r="M42" s="1103"/>
      <c r="N42" s="1061" t="e">
        <f>VLOOKUP(' (2)'!AI3,' (2)'!I4:AF43,15)</f>
        <v>#N/A</v>
      </c>
      <c r="O42" s="1062"/>
      <c r="P42" s="1062"/>
      <c r="Q42" s="1063"/>
      <c r="R42" s="1070"/>
      <c r="S42" s="1068"/>
      <c r="T42" s="1068"/>
      <c r="U42" s="1069"/>
      <c r="V42" s="805"/>
      <c r="W42" s="805"/>
      <c r="X42" s="805"/>
      <c r="Y42" s="805"/>
      <c r="Z42" s="951"/>
      <c r="AA42" s="1055"/>
      <c r="AB42" s="1055"/>
      <c r="AC42" s="1060"/>
      <c r="AD42" s="1057"/>
      <c r="AE42" s="1058"/>
      <c r="AF42" s="1058"/>
      <c r="AG42" s="1059"/>
      <c r="AH42" s="951"/>
      <c r="AI42" s="1055"/>
      <c r="AJ42" s="1055"/>
      <c r="AK42" s="1056"/>
      <c r="AL42" s="85"/>
    </row>
    <row r="43" spans="2:45" s="86" customFormat="1" ht="13.5" customHeight="1">
      <c r="B43" s="84"/>
      <c r="C43" s="1101" t="s">
        <v>339</v>
      </c>
      <c r="D43" s="1102"/>
      <c r="E43" s="1102"/>
      <c r="F43" s="1102"/>
      <c r="G43" s="1102"/>
      <c r="H43" s="1102"/>
      <c r="I43" s="1102"/>
      <c r="J43" s="1102"/>
      <c r="K43" s="1102"/>
      <c r="L43" s="1102"/>
      <c r="M43" s="1103"/>
      <c r="N43" s="1061" t="e">
        <f>VLOOKUP(' (2)'!AI3,' (2)'!I4:AF43,16)</f>
        <v>#N/A</v>
      </c>
      <c r="O43" s="1062"/>
      <c r="P43" s="1062"/>
      <c r="Q43" s="1063"/>
      <c r="R43" s="1070"/>
      <c r="S43" s="1068"/>
      <c r="T43" s="1068"/>
      <c r="U43" s="1069"/>
      <c r="V43" s="805"/>
      <c r="W43" s="805"/>
      <c r="X43" s="805"/>
      <c r="Y43" s="805"/>
      <c r="Z43" s="951"/>
      <c r="AA43" s="1055"/>
      <c r="AB43" s="1055"/>
      <c r="AC43" s="1060"/>
      <c r="AD43" s="1057"/>
      <c r="AE43" s="1058"/>
      <c r="AF43" s="1058"/>
      <c r="AG43" s="1059"/>
      <c r="AH43" s="951"/>
      <c r="AI43" s="1055"/>
      <c r="AJ43" s="1055"/>
      <c r="AK43" s="1056"/>
      <c r="AL43" s="85"/>
    </row>
    <row r="44" spans="2:45" s="86" customFormat="1" ht="13.5" customHeight="1">
      <c r="B44" s="84"/>
      <c r="C44" s="779" t="s">
        <v>359</v>
      </c>
      <c r="D44" s="780"/>
      <c r="E44" s="780"/>
      <c r="F44" s="780"/>
      <c r="G44" s="780"/>
      <c r="H44" s="780"/>
      <c r="I44" s="780"/>
      <c r="J44" s="780"/>
      <c r="K44" s="780"/>
      <c r="L44" s="780"/>
      <c r="M44" s="796"/>
      <c r="N44" s="1061" t="e">
        <f>VLOOKUP(' (2)'!AI3,' (2)'!I4:AH45,36)</f>
        <v>#N/A</v>
      </c>
      <c r="O44" s="1062"/>
      <c r="P44" s="1062"/>
      <c r="Q44" s="1063"/>
      <c r="R44" s="1070"/>
      <c r="S44" s="1068"/>
      <c r="T44" s="1068"/>
      <c r="U44" s="1069"/>
      <c r="V44" s="805"/>
      <c r="W44" s="805"/>
      <c r="X44" s="805"/>
      <c r="Y44" s="805"/>
      <c r="Z44" s="951"/>
      <c r="AA44" s="1055"/>
      <c r="AB44" s="1055"/>
      <c r="AC44" s="1060"/>
      <c r="AD44" s="1057"/>
      <c r="AE44" s="1058"/>
      <c r="AF44" s="1058"/>
      <c r="AG44" s="1059"/>
      <c r="AH44" s="951"/>
      <c r="AI44" s="1055"/>
      <c r="AJ44" s="1055"/>
      <c r="AK44" s="1056"/>
      <c r="AL44" s="85"/>
    </row>
    <row r="45" spans="2:45" s="86" customFormat="1" ht="13.5" customHeight="1">
      <c r="B45" s="84"/>
      <c r="C45" s="779" t="s">
        <v>341</v>
      </c>
      <c r="D45" s="780"/>
      <c r="E45" s="780"/>
      <c r="F45" s="780"/>
      <c r="G45" s="780"/>
      <c r="H45" s="780"/>
      <c r="I45" s="780"/>
      <c r="J45" s="780"/>
      <c r="K45" s="780"/>
      <c r="L45" s="780"/>
      <c r="M45" s="796"/>
      <c r="N45" s="811" t="e">
        <f>VLOOKUP(' (2)'!AI3,' (2)'!I4:AF43,17)</f>
        <v>#N/A</v>
      </c>
      <c r="O45" s="805"/>
      <c r="P45" s="805" t="e">
        <f>VLOOKUP(' (2)'!AI3,' (2)'!I4:AF43,18)</f>
        <v>#N/A</v>
      </c>
      <c r="Q45" s="806"/>
      <c r="R45" s="1070"/>
      <c r="S45" s="1068"/>
      <c r="T45" s="1068"/>
      <c r="U45" s="1069"/>
      <c r="V45" s="805"/>
      <c r="W45" s="805"/>
      <c r="X45" s="805"/>
      <c r="Y45" s="805"/>
      <c r="Z45" s="951"/>
      <c r="AA45" s="1055"/>
      <c r="AB45" s="1055"/>
      <c r="AC45" s="1060"/>
      <c r="AD45" s="1057"/>
      <c r="AE45" s="1058"/>
      <c r="AF45" s="1058"/>
      <c r="AG45" s="1059"/>
      <c r="AH45" s="951"/>
      <c r="AI45" s="1055"/>
      <c r="AJ45" s="1055"/>
      <c r="AK45" s="1056"/>
      <c r="AL45" s="85"/>
    </row>
    <row r="46" spans="2:45" s="86" customFormat="1" ht="13.5" customHeight="1">
      <c r="B46" s="84"/>
      <c r="C46" s="1065" t="s">
        <v>342</v>
      </c>
      <c r="D46" s="1066"/>
      <c r="E46" s="1066"/>
      <c r="F46" s="1066"/>
      <c r="G46" s="1066"/>
      <c r="H46" s="1066"/>
      <c r="I46" s="1066"/>
      <c r="J46" s="1066"/>
      <c r="K46" s="1066"/>
      <c r="L46" s="1066"/>
      <c r="M46" s="1067"/>
      <c r="N46" s="811" t="e">
        <f>VLOOKUP(' (2)'!AI3,' (2)'!I4:AF43,19)</f>
        <v>#N/A</v>
      </c>
      <c r="O46" s="805"/>
      <c r="P46" s="805" t="e">
        <f>VLOOKUP(' (2)'!AI3,' (2)'!I4:AF43,20)</f>
        <v>#N/A</v>
      </c>
      <c r="Q46" s="806"/>
      <c r="R46" s="1070"/>
      <c r="S46" s="1068"/>
      <c r="T46" s="1068"/>
      <c r="U46" s="1069"/>
      <c r="V46" s="805"/>
      <c r="W46" s="805"/>
      <c r="X46" s="805"/>
      <c r="Y46" s="805"/>
      <c r="Z46" s="951"/>
      <c r="AA46" s="1055"/>
      <c r="AB46" s="1055"/>
      <c r="AC46" s="1060"/>
      <c r="AD46" s="1057"/>
      <c r="AE46" s="1058"/>
      <c r="AF46" s="1058"/>
      <c r="AG46" s="1059"/>
      <c r="AH46" s="951"/>
      <c r="AI46" s="1055"/>
      <c r="AJ46" s="1055"/>
      <c r="AK46" s="1056"/>
      <c r="AL46" s="85"/>
    </row>
    <row r="47" spans="2:45" s="86" customFormat="1" ht="13.5" customHeight="1">
      <c r="B47" s="84"/>
      <c r="C47" s="1098" t="s">
        <v>355</v>
      </c>
      <c r="D47" s="1099"/>
      <c r="E47" s="1099"/>
      <c r="F47" s="1099"/>
      <c r="G47" s="1099"/>
      <c r="H47" s="1099"/>
      <c r="I47" s="1099"/>
      <c r="J47" s="1099"/>
      <c r="K47" s="1099"/>
      <c r="L47" s="1099"/>
      <c r="M47" s="1099"/>
      <c r="N47" s="1099"/>
      <c r="O47" s="1099"/>
      <c r="P47" s="1099"/>
      <c r="Q47" s="1099"/>
      <c r="R47" s="1099"/>
      <c r="S47" s="1099"/>
      <c r="T47" s="1099"/>
      <c r="U47" s="1099"/>
      <c r="V47" s="1099"/>
      <c r="W47" s="1099"/>
      <c r="X47" s="1099"/>
      <c r="Y47" s="1099"/>
      <c r="Z47" s="1099"/>
      <c r="AA47" s="1099"/>
      <c r="AB47" s="1099"/>
      <c r="AC47" s="1099"/>
      <c r="AD47" s="1099"/>
      <c r="AE47" s="1099"/>
      <c r="AF47" s="1099"/>
      <c r="AG47" s="1099"/>
      <c r="AH47" s="1099"/>
      <c r="AI47" s="1099"/>
      <c r="AJ47" s="1099"/>
      <c r="AK47" s="1100"/>
      <c r="AL47" s="85"/>
    </row>
    <row r="48" spans="2:45" s="86" customFormat="1" ht="13.5" customHeight="1">
      <c r="B48" s="84"/>
      <c r="C48" s="1065" t="s">
        <v>343</v>
      </c>
      <c r="D48" s="1066"/>
      <c r="E48" s="1066"/>
      <c r="F48" s="1066"/>
      <c r="G48" s="1066"/>
      <c r="H48" s="1066"/>
      <c r="I48" s="1066"/>
      <c r="J48" s="1066"/>
      <c r="K48" s="1066"/>
      <c r="L48" s="1066"/>
      <c r="M48" s="1067"/>
      <c r="N48" s="811" t="e">
        <f>VLOOKUP(' (2)'!AI3,' (2)'!I2:AH4,21)</f>
        <v>#N/A</v>
      </c>
      <c r="O48" s="805"/>
      <c r="P48" s="805" t="e">
        <f>VLOOKUP(' (2)'!AI3,' (2)'!I2:AH4,22)</f>
        <v>#N/A</v>
      </c>
      <c r="Q48" s="806"/>
      <c r="R48" s="1070"/>
      <c r="S48" s="1068"/>
      <c r="T48" s="1068"/>
      <c r="U48" s="1069"/>
      <c r="V48" s="805"/>
      <c r="W48" s="805"/>
      <c r="X48" s="805"/>
      <c r="Y48" s="805"/>
      <c r="Z48" s="951"/>
      <c r="AA48" s="1055"/>
      <c r="AB48" s="1055"/>
      <c r="AC48" s="1060"/>
      <c r="AD48" s="1057"/>
      <c r="AE48" s="1058"/>
      <c r="AF48" s="1058"/>
      <c r="AG48" s="1059"/>
      <c r="AH48" s="951"/>
      <c r="AI48" s="1055"/>
      <c r="AJ48" s="1055"/>
      <c r="AK48" s="1056"/>
      <c r="AL48" s="85"/>
    </row>
    <row r="49" spans="2:38" s="86" customFormat="1" ht="13.5" customHeight="1">
      <c r="B49" s="84"/>
      <c r="C49" s="1065" t="s">
        <v>344</v>
      </c>
      <c r="D49" s="1066"/>
      <c r="E49" s="1066"/>
      <c r="F49" s="1066"/>
      <c r="G49" s="1066"/>
      <c r="H49" s="1066"/>
      <c r="I49" s="1066"/>
      <c r="J49" s="1066"/>
      <c r="K49" s="1066"/>
      <c r="L49" s="1066"/>
      <c r="M49" s="1067"/>
      <c r="N49" s="811" t="e">
        <f>VLOOKUP(' (2)'!AI3,' (2)'!I2:AH4,23)</f>
        <v>#N/A</v>
      </c>
      <c r="O49" s="805"/>
      <c r="P49" s="805" t="e">
        <f>VLOOKUP(' (2)'!AI3,' (2)'!I2:AH4,24)</f>
        <v>#N/A</v>
      </c>
      <c r="Q49" s="806"/>
      <c r="R49" s="1070"/>
      <c r="S49" s="1068"/>
      <c r="T49" s="1068"/>
      <c r="U49" s="1069"/>
      <c r="V49" s="805"/>
      <c r="W49" s="805"/>
      <c r="X49" s="805"/>
      <c r="Y49" s="805"/>
      <c r="Z49" s="951"/>
      <c r="AA49" s="1055"/>
      <c r="AB49" s="1055"/>
      <c r="AC49" s="1060"/>
      <c r="AD49" s="1057"/>
      <c r="AE49" s="1058"/>
      <c r="AF49" s="1058"/>
      <c r="AG49" s="1059"/>
      <c r="AH49" s="951"/>
      <c r="AI49" s="1055"/>
      <c r="AJ49" s="1055"/>
      <c r="AK49" s="1056"/>
      <c r="AL49" s="85"/>
    </row>
    <row r="50" spans="2:38" s="86" customFormat="1" ht="13.5" customHeight="1">
      <c r="B50" s="84"/>
      <c r="C50" s="1078" t="s">
        <v>360</v>
      </c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079"/>
      <c r="AC50" s="1079"/>
      <c r="AD50" s="1079"/>
      <c r="AE50" s="1079"/>
      <c r="AF50" s="1079"/>
      <c r="AG50" s="1079"/>
      <c r="AH50" s="1079"/>
      <c r="AI50" s="1079"/>
      <c r="AJ50" s="1079"/>
      <c r="AK50" s="1080"/>
      <c r="AL50" s="85"/>
    </row>
    <row r="51" spans="2:38" s="86" customFormat="1" ht="13.5" customHeight="1">
      <c r="B51" s="84"/>
      <c r="C51" s="1065" t="s">
        <v>345</v>
      </c>
      <c r="D51" s="1066"/>
      <c r="E51" s="1066"/>
      <c r="F51" s="1066"/>
      <c r="G51" s="1066"/>
      <c r="H51" s="1066"/>
      <c r="I51" s="1066"/>
      <c r="J51" s="1066"/>
      <c r="K51" s="1066"/>
      <c r="L51" s="1066"/>
      <c r="M51" s="1067"/>
      <c r="N51" s="811" t="e">
        <f>VLOOKUP(' (2)'!AI3,' (2)'!I2:AH4,25)</f>
        <v>#N/A</v>
      </c>
      <c r="O51" s="805"/>
      <c r="P51" s="805" t="e">
        <f>VLOOKUP(' (2)'!AI3,' (2)'!I2:AH4,26)</f>
        <v>#N/A</v>
      </c>
      <c r="Q51" s="806"/>
      <c r="R51" s="1070"/>
      <c r="S51" s="1068"/>
      <c r="T51" s="1068"/>
      <c r="U51" s="1069"/>
      <c r="V51" s="805"/>
      <c r="W51" s="805"/>
      <c r="X51" s="805"/>
      <c r="Y51" s="806"/>
      <c r="Z51" s="951"/>
      <c r="AA51" s="1055"/>
      <c r="AB51" s="1055"/>
      <c r="AC51" s="1060"/>
      <c r="AD51" s="1057"/>
      <c r="AE51" s="1058"/>
      <c r="AF51" s="1058"/>
      <c r="AG51" s="1059"/>
      <c r="AH51" s="951"/>
      <c r="AI51" s="1055"/>
      <c r="AJ51" s="1055"/>
      <c r="AK51" s="1056"/>
      <c r="AL51" s="85"/>
    </row>
    <row r="52" spans="2:38" s="86" customFormat="1" ht="13.5" customHeight="1">
      <c r="B52" s="84"/>
      <c r="C52" s="1065" t="s">
        <v>346</v>
      </c>
      <c r="D52" s="1066"/>
      <c r="E52" s="1066"/>
      <c r="F52" s="1066"/>
      <c r="G52" s="1066"/>
      <c r="H52" s="1066"/>
      <c r="I52" s="1066"/>
      <c r="J52" s="1066"/>
      <c r="K52" s="1066"/>
      <c r="L52" s="1066"/>
      <c r="M52" s="1067"/>
      <c r="N52" s="811" t="e">
        <f>VLOOKUP(' (2)'!AI3,' (2)'!I4:AF43,27)</f>
        <v>#N/A</v>
      </c>
      <c r="O52" s="805"/>
      <c r="P52" s="805" t="e">
        <f>VLOOKUP(' (2)'!AI3,' (2)'!I4:AF43,28)</f>
        <v>#N/A</v>
      </c>
      <c r="Q52" s="806"/>
      <c r="R52" s="1070"/>
      <c r="S52" s="1068"/>
      <c r="T52" s="1068"/>
      <c r="U52" s="1069"/>
      <c r="V52" s="805"/>
      <c r="W52" s="805"/>
      <c r="X52" s="805"/>
      <c r="Y52" s="806"/>
      <c r="Z52" s="951"/>
      <c r="AA52" s="1055"/>
      <c r="AB52" s="1055"/>
      <c r="AC52" s="1060"/>
      <c r="AD52" s="1057"/>
      <c r="AE52" s="1058"/>
      <c r="AF52" s="1058"/>
      <c r="AG52" s="1059"/>
      <c r="AH52" s="951"/>
      <c r="AI52" s="1055"/>
      <c r="AJ52" s="1055"/>
      <c r="AK52" s="1056"/>
      <c r="AL52" s="85"/>
    </row>
    <row r="53" spans="2:38" s="86" customFormat="1" ht="13.5" customHeight="1">
      <c r="B53" s="84"/>
      <c r="C53" s="1065" t="s">
        <v>347</v>
      </c>
      <c r="D53" s="1066"/>
      <c r="E53" s="1066"/>
      <c r="F53" s="1066"/>
      <c r="G53" s="1066"/>
      <c r="H53" s="1066"/>
      <c r="I53" s="1066"/>
      <c r="J53" s="1066"/>
      <c r="K53" s="1066"/>
      <c r="L53" s="1066"/>
      <c r="M53" s="1067"/>
      <c r="N53" s="811" t="e">
        <f>VLOOKUP(' (2)'!AI3,' (2)'!I4:AF43,29)</f>
        <v>#N/A</v>
      </c>
      <c r="O53" s="805"/>
      <c r="P53" s="805" t="e">
        <f>VLOOKUP(' (2)'!AI3,' (2)'!I4:AF43,30)</f>
        <v>#N/A</v>
      </c>
      <c r="Q53" s="806"/>
      <c r="R53" s="1070"/>
      <c r="S53" s="1068"/>
      <c r="T53" s="1068"/>
      <c r="U53" s="1069"/>
      <c r="V53" s="805"/>
      <c r="W53" s="805"/>
      <c r="X53" s="805"/>
      <c r="Y53" s="806"/>
      <c r="Z53" s="951"/>
      <c r="AA53" s="1055"/>
      <c r="AB53" s="1055"/>
      <c r="AC53" s="1060"/>
      <c r="AD53" s="1057"/>
      <c r="AE53" s="1058"/>
      <c r="AF53" s="1058"/>
      <c r="AG53" s="1059"/>
      <c r="AH53" s="951"/>
      <c r="AI53" s="1055"/>
      <c r="AJ53" s="1055"/>
      <c r="AK53" s="1056"/>
      <c r="AL53" s="85"/>
    </row>
    <row r="54" spans="2:38" s="86" customFormat="1" ht="13.5" customHeight="1" thickBot="1">
      <c r="B54" s="84"/>
      <c r="C54" s="1105" t="s">
        <v>348</v>
      </c>
      <c r="D54" s="1106"/>
      <c r="E54" s="1106"/>
      <c r="F54" s="1106"/>
      <c r="G54" s="1106"/>
      <c r="H54" s="1106"/>
      <c r="I54" s="1106"/>
      <c r="J54" s="1106"/>
      <c r="K54" s="1106"/>
      <c r="L54" s="1106"/>
      <c r="M54" s="1107"/>
      <c r="N54" s="1051" t="e">
        <f>VLOOKUP(' (2)'!AI3,' (2)'!I4:AF43,31)</f>
        <v>#N/A</v>
      </c>
      <c r="O54" s="816"/>
      <c r="P54" s="816" t="e">
        <f>VLOOKUP(' (2)'!AI3,' (2)'!I4:AF43,32)</f>
        <v>#N/A</v>
      </c>
      <c r="Q54" s="817"/>
      <c r="R54" s="1104"/>
      <c r="S54" s="1049"/>
      <c r="T54" s="1049"/>
      <c r="U54" s="1050"/>
      <c r="V54" s="1064"/>
      <c r="W54" s="1064"/>
      <c r="X54" s="1064"/>
      <c r="Y54" s="1071"/>
      <c r="Z54" s="1108"/>
      <c r="AA54" s="1109"/>
      <c r="AB54" s="1109"/>
      <c r="AC54" s="1110"/>
      <c r="AD54" s="1072"/>
      <c r="AE54" s="1073"/>
      <c r="AF54" s="1073"/>
      <c r="AG54" s="1074"/>
      <c r="AH54" s="1052"/>
      <c r="AI54" s="1053"/>
      <c r="AJ54" s="1053"/>
      <c r="AK54" s="1054"/>
      <c r="AL54" s="85"/>
    </row>
    <row r="55" spans="2:38" s="86" customFormat="1" ht="7.5" customHeight="1">
      <c r="B55" s="84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2"/>
      <c r="P55" s="82"/>
      <c r="Q55" s="82"/>
      <c r="R55" s="82"/>
      <c r="S55" s="88"/>
      <c r="T55" s="88"/>
      <c r="U55" s="88"/>
      <c r="V55" s="88"/>
      <c r="W55" s="82"/>
      <c r="X55" s="82"/>
      <c r="Y55" s="82"/>
      <c r="Z55" s="82"/>
      <c r="AA55" s="83"/>
      <c r="AB55" s="83"/>
      <c r="AC55" s="83"/>
      <c r="AD55" s="89"/>
      <c r="AE55" s="89"/>
      <c r="AF55" s="89"/>
      <c r="AG55" s="89"/>
      <c r="AH55" s="88"/>
      <c r="AI55" s="88"/>
      <c r="AJ55" s="88"/>
      <c r="AK55" s="88"/>
      <c r="AL55" s="85"/>
    </row>
    <row r="56" spans="2:38" s="39" customFormat="1" ht="15.75" customHeight="1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429"/>
      <c r="AA56" s="429"/>
      <c r="AB56" s="429"/>
      <c r="AC56" s="429"/>
      <c r="AD56" s="429"/>
      <c r="AE56" s="429"/>
      <c r="AF56" s="429"/>
      <c r="AG56" s="429"/>
      <c r="AH56" s="429"/>
      <c r="AI56" s="429"/>
      <c r="AJ56" s="429"/>
      <c r="AK56" s="429"/>
      <c r="AL56" s="38"/>
    </row>
    <row r="57" spans="2:38" s="39" customFormat="1" ht="15.75" customHeight="1"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800" t="s">
        <v>250</v>
      </c>
      <c r="AA57" s="800"/>
      <c r="AB57" s="800"/>
      <c r="AC57" s="800"/>
      <c r="AD57" s="800"/>
      <c r="AE57" s="800"/>
      <c r="AF57" s="800"/>
      <c r="AG57" s="800"/>
      <c r="AH57" s="800"/>
      <c r="AI57" s="800"/>
      <c r="AJ57" s="800"/>
      <c r="AK57" s="800"/>
      <c r="AL57" s="38"/>
    </row>
    <row r="58" spans="2:38" s="23" customFormat="1" ht="12.95" customHeight="1">
      <c r="B58" s="2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22"/>
    </row>
    <row r="59" spans="2:38" s="23" customFormat="1" ht="12.95" customHeight="1">
      <c r="B59" s="21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22"/>
    </row>
    <row r="60" spans="2:38" s="23" customFormat="1" ht="8.25" customHeight="1">
      <c r="B60" s="2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22"/>
    </row>
    <row r="61" spans="2:38" s="59" customFormat="1" ht="12.95" customHeight="1">
      <c r="B61" s="45"/>
      <c r="C61" s="730" t="s">
        <v>236</v>
      </c>
      <c r="D61" s="730"/>
      <c r="E61" s="730"/>
      <c r="F61" s="730"/>
      <c r="G61" s="730"/>
      <c r="H61" s="730"/>
      <c r="I61" s="730"/>
      <c r="J61" s="730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762" t="s">
        <v>237</v>
      </c>
      <c r="X61" s="762"/>
      <c r="Y61" s="762"/>
      <c r="Z61" s="429"/>
      <c r="AA61" s="429"/>
      <c r="AB61" s="429"/>
      <c r="AC61" s="429"/>
      <c r="AD61" s="429"/>
      <c r="AE61" s="429"/>
      <c r="AF61" s="429"/>
      <c r="AG61" s="429"/>
      <c r="AH61" s="429"/>
      <c r="AI61" s="429"/>
      <c r="AJ61" s="429"/>
      <c r="AK61" s="429"/>
      <c r="AL61" s="46"/>
    </row>
    <row r="62" spans="2:38" s="59" customFormat="1" ht="12.95" customHeight="1">
      <c r="B62" s="45"/>
      <c r="C62" s="730" t="s">
        <v>238</v>
      </c>
      <c r="D62" s="730"/>
      <c r="E62" s="730"/>
      <c r="F62" s="730"/>
      <c r="G62" s="730"/>
      <c r="H62" s="730"/>
      <c r="I62" s="730"/>
      <c r="J62" s="730"/>
      <c r="K62" s="730"/>
      <c r="L62" s="730"/>
      <c r="M62" s="730"/>
      <c r="N62" s="645"/>
      <c r="O62" s="645"/>
      <c r="P62" s="742" t="s">
        <v>239</v>
      </c>
      <c r="Q62" s="742"/>
      <c r="R62" s="429"/>
      <c r="S62" s="429"/>
      <c r="T62" s="429"/>
      <c r="U62" s="429"/>
      <c r="V62" s="429"/>
      <c r="W62" s="429"/>
      <c r="X62" s="40" t="s">
        <v>251</v>
      </c>
      <c r="Y62" s="813"/>
      <c r="Z62" s="813"/>
      <c r="AA62" s="37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46"/>
    </row>
    <row r="63" spans="2:38" s="59" customFormat="1" ht="12.95" customHeight="1">
      <c r="B63" s="45"/>
      <c r="C63" s="761" t="s">
        <v>240</v>
      </c>
      <c r="D63" s="761"/>
      <c r="E63" s="761"/>
      <c r="F63" s="761"/>
      <c r="G63" s="761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8"/>
      <c r="U63" s="742" t="s">
        <v>241</v>
      </c>
      <c r="V63" s="742"/>
      <c r="W63" s="742"/>
      <c r="X63" s="742"/>
      <c r="Y63" s="742"/>
      <c r="Z63" s="742"/>
      <c r="AA63" s="742"/>
      <c r="AB63" s="466"/>
      <c r="AC63" s="466"/>
      <c r="AD63" s="466"/>
      <c r="AE63" s="466"/>
      <c r="AF63" s="466"/>
      <c r="AG63" s="466"/>
      <c r="AH63" s="466"/>
      <c r="AI63" s="37"/>
      <c r="AJ63" s="37"/>
      <c r="AK63" s="37"/>
      <c r="AL63" s="46"/>
    </row>
    <row r="64" spans="2:38" s="39" customFormat="1" ht="12.95" customHeight="1">
      <c r="B64" s="36"/>
      <c r="C64" s="37"/>
      <c r="D64" s="37"/>
      <c r="E64" s="37"/>
      <c r="F64" s="37"/>
      <c r="G64" s="55"/>
      <c r="H64" s="760" t="s">
        <v>242</v>
      </c>
      <c r="I64" s="760"/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37"/>
      <c r="AJ64" s="37"/>
      <c r="AK64" s="37"/>
      <c r="AL64" s="38"/>
    </row>
    <row r="65" spans="2:38" s="39" customFormat="1" ht="12.95" customHeight="1">
      <c r="B65" s="36"/>
      <c r="C65" s="768" t="s">
        <v>235</v>
      </c>
      <c r="D65" s="768"/>
      <c r="E65" s="768"/>
      <c r="F65" s="768"/>
      <c r="G65" s="768"/>
      <c r="H65" s="768"/>
      <c r="I65" s="37"/>
      <c r="J65" s="37"/>
      <c r="K65" s="37"/>
      <c r="L65" s="37"/>
      <c r="M65" s="37"/>
      <c r="N65" s="37"/>
      <c r="O65" s="37"/>
      <c r="P65" s="55"/>
      <c r="Q65" s="55"/>
      <c r="R65" s="55"/>
      <c r="S65" s="55"/>
      <c r="T65" s="55"/>
      <c r="U65" s="55"/>
      <c r="V65" s="55"/>
      <c r="W65" s="55"/>
      <c r="X65" s="55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8"/>
    </row>
    <row r="66" spans="2:38" s="39" customFormat="1" ht="12.95" customHeight="1">
      <c r="B66" s="36"/>
      <c r="C66" s="40" t="s">
        <v>225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8"/>
    </row>
    <row r="67" spans="2:38" s="59" customFormat="1" ht="15.75" customHeight="1">
      <c r="B67" s="45"/>
      <c r="C67" s="730" t="s">
        <v>232</v>
      </c>
      <c r="D67" s="730"/>
      <c r="E67" s="730"/>
      <c r="F67" s="730"/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767" t="s">
        <v>231</v>
      </c>
      <c r="V67" s="767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29"/>
      <c r="AK67" s="429"/>
      <c r="AL67" s="46"/>
    </row>
    <row r="68" spans="2:38" s="39" customFormat="1" ht="9" customHeight="1">
      <c r="B68" s="36"/>
      <c r="C68" s="37"/>
      <c r="D68" s="37"/>
      <c r="E68" s="37"/>
      <c r="F68" s="37"/>
      <c r="G68" s="747" t="s">
        <v>230</v>
      </c>
      <c r="H68" s="747"/>
      <c r="I68" s="747"/>
      <c r="J68" s="747"/>
      <c r="K68" s="747"/>
      <c r="L68" s="747"/>
      <c r="M68" s="747"/>
      <c r="N68" s="747"/>
      <c r="O68" s="747"/>
      <c r="P68" s="747"/>
      <c r="Q68" s="747"/>
      <c r="R68" s="747"/>
      <c r="S68" s="747"/>
      <c r="T68" s="37"/>
      <c r="U68" s="37"/>
      <c r="V68" s="37"/>
      <c r="W68" s="747" t="s">
        <v>226</v>
      </c>
      <c r="X68" s="747"/>
      <c r="Y68" s="747"/>
      <c r="Z68" s="747"/>
      <c r="AA68" s="747"/>
      <c r="AB68" s="747"/>
      <c r="AC68" s="747"/>
      <c r="AD68" s="747"/>
      <c r="AE68" s="747"/>
      <c r="AF68" s="747"/>
      <c r="AG68" s="747"/>
      <c r="AH68" s="747"/>
      <c r="AI68" s="747"/>
      <c r="AJ68" s="37"/>
      <c r="AK68" s="37"/>
      <c r="AL68" s="38"/>
    </row>
    <row r="69" spans="2:38" s="59" customFormat="1" ht="12.95" customHeight="1">
      <c r="B69" s="45"/>
      <c r="C69" s="730" t="s">
        <v>233</v>
      </c>
      <c r="D69" s="730"/>
      <c r="E69" s="730"/>
      <c r="F69" s="730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6"/>
    </row>
    <row r="70" spans="2:38" s="39" customFormat="1" ht="9" customHeight="1">
      <c r="B70" s="36"/>
      <c r="C70" s="37"/>
      <c r="D70" s="37"/>
      <c r="E70" s="37"/>
      <c r="F70" s="37"/>
      <c r="G70" s="747" t="s">
        <v>234</v>
      </c>
      <c r="H70" s="747"/>
      <c r="I70" s="747"/>
      <c r="J70" s="747"/>
      <c r="K70" s="747"/>
      <c r="L70" s="747"/>
      <c r="M70" s="747"/>
      <c r="N70" s="747"/>
      <c r="O70" s="747"/>
      <c r="P70" s="747"/>
      <c r="Q70" s="747"/>
      <c r="R70" s="747"/>
      <c r="S70" s="747"/>
      <c r="T70" s="747"/>
      <c r="U70" s="747"/>
      <c r="V70" s="747"/>
      <c r="W70" s="747"/>
      <c r="X70" s="747"/>
      <c r="Y70" s="747"/>
      <c r="Z70" s="747"/>
      <c r="AA70" s="747"/>
      <c r="AB70" s="747"/>
      <c r="AC70" s="747"/>
      <c r="AD70" s="747"/>
      <c r="AE70" s="747"/>
      <c r="AF70" s="747"/>
      <c r="AG70" s="747"/>
      <c r="AH70" s="747"/>
      <c r="AI70" s="747"/>
      <c r="AJ70" s="747"/>
      <c r="AK70" s="747"/>
      <c r="AL70" s="38"/>
    </row>
    <row r="71" spans="2:38" s="39" customFormat="1" ht="2.25" customHeight="1">
      <c r="B71" s="36"/>
      <c r="C71" s="52"/>
      <c r="D71" s="52"/>
      <c r="E71" s="52"/>
      <c r="F71" s="52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2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38"/>
    </row>
    <row r="72" spans="2:38" s="39" customFormat="1" ht="3" customHeight="1">
      <c r="B72" s="36"/>
      <c r="C72" s="40"/>
      <c r="D72" s="40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8"/>
    </row>
    <row r="73" spans="2:38" s="39" customFormat="1" ht="5.25" customHeight="1">
      <c r="B73" s="36"/>
      <c r="C73" s="34"/>
      <c r="D73" s="34"/>
      <c r="E73" s="34"/>
      <c r="F73" s="34"/>
      <c r="G73" s="34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8"/>
    </row>
    <row r="74" spans="2:38" s="47" customFormat="1" ht="12" customHeight="1">
      <c r="B74" s="45"/>
      <c r="C74" s="60" t="s">
        <v>211</v>
      </c>
      <c r="D74" s="60"/>
      <c r="E74" s="60"/>
      <c r="F74" s="60"/>
      <c r="G74" s="60"/>
      <c r="H74" s="61"/>
      <c r="I74" s="61"/>
      <c r="J74" s="61"/>
      <c r="K74" s="61"/>
      <c r="L74" s="835" t="s">
        <v>210</v>
      </c>
      <c r="M74" s="835"/>
      <c r="N74" s="835"/>
      <c r="O74" s="835"/>
      <c r="P74" s="835"/>
      <c r="Q74" s="835"/>
      <c r="R74" s="835"/>
      <c r="S74" s="835"/>
      <c r="T74" s="835"/>
      <c r="U74" s="835"/>
      <c r="V74" s="835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6"/>
    </row>
    <row r="75" spans="2:38" s="43" customFormat="1" ht="7.5" customHeight="1">
      <c r="B75" s="36"/>
      <c r="C75" s="41"/>
      <c r="D75" s="41"/>
      <c r="E75" s="41"/>
      <c r="F75" s="41"/>
      <c r="G75" s="41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38"/>
    </row>
    <row r="76" spans="2:38" s="59" customFormat="1" ht="15.75" customHeight="1">
      <c r="B76" s="45"/>
      <c r="C76" s="730" t="s">
        <v>227</v>
      </c>
      <c r="D76" s="730"/>
      <c r="E76" s="730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37"/>
      <c r="U76" s="762" t="s">
        <v>228</v>
      </c>
      <c r="V76" s="762"/>
      <c r="W76" s="762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6"/>
    </row>
    <row r="77" spans="2:38" s="39" customFormat="1" ht="11.25">
      <c r="B77" s="36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747" t="s">
        <v>229</v>
      </c>
      <c r="Y77" s="747"/>
      <c r="Z77" s="747"/>
      <c r="AA77" s="747"/>
      <c r="AB77" s="747"/>
      <c r="AC77" s="747"/>
      <c r="AD77" s="747"/>
      <c r="AE77" s="747"/>
      <c r="AF77" s="747"/>
      <c r="AG77" s="747"/>
      <c r="AH77" s="747"/>
      <c r="AI77" s="747"/>
      <c r="AJ77" s="747"/>
      <c r="AK77" s="747"/>
      <c r="AL77" s="38"/>
    </row>
    <row r="78" spans="2:38" ht="0.95" customHeight="1"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6"/>
    </row>
  </sheetData>
  <mergeCells count="292">
    <mergeCell ref="AH28:AK28"/>
    <mergeCell ref="C28:F28"/>
    <mergeCell ref="G28:AG28"/>
    <mergeCell ref="U22:V22"/>
    <mergeCell ref="G23:S23"/>
    <mergeCell ref="W22:AK22"/>
    <mergeCell ref="W21:AK21"/>
    <mergeCell ref="G22:S22"/>
    <mergeCell ref="C43:M43"/>
    <mergeCell ref="C40:M40"/>
    <mergeCell ref="N35:O35"/>
    <mergeCell ref="C35:M35"/>
    <mergeCell ref="AH35:AK35"/>
    <mergeCell ref="AD30:AK30"/>
    <mergeCell ref="C38:M38"/>
    <mergeCell ref="F21:S21"/>
    <mergeCell ref="P37:Q37"/>
    <mergeCell ref="C37:M37"/>
    <mergeCell ref="AD31:AG31"/>
    <mergeCell ref="AH31:AK31"/>
    <mergeCell ref="AH34:AK34"/>
    <mergeCell ref="N32:O32"/>
    <mergeCell ref="N30:Q31"/>
    <mergeCell ref="P32:Q32"/>
    <mergeCell ref="C3:AK3"/>
    <mergeCell ref="C4:AK4"/>
    <mergeCell ref="C5:AK5"/>
    <mergeCell ref="C6:AK6"/>
    <mergeCell ref="C7:AK7"/>
    <mergeCell ref="C8:AK8"/>
    <mergeCell ref="C17:F17"/>
    <mergeCell ref="U18:X18"/>
    <mergeCell ref="X15:AK15"/>
    <mergeCell ref="AG16:AK16"/>
    <mergeCell ref="W16:AD16"/>
    <mergeCell ref="AE16:AF16"/>
    <mergeCell ref="F16:S16"/>
    <mergeCell ref="G17:S17"/>
    <mergeCell ref="G18:S18"/>
    <mergeCell ref="Y18:AK18"/>
    <mergeCell ref="C15:E15"/>
    <mergeCell ref="C18:F18"/>
    <mergeCell ref="Z17:AK17"/>
    <mergeCell ref="U17:Y17"/>
    <mergeCell ref="U15:W15"/>
    <mergeCell ref="U16:V16"/>
    <mergeCell ref="C11:AK11"/>
    <mergeCell ref="C16:E16"/>
    <mergeCell ref="C27:F27"/>
    <mergeCell ref="G20:S20"/>
    <mergeCell ref="AH25:AK25"/>
    <mergeCell ref="G25:AG25"/>
    <mergeCell ref="G26:AG26"/>
    <mergeCell ref="AH26:AK26"/>
    <mergeCell ref="G27:AG27"/>
    <mergeCell ref="AH27:AK27"/>
    <mergeCell ref="C25:F25"/>
    <mergeCell ref="C22:F22"/>
    <mergeCell ref="Z20:AK20"/>
    <mergeCell ref="U20:Y20"/>
    <mergeCell ref="C21:E21"/>
    <mergeCell ref="T51:U51"/>
    <mergeCell ref="T53:U53"/>
    <mergeCell ref="P52:Q52"/>
    <mergeCell ref="N51:O51"/>
    <mergeCell ref="N52:O52"/>
    <mergeCell ref="C10:AK10"/>
    <mergeCell ref="C19:F19"/>
    <mergeCell ref="I14:S14"/>
    <mergeCell ref="AH14:AK14"/>
    <mergeCell ref="AF14:AG14"/>
    <mergeCell ref="C14:H14"/>
    <mergeCell ref="F15:S15"/>
    <mergeCell ref="U14:V14"/>
    <mergeCell ref="W14:AD14"/>
    <mergeCell ref="C12:AK12"/>
    <mergeCell ref="X19:AK19"/>
    <mergeCell ref="G19:S19"/>
    <mergeCell ref="U19:W19"/>
    <mergeCell ref="C20:F20"/>
    <mergeCell ref="U21:V21"/>
    <mergeCell ref="X23:AK23"/>
    <mergeCell ref="U23:W23"/>
    <mergeCell ref="C23:F23"/>
    <mergeCell ref="C26:F26"/>
    <mergeCell ref="C69:F69"/>
    <mergeCell ref="AB63:AH63"/>
    <mergeCell ref="H64:S64"/>
    <mergeCell ref="G68:S68"/>
    <mergeCell ref="G69:AK69"/>
    <mergeCell ref="K61:V61"/>
    <mergeCell ref="U67:V67"/>
    <mergeCell ref="C42:M42"/>
    <mergeCell ref="N49:O49"/>
    <mergeCell ref="C51:M51"/>
    <mergeCell ref="C50:AK50"/>
    <mergeCell ref="C52:M52"/>
    <mergeCell ref="R54:S54"/>
    <mergeCell ref="C54:M54"/>
    <mergeCell ref="Z56:AK56"/>
    <mergeCell ref="Z57:AK57"/>
    <mergeCell ref="Z54:AC54"/>
    <mergeCell ref="P54:Q54"/>
    <mergeCell ref="R53:S53"/>
    <mergeCell ref="N43:Q43"/>
    <mergeCell ref="N42:Q42"/>
    <mergeCell ref="T52:U52"/>
    <mergeCell ref="P45:Q45"/>
    <mergeCell ref="P46:Q46"/>
    <mergeCell ref="X77:AK77"/>
    <mergeCell ref="C67:F67"/>
    <mergeCell ref="R62:W62"/>
    <mergeCell ref="Y62:Z62"/>
    <mergeCell ref="W61:Y61"/>
    <mergeCell ref="G70:AK70"/>
    <mergeCell ref="U63:AA63"/>
    <mergeCell ref="L74:V74"/>
    <mergeCell ref="W74:AK74"/>
    <mergeCell ref="G67:T67"/>
    <mergeCell ref="W67:AK67"/>
    <mergeCell ref="W68:AI68"/>
    <mergeCell ref="C65:H65"/>
    <mergeCell ref="H63:S63"/>
    <mergeCell ref="C63:G63"/>
    <mergeCell ref="C62:M62"/>
    <mergeCell ref="C61:J61"/>
    <mergeCell ref="Z61:AK61"/>
    <mergeCell ref="C76:E76"/>
    <mergeCell ref="U76:W76"/>
    <mergeCell ref="X76:AK76"/>
    <mergeCell ref="F76:S76"/>
    <mergeCell ref="N62:O62"/>
    <mergeCell ref="P62:Q62"/>
    <mergeCell ref="AH45:AK45"/>
    <mergeCell ref="AH44:AK44"/>
    <mergeCell ref="Z46:AC46"/>
    <mergeCell ref="AH46:AK46"/>
    <mergeCell ref="AD46:AG46"/>
    <mergeCell ref="R48:S48"/>
    <mergeCell ref="R52:S52"/>
    <mergeCell ref="P36:Q36"/>
    <mergeCell ref="AH37:AK37"/>
    <mergeCell ref="AH40:AK40"/>
    <mergeCell ref="AH41:AK41"/>
    <mergeCell ref="AH43:AK43"/>
    <mergeCell ref="AD41:AG41"/>
    <mergeCell ref="AD42:AG42"/>
    <mergeCell ref="V43:Y43"/>
    <mergeCell ref="R43:U43"/>
    <mergeCell ref="R42:U42"/>
    <mergeCell ref="R40:U40"/>
    <mergeCell ref="R41:U41"/>
    <mergeCell ref="C39:AK39"/>
    <mergeCell ref="C41:M41"/>
    <mergeCell ref="AH42:AK42"/>
    <mergeCell ref="R44:S44"/>
    <mergeCell ref="T44:U44"/>
    <mergeCell ref="P35:Q35"/>
    <mergeCell ref="P34:Q34"/>
    <mergeCell ref="C36:M36"/>
    <mergeCell ref="C34:M34"/>
    <mergeCell ref="J30:M30"/>
    <mergeCell ref="C30:I30"/>
    <mergeCell ref="C31:D31"/>
    <mergeCell ref="N36:O36"/>
    <mergeCell ref="V51:W51"/>
    <mergeCell ref="R46:S46"/>
    <mergeCell ref="T46:U46"/>
    <mergeCell ref="C47:AK47"/>
    <mergeCell ref="T45:U45"/>
    <mergeCell ref="X45:Y45"/>
    <mergeCell ref="V44:W44"/>
    <mergeCell ref="V45:W45"/>
    <mergeCell ref="X44:Y44"/>
    <mergeCell ref="Z44:AC44"/>
    <mergeCell ref="N46:O46"/>
    <mergeCell ref="R49:S49"/>
    <mergeCell ref="T49:U49"/>
    <mergeCell ref="R45:S45"/>
    <mergeCell ref="C45:M45"/>
    <mergeCell ref="C46:M46"/>
    <mergeCell ref="R30:AC30"/>
    <mergeCell ref="C33:AK33"/>
    <mergeCell ref="Z34:AC34"/>
    <mergeCell ref="AD34:AG34"/>
    <mergeCell ref="N34:O34"/>
    <mergeCell ref="C32:D32"/>
    <mergeCell ref="E32:M32"/>
    <mergeCell ref="V32:W32"/>
    <mergeCell ref="T32:U32"/>
    <mergeCell ref="V31:Y31"/>
    <mergeCell ref="R31:U31"/>
    <mergeCell ref="AH32:AK32"/>
    <mergeCell ref="T34:U34"/>
    <mergeCell ref="R32:S32"/>
    <mergeCell ref="X32:Y32"/>
    <mergeCell ref="Z31:AC31"/>
    <mergeCell ref="Z32:AC32"/>
    <mergeCell ref="V34:W34"/>
    <mergeCell ref="X34:Y34"/>
    <mergeCell ref="AD32:AG32"/>
    <mergeCell ref="E31:M31"/>
    <mergeCell ref="Z35:AC35"/>
    <mergeCell ref="R34:S34"/>
    <mergeCell ref="V35:W35"/>
    <mergeCell ref="X35:Y35"/>
    <mergeCell ref="R35:S35"/>
    <mergeCell ref="AD35:AG35"/>
    <mergeCell ref="T35:U35"/>
    <mergeCell ref="X37:Y37"/>
    <mergeCell ref="T38:U38"/>
    <mergeCell ref="V38:W38"/>
    <mergeCell ref="X38:Y38"/>
    <mergeCell ref="T36:U36"/>
    <mergeCell ref="V36:W36"/>
    <mergeCell ref="X36:Y36"/>
    <mergeCell ref="Z38:AC38"/>
    <mergeCell ref="AD38:AG38"/>
    <mergeCell ref="R37:S37"/>
    <mergeCell ref="T37:U37"/>
    <mergeCell ref="V37:W37"/>
    <mergeCell ref="R36:S36"/>
    <mergeCell ref="R38:S38"/>
    <mergeCell ref="Z36:AC36"/>
    <mergeCell ref="Z37:AC37"/>
    <mergeCell ref="Z51:AC51"/>
    <mergeCell ref="AD44:AG44"/>
    <mergeCell ref="Z40:AC40"/>
    <mergeCell ref="Z41:AC41"/>
    <mergeCell ref="X54:Y54"/>
    <mergeCell ref="AD53:AG53"/>
    <mergeCell ref="AD51:AG51"/>
    <mergeCell ref="AD52:AG52"/>
    <mergeCell ref="Z52:AC52"/>
    <mergeCell ref="AD54:AG54"/>
    <mergeCell ref="X52:Y52"/>
    <mergeCell ref="X53:Y53"/>
    <mergeCell ref="X51:Y51"/>
    <mergeCell ref="AD43:AG43"/>
    <mergeCell ref="Z43:AC43"/>
    <mergeCell ref="V40:Y40"/>
    <mergeCell ref="Z42:AC42"/>
    <mergeCell ref="V41:Y41"/>
    <mergeCell ref="AD40:AG40"/>
    <mergeCell ref="C44:M44"/>
    <mergeCell ref="N37:O37"/>
    <mergeCell ref="N40:Q40"/>
    <mergeCell ref="N41:Q41"/>
    <mergeCell ref="X49:Y49"/>
    <mergeCell ref="X48:Y48"/>
    <mergeCell ref="V48:W48"/>
    <mergeCell ref="V54:W54"/>
    <mergeCell ref="X46:Y46"/>
    <mergeCell ref="V49:W49"/>
    <mergeCell ref="V52:W52"/>
    <mergeCell ref="V46:W46"/>
    <mergeCell ref="N53:O53"/>
    <mergeCell ref="C53:M53"/>
    <mergeCell ref="C48:M48"/>
    <mergeCell ref="T48:U48"/>
    <mergeCell ref="R51:S51"/>
    <mergeCell ref="P51:Q51"/>
    <mergeCell ref="P48:Q48"/>
    <mergeCell ref="P49:Q49"/>
    <mergeCell ref="N48:O48"/>
    <mergeCell ref="N45:O45"/>
    <mergeCell ref="C49:M49"/>
    <mergeCell ref="P53:Q53"/>
    <mergeCell ref="T54:U54"/>
    <mergeCell ref="N54:O54"/>
    <mergeCell ref="AH54:AK54"/>
    <mergeCell ref="AH38:AK38"/>
    <mergeCell ref="AD36:AG36"/>
    <mergeCell ref="AD37:AG37"/>
    <mergeCell ref="V53:W53"/>
    <mergeCell ref="V42:Y42"/>
    <mergeCell ref="Z45:AC45"/>
    <mergeCell ref="AH53:AK53"/>
    <mergeCell ref="Z49:AC49"/>
    <mergeCell ref="AD45:AG45"/>
    <mergeCell ref="AH49:AK49"/>
    <mergeCell ref="AH51:AK51"/>
    <mergeCell ref="AH52:AK52"/>
    <mergeCell ref="Z53:AC53"/>
    <mergeCell ref="AH48:AK48"/>
    <mergeCell ref="Z48:AC48"/>
    <mergeCell ref="AD48:AG48"/>
    <mergeCell ref="AD49:AG49"/>
    <mergeCell ref="AH36:AK36"/>
    <mergeCell ref="N38:O38"/>
    <mergeCell ref="P38:Q38"/>
    <mergeCell ref="N44:Q44"/>
  </mergeCells>
  <phoneticPr fontId="30" type="noConversion"/>
  <dataValidations xWindow="706" yWindow="635" count="2">
    <dataValidation allowBlank="1" showInputMessage="1" showErrorMessage="1" promptTitle="Region" prompt="Automatic when county is selected" sqref="AH14" xr:uid="{00000000-0002-0000-1400-000000000000}"/>
    <dataValidation allowBlank="1" showInputMessage="1" showErrorMessage="1" promptTitle="Date Format" prompt="DD-Mmm-YY" sqref="AK24 G17:S17 Y18:AK18 Z17:AK17 AB63:AH63" xr:uid="{00000000-0002-0000-1400-000001000000}"/>
  </dataValidations>
  <printOptions horizontalCentered="1"/>
  <pageMargins left="0" right="0" top="0" bottom="0" header="0" footer="0"/>
  <pageSetup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9" r:id="rId4" name="Drop Down 3">
              <controlPr defaultSize="0" print="0" autoLine="0" autoPict="0">
                <anchor moveWithCells="1">
                  <from>
                    <xdr:col>22</xdr:col>
                    <xdr:colOff>0</xdr:colOff>
                    <xdr:row>12</xdr:row>
                    <xdr:rowOff>114300</xdr:rowOff>
                  </from>
                  <to>
                    <xdr:col>30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5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73</xdr:row>
                    <xdr:rowOff>57150</xdr:rowOff>
                  </from>
                  <to>
                    <xdr:col>11</xdr:col>
                    <xdr:colOff>104775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71</xdr:row>
                    <xdr:rowOff>9525</xdr:rowOff>
                  </from>
                  <to>
                    <xdr:col>10</xdr:col>
                    <xdr:colOff>133350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7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8" name="Check Box 10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9" name="Drop Down 11">
              <controlPr defaultSize="0" print="0" autoLine="0" autoPict="0">
                <anchor moveWithCells="1">
                  <from>
                    <xdr:col>7</xdr:col>
                    <xdr:colOff>114300</xdr:colOff>
                    <xdr:row>29</xdr:row>
                    <xdr:rowOff>0</xdr:rowOff>
                  </from>
                  <to>
                    <xdr:col>13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X72"/>
  <sheetViews>
    <sheetView showGridLines="0" showRowColHeaders="0" topLeftCell="A18" workbookViewId="0">
      <selection activeCell="C21" sqref="C21:E21"/>
    </sheetView>
  </sheetViews>
  <sheetFormatPr defaultColWidth="0" defaultRowHeight="12.75" zeroHeight="1"/>
  <cols>
    <col min="1" max="1" width="2.7109375" style="116" customWidth="1"/>
    <col min="2" max="2" width="1.7109375" style="116" customWidth="1"/>
    <col min="3" max="19" width="2.7109375" style="116" customWidth="1"/>
    <col min="20" max="21" width="2.85546875" style="116" customWidth="1"/>
    <col min="22" max="22" width="3.42578125" style="116" customWidth="1"/>
    <col min="23" max="23" width="3" style="116" customWidth="1"/>
    <col min="24" max="25" width="3.28515625" style="116" customWidth="1"/>
    <col min="26" max="29" width="2.7109375" style="116" customWidth="1"/>
    <col min="30" max="30" width="2.140625" style="116" customWidth="1"/>
    <col min="31" max="37" width="2.7109375" style="116" customWidth="1"/>
    <col min="38" max="38" width="1.7109375" style="116" customWidth="1"/>
    <col min="39" max="39" width="2.7109375" style="116" customWidth="1"/>
    <col min="40" max="16384" width="2.7109375" style="116" hidden="1"/>
  </cols>
  <sheetData>
    <row r="1" spans="2:50"/>
    <row r="2" spans="2:50" ht="0.95" customHeight="1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9"/>
    </row>
    <row r="3" spans="2:50" ht="11.25" customHeight="1">
      <c r="B3" s="120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122"/>
    </row>
    <row r="4" spans="2:50" s="126" customFormat="1" ht="15.75">
      <c r="B4" s="123"/>
      <c r="C4" s="469" t="s">
        <v>0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124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</row>
    <row r="5" spans="2:50" s="126" customFormat="1" ht="14.25" customHeight="1">
      <c r="B5" s="123"/>
      <c r="C5" s="469" t="s">
        <v>1</v>
      </c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124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</row>
    <row r="6" spans="2:50" s="126" customFormat="1">
      <c r="B6" s="123"/>
      <c r="C6" s="470" t="s">
        <v>2</v>
      </c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124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</row>
    <row r="7" spans="2:50" s="126" customFormat="1" ht="9.75" customHeight="1">
      <c r="B7" s="123"/>
      <c r="C7" s="471" t="s">
        <v>3</v>
      </c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124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</row>
    <row r="8" spans="2:50" s="126" customFormat="1" ht="9.75" customHeight="1">
      <c r="B8" s="123"/>
      <c r="C8" s="471" t="s">
        <v>4</v>
      </c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128"/>
    </row>
    <row r="9" spans="2:50" s="132" customFormat="1" ht="5.25" customHeight="1">
      <c r="B9" s="129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27"/>
      <c r="AD9" s="127"/>
      <c r="AE9" s="127"/>
      <c r="AF9" s="127"/>
      <c r="AG9" s="127"/>
      <c r="AH9" s="127"/>
      <c r="AI9" s="127"/>
      <c r="AJ9" s="127"/>
      <c r="AK9" s="127"/>
      <c r="AL9" s="131"/>
    </row>
    <row r="10" spans="2:50" s="136" customFormat="1" ht="12.75" customHeight="1">
      <c r="B10" s="133"/>
      <c r="C10" s="472" t="s">
        <v>419</v>
      </c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135"/>
    </row>
    <row r="11" spans="2:50" s="136" customFormat="1" ht="12.75" customHeight="1">
      <c r="B11" s="133"/>
      <c r="C11" s="472" t="s">
        <v>248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135"/>
    </row>
    <row r="12" spans="2:50" s="136" customFormat="1" ht="12.75" customHeight="1">
      <c r="B12" s="133"/>
      <c r="C12" s="472" t="s">
        <v>249</v>
      </c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135"/>
    </row>
    <row r="13" spans="2:50">
      <c r="B13" s="120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22"/>
    </row>
    <row r="14" spans="2:50" s="143" customFormat="1" ht="12" customHeight="1">
      <c r="B14" s="138"/>
      <c r="C14" s="444" t="s">
        <v>9</v>
      </c>
      <c r="D14" s="444"/>
      <c r="E14" s="444"/>
      <c r="F14" s="444"/>
      <c r="G14" s="444"/>
      <c r="H14" s="444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139"/>
      <c r="U14" s="444" t="s">
        <v>5</v>
      </c>
      <c r="V14" s="444"/>
      <c r="W14" s="463">
        <f>VLOOKUP(' '!G3,' '!B4:F103,5)</f>
        <v>0</v>
      </c>
      <c r="X14" s="463"/>
      <c r="Y14" s="463"/>
      <c r="Z14" s="463"/>
      <c r="AA14" s="463"/>
      <c r="AB14" s="463"/>
      <c r="AC14" s="463"/>
      <c r="AD14" s="463"/>
      <c r="AE14" s="140"/>
      <c r="AF14" s="440" t="s">
        <v>8</v>
      </c>
      <c r="AG14" s="440"/>
      <c r="AH14" s="464">
        <f>VLOOKUP(' '!G3,' '!B4:F103,3)</f>
        <v>0</v>
      </c>
      <c r="AI14" s="464"/>
      <c r="AJ14" s="464"/>
      <c r="AK14" s="464"/>
      <c r="AL14" s="142"/>
    </row>
    <row r="15" spans="2:50" s="143" customFormat="1" ht="12" customHeight="1">
      <c r="B15" s="138"/>
      <c r="C15" s="444" t="s">
        <v>6</v>
      </c>
      <c r="D15" s="444"/>
      <c r="E15" s="444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139"/>
      <c r="U15" s="444" t="s">
        <v>209</v>
      </c>
      <c r="V15" s="444"/>
      <c r="W15" s="444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142"/>
    </row>
    <row r="16" spans="2:50" s="143" customFormat="1" ht="12" customHeight="1">
      <c r="B16" s="138"/>
      <c r="C16" s="444" t="s">
        <v>213</v>
      </c>
      <c r="D16" s="444"/>
      <c r="E16" s="444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139"/>
      <c r="U16" s="444" t="s">
        <v>214</v>
      </c>
      <c r="V16" s="444"/>
      <c r="W16" s="429"/>
      <c r="X16" s="429"/>
      <c r="Y16" s="429"/>
      <c r="Z16" s="429"/>
      <c r="AA16" s="429"/>
      <c r="AB16" s="429"/>
      <c r="AC16" s="429"/>
      <c r="AD16" s="429"/>
      <c r="AE16" s="440" t="s">
        <v>246</v>
      </c>
      <c r="AF16" s="440"/>
      <c r="AG16" s="429"/>
      <c r="AH16" s="429"/>
      <c r="AI16" s="429"/>
      <c r="AJ16" s="429"/>
      <c r="AK16" s="429"/>
      <c r="AL16" s="142"/>
    </row>
    <row r="17" spans="2:38" s="143" customFormat="1" ht="12" customHeight="1">
      <c r="B17" s="138"/>
      <c r="C17" s="444" t="s">
        <v>215</v>
      </c>
      <c r="D17" s="444"/>
      <c r="E17" s="444"/>
      <c r="F17" s="444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139"/>
      <c r="U17" s="444" t="s">
        <v>221</v>
      </c>
      <c r="V17" s="444"/>
      <c r="W17" s="444"/>
      <c r="X17" s="444"/>
      <c r="Y17" s="444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142"/>
    </row>
    <row r="18" spans="2:38" s="143" customFormat="1" ht="12" customHeight="1">
      <c r="B18" s="138"/>
      <c r="C18" s="444" t="s">
        <v>216</v>
      </c>
      <c r="D18" s="444"/>
      <c r="E18" s="444"/>
      <c r="F18" s="444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139"/>
      <c r="U18" s="444" t="s">
        <v>222</v>
      </c>
      <c r="V18" s="444"/>
      <c r="W18" s="444"/>
      <c r="X18" s="444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142"/>
    </row>
    <row r="19" spans="2:38" s="143" customFormat="1" ht="12" customHeight="1">
      <c r="B19" s="138"/>
      <c r="C19" s="444" t="s">
        <v>217</v>
      </c>
      <c r="D19" s="444"/>
      <c r="E19" s="444"/>
      <c r="F19" s="444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139"/>
      <c r="U19" s="444" t="s">
        <v>223</v>
      </c>
      <c r="V19" s="444"/>
      <c r="W19" s="444"/>
      <c r="X19" s="238"/>
      <c r="Y19" s="238"/>
      <c r="Z19" s="238"/>
      <c r="AA19" s="238"/>
      <c r="AB19" s="238"/>
      <c r="AC19" s="238"/>
      <c r="AD19" s="238"/>
      <c r="AE19" s="473" t="s">
        <v>516</v>
      </c>
      <c r="AF19" s="473"/>
      <c r="AG19" s="238"/>
      <c r="AH19" s="238"/>
      <c r="AI19" s="238"/>
      <c r="AJ19" s="238"/>
      <c r="AK19" s="238"/>
      <c r="AL19" s="142"/>
    </row>
    <row r="20" spans="2:38" s="143" customFormat="1" ht="12" customHeight="1">
      <c r="B20" s="138"/>
      <c r="C20" s="444" t="s">
        <v>218</v>
      </c>
      <c r="D20" s="444"/>
      <c r="E20" s="444"/>
      <c r="F20" s="444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139"/>
      <c r="U20" s="444" t="s">
        <v>224</v>
      </c>
      <c r="V20" s="444"/>
      <c r="W20" s="444"/>
      <c r="X20" s="444"/>
      <c r="Y20" s="444"/>
      <c r="Z20" s="430"/>
      <c r="AA20" s="430"/>
      <c r="AB20" s="430"/>
      <c r="AC20" s="430"/>
      <c r="AD20" s="430"/>
      <c r="AE20" s="429"/>
      <c r="AF20" s="429"/>
      <c r="AG20" s="430"/>
      <c r="AH20" s="430"/>
      <c r="AI20" s="430"/>
      <c r="AJ20" s="430"/>
      <c r="AK20" s="430"/>
      <c r="AL20" s="142"/>
    </row>
    <row r="21" spans="2:38" s="143" customFormat="1" ht="12" customHeight="1">
      <c r="B21" s="138"/>
      <c r="C21" s="444" t="s">
        <v>208</v>
      </c>
      <c r="D21" s="444"/>
      <c r="E21" s="444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139"/>
      <c r="U21" s="444" t="s">
        <v>212</v>
      </c>
      <c r="V21" s="444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142"/>
    </row>
    <row r="22" spans="2:38" s="143" customFormat="1" ht="12" customHeight="1">
      <c r="B22" s="138"/>
      <c r="C22" s="444" t="s">
        <v>515</v>
      </c>
      <c r="D22" s="444"/>
      <c r="E22" s="444"/>
      <c r="F22" s="444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139"/>
      <c r="U22" s="444" t="s">
        <v>212</v>
      </c>
      <c r="V22" s="444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142"/>
    </row>
    <row r="23" spans="2:38" s="143" customFormat="1" ht="12" customHeight="1">
      <c r="B23" s="138"/>
      <c r="C23" s="444" t="s">
        <v>220</v>
      </c>
      <c r="D23" s="444"/>
      <c r="E23" s="444"/>
      <c r="F23" s="444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139"/>
      <c r="U23" s="444" t="s">
        <v>7</v>
      </c>
      <c r="V23" s="444"/>
      <c r="W23" s="444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142"/>
    </row>
    <row r="24" spans="2:38" s="149" customFormat="1" ht="5.25" customHeight="1">
      <c r="B24" s="144"/>
      <c r="C24" s="145"/>
      <c r="D24" s="145"/>
      <c r="E24" s="145"/>
      <c r="F24" s="145"/>
      <c r="G24" s="146"/>
      <c r="H24" s="146"/>
      <c r="I24" s="146"/>
      <c r="J24" s="146"/>
      <c r="K24" s="146"/>
      <c r="L24" s="145"/>
      <c r="M24" s="145"/>
      <c r="N24" s="145"/>
      <c r="O24" s="145"/>
      <c r="P24" s="145"/>
      <c r="Q24" s="146"/>
      <c r="R24" s="146"/>
      <c r="S24" s="146"/>
      <c r="T24" s="146"/>
      <c r="U24" s="146"/>
      <c r="V24" s="146"/>
      <c r="W24" s="145"/>
      <c r="X24" s="145"/>
      <c r="Y24" s="145"/>
      <c r="Z24" s="145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8"/>
    </row>
    <row r="25" spans="2:38" s="143" customFormat="1" ht="12.95" customHeight="1">
      <c r="B25" s="138"/>
      <c r="C25" s="477" t="s">
        <v>243</v>
      </c>
      <c r="D25" s="477"/>
      <c r="E25" s="477"/>
      <c r="F25" s="478"/>
      <c r="G25" s="480" t="s">
        <v>244</v>
      </c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8"/>
      <c r="AH25" s="480" t="s">
        <v>245</v>
      </c>
      <c r="AI25" s="477"/>
      <c r="AJ25" s="477"/>
      <c r="AK25" s="477"/>
      <c r="AL25" s="142"/>
    </row>
    <row r="26" spans="2:38" s="143" customFormat="1" ht="12" customHeight="1">
      <c r="B26" s="138"/>
      <c r="C26" s="429"/>
      <c r="D26" s="429"/>
      <c r="E26" s="429"/>
      <c r="F26" s="479"/>
      <c r="G26" s="432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4"/>
      <c r="AH26" s="467"/>
      <c r="AI26" s="429"/>
      <c r="AJ26" s="429"/>
      <c r="AK26" s="429"/>
      <c r="AL26" s="142"/>
    </row>
    <row r="27" spans="2:38" s="143" customFormat="1" ht="12" customHeight="1">
      <c r="B27" s="138"/>
      <c r="C27" s="430"/>
      <c r="D27" s="430"/>
      <c r="E27" s="430"/>
      <c r="F27" s="431"/>
      <c r="G27" s="436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8"/>
      <c r="AH27" s="435"/>
      <c r="AI27" s="430"/>
      <c r="AJ27" s="430"/>
      <c r="AK27" s="430"/>
      <c r="AL27" s="142"/>
    </row>
    <row r="28" spans="2:38" s="143" customFormat="1" ht="12" customHeight="1">
      <c r="B28" s="138"/>
      <c r="C28" s="430"/>
      <c r="D28" s="430"/>
      <c r="E28" s="430"/>
      <c r="F28" s="431"/>
      <c r="G28" s="436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7"/>
      <c r="AG28" s="438"/>
      <c r="AH28" s="435"/>
      <c r="AI28" s="430"/>
      <c r="AJ28" s="430"/>
      <c r="AK28" s="430"/>
      <c r="AL28" s="142"/>
    </row>
    <row r="29" spans="2:38" s="143" customFormat="1" ht="12" customHeight="1">
      <c r="B29" s="138"/>
      <c r="C29" s="430"/>
      <c r="D29" s="430"/>
      <c r="E29" s="430"/>
      <c r="F29" s="431"/>
      <c r="G29" s="436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8"/>
      <c r="AH29" s="435"/>
      <c r="AI29" s="430"/>
      <c r="AJ29" s="430"/>
      <c r="AK29" s="430"/>
      <c r="AL29" s="142"/>
    </row>
    <row r="30" spans="2:38" s="143" customFormat="1" ht="12" customHeight="1">
      <c r="B30" s="138"/>
      <c r="C30" s="430"/>
      <c r="D30" s="430"/>
      <c r="E30" s="430"/>
      <c r="F30" s="431"/>
      <c r="G30" s="436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7"/>
      <c r="AG30" s="438"/>
      <c r="AH30" s="435"/>
      <c r="AI30" s="430"/>
      <c r="AJ30" s="430"/>
      <c r="AK30" s="430"/>
      <c r="AL30" s="142"/>
    </row>
    <row r="31" spans="2:38" s="143" customFormat="1" ht="12" customHeight="1">
      <c r="B31" s="138"/>
      <c r="C31" s="430"/>
      <c r="D31" s="430"/>
      <c r="E31" s="430"/>
      <c r="F31" s="431"/>
      <c r="G31" s="436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8"/>
      <c r="AH31" s="435"/>
      <c r="AI31" s="430"/>
      <c r="AJ31" s="430"/>
      <c r="AK31" s="430"/>
      <c r="AL31" s="142"/>
    </row>
    <row r="32" spans="2:38" s="152" customFormat="1" ht="12" customHeight="1">
      <c r="B32" s="150"/>
      <c r="C32" s="430"/>
      <c r="D32" s="430"/>
      <c r="E32" s="430"/>
      <c r="F32" s="431"/>
      <c r="G32" s="436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8"/>
      <c r="AH32" s="435"/>
      <c r="AI32" s="430"/>
      <c r="AJ32" s="430"/>
      <c r="AK32" s="430"/>
      <c r="AL32" s="151"/>
    </row>
    <row r="33" spans="2:38" s="152" customFormat="1" ht="12" customHeight="1">
      <c r="B33" s="150"/>
      <c r="C33" s="430"/>
      <c r="D33" s="430"/>
      <c r="E33" s="430"/>
      <c r="F33" s="431"/>
      <c r="G33" s="436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8"/>
      <c r="AH33" s="435"/>
      <c r="AI33" s="430"/>
      <c r="AJ33" s="430"/>
      <c r="AK33" s="430"/>
      <c r="AL33" s="151"/>
    </row>
    <row r="34" spans="2:38" s="152" customFormat="1" ht="12" customHeight="1">
      <c r="B34" s="150"/>
      <c r="C34" s="430"/>
      <c r="D34" s="430"/>
      <c r="E34" s="430"/>
      <c r="F34" s="431"/>
      <c r="G34" s="436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8"/>
      <c r="AH34" s="435"/>
      <c r="AI34" s="430"/>
      <c r="AJ34" s="430"/>
      <c r="AK34" s="430"/>
      <c r="AL34" s="151"/>
    </row>
    <row r="35" spans="2:38" s="152" customFormat="1" ht="12" customHeight="1">
      <c r="B35" s="150"/>
      <c r="C35" s="430"/>
      <c r="D35" s="430"/>
      <c r="E35" s="430"/>
      <c r="F35" s="431"/>
      <c r="G35" s="436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8"/>
      <c r="AH35" s="435"/>
      <c r="AI35" s="430"/>
      <c r="AJ35" s="430"/>
      <c r="AK35" s="430"/>
      <c r="AL35" s="151"/>
    </row>
    <row r="36" spans="2:38" s="152" customFormat="1" ht="12" customHeight="1">
      <c r="B36" s="150"/>
      <c r="C36" s="430"/>
      <c r="D36" s="430"/>
      <c r="E36" s="430"/>
      <c r="F36" s="431"/>
      <c r="G36" s="436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8"/>
      <c r="AH36" s="435"/>
      <c r="AI36" s="430"/>
      <c r="AJ36" s="430"/>
      <c r="AK36" s="430"/>
      <c r="AL36" s="151"/>
    </row>
    <row r="37" spans="2:38" s="152" customFormat="1" ht="12" customHeight="1">
      <c r="B37" s="150"/>
      <c r="C37" s="430"/>
      <c r="D37" s="430"/>
      <c r="E37" s="430"/>
      <c r="F37" s="431"/>
      <c r="G37" s="436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8"/>
      <c r="AH37" s="435"/>
      <c r="AI37" s="430"/>
      <c r="AJ37" s="430"/>
      <c r="AK37" s="430"/>
      <c r="AL37" s="151"/>
    </row>
    <row r="38" spans="2:38" s="152" customFormat="1" ht="12" customHeight="1">
      <c r="B38" s="150"/>
      <c r="C38" s="430"/>
      <c r="D38" s="430"/>
      <c r="E38" s="430"/>
      <c r="F38" s="431"/>
      <c r="G38" s="454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6"/>
      <c r="AH38" s="435"/>
      <c r="AI38" s="430"/>
      <c r="AJ38" s="430"/>
      <c r="AK38" s="430"/>
      <c r="AL38" s="151"/>
    </row>
    <row r="39" spans="2:38" s="152" customFormat="1" ht="12" customHeight="1">
      <c r="B39" s="150"/>
      <c r="C39" s="430"/>
      <c r="D39" s="430"/>
      <c r="E39" s="430"/>
      <c r="F39" s="431"/>
      <c r="G39" s="474" t="s">
        <v>420</v>
      </c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6"/>
      <c r="AH39" s="435"/>
      <c r="AI39" s="430"/>
      <c r="AJ39" s="430"/>
      <c r="AK39" s="430"/>
      <c r="AL39" s="151"/>
    </row>
    <row r="40" spans="2:38" s="152" customFormat="1" ht="12" customHeight="1">
      <c r="B40" s="150"/>
      <c r="C40" s="430"/>
      <c r="D40" s="430"/>
      <c r="E40" s="430"/>
      <c r="F40" s="431"/>
      <c r="G40" s="432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4"/>
      <c r="AH40" s="435"/>
      <c r="AI40" s="430"/>
      <c r="AJ40" s="430"/>
      <c r="AK40" s="430"/>
      <c r="AL40" s="151"/>
    </row>
    <row r="41" spans="2:38" s="152" customFormat="1" ht="12" customHeight="1">
      <c r="B41" s="150"/>
      <c r="C41" s="430"/>
      <c r="D41" s="430"/>
      <c r="E41" s="430"/>
      <c r="F41" s="431"/>
      <c r="G41" s="436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8"/>
      <c r="AH41" s="435"/>
      <c r="AI41" s="430"/>
      <c r="AJ41" s="430"/>
      <c r="AK41" s="430"/>
      <c r="AL41" s="151"/>
    </row>
    <row r="42" spans="2:38" s="152" customFormat="1" ht="12" customHeight="1">
      <c r="B42" s="150"/>
      <c r="C42" s="430"/>
      <c r="D42" s="430"/>
      <c r="E42" s="430"/>
      <c r="F42" s="431"/>
      <c r="G42" s="436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8"/>
      <c r="AH42" s="435"/>
      <c r="AI42" s="430"/>
      <c r="AJ42" s="430"/>
      <c r="AK42" s="430"/>
      <c r="AL42" s="151"/>
    </row>
    <row r="43" spans="2:38" s="152" customFormat="1" ht="12" customHeight="1">
      <c r="B43" s="150"/>
      <c r="C43" s="430"/>
      <c r="D43" s="430"/>
      <c r="E43" s="430"/>
      <c r="F43" s="431"/>
      <c r="G43" s="436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8"/>
      <c r="AH43" s="435"/>
      <c r="AI43" s="430"/>
      <c r="AJ43" s="430"/>
      <c r="AK43" s="430"/>
      <c r="AL43" s="151"/>
    </row>
    <row r="44" spans="2:38" s="152" customFormat="1" ht="12" customHeight="1">
      <c r="B44" s="150"/>
      <c r="C44" s="430"/>
      <c r="D44" s="430"/>
      <c r="E44" s="430"/>
      <c r="F44" s="431"/>
      <c r="G44" s="436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7"/>
      <c r="AG44" s="438"/>
      <c r="AH44" s="435"/>
      <c r="AI44" s="430"/>
      <c r="AJ44" s="430"/>
      <c r="AK44" s="430"/>
      <c r="AL44" s="151"/>
    </row>
    <row r="45" spans="2:38" s="152" customFormat="1" ht="12" customHeight="1">
      <c r="B45" s="150"/>
      <c r="C45" s="430"/>
      <c r="D45" s="430"/>
      <c r="E45" s="430"/>
      <c r="F45" s="431"/>
      <c r="G45" s="436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8"/>
      <c r="AH45" s="435"/>
      <c r="AI45" s="430"/>
      <c r="AJ45" s="430"/>
      <c r="AK45" s="430"/>
      <c r="AL45" s="151"/>
    </row>
    <row r="46" spans="2:38" s="153" customFormat="1" ht="12" customHeight="1">
      <c r="B46" s="150"/>
      <c r="C46" s="446"/>
      <c r="D46" s="446"/>
      <c r="E46" s="446"/>
      <c r="F46" s="451"/>
      <c r="G46" s="459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1"/>
      <c r="AH46" s="445"/>
      <c r="AI46" s="446"/>
      <c r="AJ46" s="446"/>
      <c r="AK46" s="446"/>
      <c r="AL46" s="151"/>
    </row>
    <row r="47" spans="2:38" s="153" customFormat="1" ht="7.5" customHeight="1">
      <c r="B47" s="150"/>
      <c r="C47" s="115"/>
      <c r="D47" s="115"/>
      <c r="E47" s="115"/>
      <c r="F47" s="115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15"/>
      <c r="AI47" s="115"/>
      <c r="AJ47" s="115"/>
      <c r="AK47" s="115"/>
      <c r="AL47" s="151"/>
    </row>
    <row r="48" spans="2:38" s="153" customFormat="1" ht="15.75" customHeight="1">
      <c r="B48" s="15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429"/>
      <c r="AA48" s="429"/>
      <c r="AB48" s="429"/>
      <c r="AC48" s="429"/>
      <c r="AD48" s="429"/>
      <c r="AE48" s="429"/>
      <c r="AF48" s="429"/>
      <c r="AG48" s="429"/>
      <c r="AH48" s="429"/>
      <c r="AI48" s="429"/>
      <c r="AJ48" s="429"/>
      <c r="AK48" s="429"/>
      <c r="AL48" s="151"/>
    </row>
    <row r="49" spans="2:38" s="153" customFormat="1" ht="12.95" customHeight="1">
      <c r="B49" s="15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458" t="s">
        <v>250</v>
      </c>
      <c r="AA49" s="458"/>
      <c r="AB49" s="458"/>
      <c r="AC49" s="458"/>
      <c r="AD49" s="458"/>
      <c r="AE49" s="458"/>
      <c r="AF49" s="458"/>
      <c r="AG49" s="458"/>
      <c r="AH49" s="458"/>
      <c r="AI49" s="458"/>
      <c r="AJ49" s="458"/>
      <c r="AK49" s="458"/>
      <c r="AL49" s="151"/>
    </row>
    <row r="50" spans="2:38" s="157" customFormat="1" ht="12.95" customHeight="1">
      <c r="B50" s="155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56"/>
    </row>
    <row r="51" spans="2:38" s="157" customFormat="1" ht="12.95" customHeight="1">
      <c r="B51" s="155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56"/>
    </row>
    <row r="52" spans="2:38" s="157" customFormat="1" ht="8.25" customHeight="1">
      <c r="B52" s="155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56"/>
    </row>
    <row r="53" spans="2:38" s="158" customFormat="1" ht="12.95" customHeight="1">
      <c r="B53" s="138"/>
      <c r="C53" s="444" t="s">
        <v>236</v>
      </c>
      <c r="D53" s="444"/>
      <c r="E53" s="444"/>
      <c r="F53" s="444"/>
      <c r="G53" s="444"/>
      <c r="H53" s="444"/>
      <c r="I53" s="444"/>
      <c r="J53" s="444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39" t="s">
        <v>237</v>
      </c>
      <c r="X53" s="439"/>
      <c r="Y53" s="439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142"/>
    </row>
    <row r="54" spans="2:38" s="158" customFormat="1" ht="12.95" customHeight="1">
      <c r="B54" s="138"/>
      <c r="C54" s="444" t="s">
        <v>238</v>
      </c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50"/>
      <c r="O54" s="450"/>
      <c r="P54" s="440" t="s">
        <v>239</v>
      </c>
      <c r="Q54" s="440"/>
      <c r="R54" s="452"/>
      <c r="S54" s="452"/>
      <c r="T54" s="452"/>
      <c r="U54" s="452"/>
      <c r="V54" s="452"/>
      <c r="W54" s="452"/>
      <c r="X54" s="139" t="s">
        <v>251</v>
      </c>
      <c r="Y54" s="453"/>
      <c r="Z54" s="453"/>
      <c r="AA54" s="141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42"/>
    </row>
    <row r="55" spans="2:38" s="158" customFormat="1" ht="12.95" customHeight="1">
      <c r="B55" s="138"/>
      <c r="C55" s="448" t="s">
        <v>240</v>
      </c>
      <c r="D55" s="448"/>
      <c r="E55" s="448"/>
      <c r="F55" s="448"/>
      <c r="G55" s="448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140"/>
      <c r="U55" s="440" t="s">
        <v>241</v>
      </c>
      <c r="V55" s="440"/>
      <c r="W55" s="440"/>
      <c r="X55" s="440"/>
      <c r="Y55" s="440"/>
      <c r="Z55" s="440"/>
      <c r="AA55" s="440"/>
      <c r="AB55" s="462"/>
      <c r="AC55" s="462"/>
      <c r="AD55" s="462"/>
      <c r="AE55" s="462"/>
      <c r="AF55" s="462"/>
      <c r="AG55" s="462"/>
      <c r="AH55" s="462"/>
      <c r="AI55" s="141"/>
      <c r="AJ55" s="141"/>
      <c r="AK55" s="141"/>
      <c r="AL55" s="142"/>
    </row>
    <row r="56" spans="2:38" s="153" customFormat="1" ht="12.95" customHeight="1">
      <c r="B56" s="150"/>
      <c r="C56" s="141"/>
      <c r="D56" s="141"/>
      <c r="E56" s="141"/>
      <c r="F56" s="141"/>
      <c r="G56" s="160"/>
      <c r="H56" s="449" t="s">
        <v>242</v>
      </c>
      <c r="I56" s="449"/>
      <c r="J56" s="449"/>
      <c r="K56" s="449"/>
      <c r="L56" s="449"/>
      <c r="M56" s="449"/>
      <c r="N56" s="449"/>
      <c r="O56" s="449"/>
      <c r="P56" s="449"/>
      <c r="Q56" s="449"/>
      <c r="R56" s="449"/>
      <c r="S56" s="449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41"/>
      <c r="AJ56" s="141"/>
      <c r="AK56" s="141"/>
      <c r="AL56" s="151"/>
    </row>
    <row r="57" spans="2:38" s="153" customFormat="1" ht="12.95" customHeight="1">
      <c r="B57" s="150"/>
      <c r="C57" s="481" t="s">
        <v>235</v>
      </c>
      <c r="D57" s="481"/>
      <c r="E57" s="481"/>
      <c r="F57" s="481"/>
      <c r="G57" s="481"/>
      <c r="H57" s="481"/>
      <c r="I57" s="141"/>
      <c r="J57" s="141"/>
      <c r="K57" s="141"/>
      <c r="L57" s="141"/>
      <c r="M57" s="141"/>
      <c r="N57" s="141"/>
      <c r="O57" s="141"/>
      <c r="P57" s="160"/>
      <c r="Q57" s="160"/>
      <c r="R57" s="160"/>
      <c r="S57" s="160"/>
      <c r="T57" s="160"/>
      <c r="U57" s="160"/>
      <c r="V57" s="447" t="s">
        <v>456</v>
      </c>
      <c r="W57" s="447"/>
      <c r="X57" s="447"/>
      <c r="Y57" s="447"/>
      <c r="Z57" s="447"/>
      <c r="AA57" s="443"/>
      <c r="AB57" s="443"/>
      <c r="AC57" s="443"/>
      <c r="AD57" s="443"/>
      <c r="AE57" s="443"/>
      <c r="AF57" s="443"/>
      <c r="AG57" s="443"/>
      <c r="AH57" s="443"/>
      <c r="AI57" s="443"/>
      <c r="AJ57" s="443"/>
      <c r="AK57" s="443"/>
      <c r="AL57" s="151"/>
    </row>
    <row r="58" spans="2:38" s="153" customFormat="1" ht="12.95" customHeight="1">
      <c r="B58" s="150"/>
      <c r="C58" s="139" t="s">
        <v>225</v>
      </c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41"/>
      <c r="X58" s="141"/>
      <c r="Y58" s="141"/>
      <c r="Z58" s="141"/>
      <c r="AA58" s="141"/>
      <c r="AB58" s="141"/>
      <c r="AC58" s="159"/>
      <c r="AD58" s="141"/>
      <c r="AE58" s="141"/>
      <c r="AF58" s="159"/>
      <c r="AG58" s="159"/>
      <c r="AH58" s="159"/>
      <c r="AI58" s="159"/>
      <c r="AJ58" s="159"/>
      <c r="AK58" s="159"/>
      <c r="AL58" s="151"/>
    </row>
    <row r="59" spans="2:38" s="158" customFormat="1" ht="15.75" customHeight="1">
      <c r="B59" s="138"/>
      <c r="C59" s="444" t="s">
        <v>232</v>
      </c>
      <c r="D59" s="444"/>
      <c r="E59" s="444"/>
      <c r="F59" s="444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41" t="s">
        <v>231</v>
      </c>
      <c r="V59" s="441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142"/>
    </row>
    <row r="60" spans="2:38" s="153" customFormat="1" ht="9" customHeight="1">
      <c r="B60" s="150"/>
      <c r="C60" s="141"/>
      <c r="D60" s="141"/>
      <c r="E60" s="141"/>
      <c r="F60" s="141"/>
      <c r="G60" s="442" t="s">
        <v>230</v>
      </c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2"/>
      <c r="S60" s="442"/>
      <c r="T60" s="141"/>
      <c r="U60" s="141"/>
      <c r="V60" s="141"/>
      <c r="W60" s="442" t="s">
        <v>226</v>
      </c>
      <c r="X60" s="442"/>
      <c r="Y60" s="442"/>
      <c r="Z60" s="442"/>
      <c r="AA60" s="442"/>
      <c r="AB60" s="442"/>
      <c r="AC60" s="442"/>
      <c r="AD60" s="442"/>
      <c r="AE60" s="442"/>
      <c r="AF60" s="442"/>
      <c r="AG60" s="442"/>
      <c r="AH60" s="442"/>
      <c r="AI60" s="442"/>
      <c r="AJ60" s="141"/>
      <c r="AK60" s="141"/>
      <c r="AL60" s="151"/>
    </row>
    <row r="61" spans="2:38" s="158" customFormat="1" ht="12.95" customHeight="1">
      <c r="B61" s="138"/>
      <c r="C61" s="444" t="s">
        <v>233</v>
      </c>
      <c r="D61" s="444"/>
      <c r="E61" s="444"/>
      <c r="F61" s="444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9"/>
      <c r="AE61" s="429"/>
      <c r="AF61" s="429"/>
      <c r="AG61" s="429"/>
      <c r="AH61" s="429"/>
      <c r="AI61" s="429"/>
      <c r="AJ61" s="429"/>
      <c r="AK61" s="429"/>
      <c r="AL61" s="142"/>
    </row>
    <row r="62" spans="2:38" s="153" customFormat="1" ht="9" customHeight="1">
      <c r="B62" s="150"/>
      <c r="C62" s="141"/>
      <c r="D62" s="141"/>
      <c r="E62" s="141"/>
      <c r="F62" s="141"/>
      <c r="G62" s="442" t="s">
        <v>234</v>
      </c>
      <c r="H62" s="442"/>
      <c r="I62" s="442"/>
      <c r="J62" s="442"/>
      <c r="K62" s="442"/>
      <c r="L62" s="442"/>
      <c r="M62" s="442"/>
      <c r="N62" s="442"/>
      <c r="O62" s="442"/>
      <c r="P62" s="442"/>
      <c r="Q62" s="442"/>
      <c r="R62" s="442"/>
      <c r="S62" s="442"/>
      <c r="T62" s="442"/>
      <c r="U62" s="442"/>
      <c r="V62" s="442"/>
      <c r="W62" s="442"/>
      <c r="X62" s="442"/>
      <c r="Y62" s="442"/>
      <c r="Z62" s="442"/>
      <c r="AA62" s="442"/>
      <c r="AB62" s="442"/>
      <c r="AC62" s="442"/>
      <c r="AD62" s="442"/>
      <c r="AE62" s="442"/>
      <c r="AF62" s="442"/>
      <c r="AG62" s="442"/>
      <c r="AH62" s="442"/>
      <c r="AI62" s="442"/>
      <c r="AJ62" s="442"/>
      <c r="AK62" s="442"/>
      <c r="AL62" s="151"/>
    </row>
    <row r="63" spans="2:38" s="153" customFormat="1" ht="2.25" customHeight="1">
      <c r="B63" s="150"/>
      <c r="C63" s="161"/>
      <c r="D63" s="161"/>
      <c r="E63" s="161"/>
      <c r="F63" s="161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1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51"/>
    </row>
    <row r="64" spans="2:38" s="153" customFormat="1" ht="3" customHeight="1">
      <c r="B64" s="150"/>
      <c r="C64" s="139"/>
      <c r="D64" s="139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51"/>
    </row>
    <row r="65" spans="2:38" s="153" customFormat="1" ht="5.25" customHeight="1">
      <c r="B65" s="150"/>
      <c r="C65" s="164"/>
      <c r="D65" s="164"/>
      <c r="E65" s="164"/>
      <c r="F65" s="164"/>
      <c r="G65" s="164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51"/>
    </row>
    <row r="66" spans="2:38" s="143" customFormat="1" ht="12" customHeight="1">
      <c r="B66" s="138"/>
      <c r="C66" s="139" t="s">
        <v>211</v>
      </c>
      <c r="D66" s="139"/>
      <c r="E66" s="139"/>
      <c r="F66" s="139"/>
      <c r="G66" s="139"/>
      <c r="H66" s="166"/>
      <c r="I66" s="166"/>
      <c r="J66" s="166"/>
      <c r="K66" s="166"/>
      <c r="L66" s="457" t="s">
        <v>210</v>
      </c>
      <c r="M66" s="457"/>
      <c r="N66" s="457"/>
      <c r="O66" s="457"/>
      <c r="P66" s="457"/>
      <c r="Q66" s="457"/>
      <c r="R66" s="457"/>
      <c r="S66" s="457"/>
      <c r="T66" s="457"/>
      <c r="U66" s="457"/>
      <c r="V66" s="457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142"/>
    </row>
    <row r="67" spans="2:38" s="152" customFormat="1" ht="7.5" customHeight="1">
      <c r="B67" s="150"/>
      <c r="C67" s="164"/>
      <c r="D67" s="164"/>
      <c r="E67" s="164"/>
      <c r="F67" s="164"/>
      <c r="G67" s="164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1"/>
    </row>
    <row r="68" spans="2:38" s="158" customFormat="1" ht="15.75" customHeight="1">
      <c r="B68" s="138"/>
      <c r="C68" s="444" t="s">
        <v>227</v>
      </c>
      <c r="D68" s="444"/>
      <c r="E68" s="444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141"/>
      <c r="U68" s="439" t="s">
        <v>228</v>
      </c>
      <c r="V68" s="439"/>
      <c r="W68" s="43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142"/>
    </row>
    <row r="69" spans="2:38" s="153" customFormat="1" ht="11.25">
      <c r="B69" s="150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442" t="s">
        <v>229</v>
      </c>
      <c r="Y69" s="442"/>
      <c r="Z69" s="442"/>
      <c r="AA69" s="442"/>
      <c r="AB69" s="442"/>
      <c r="AC69" s="442"/>
      <c r="AD69" s="442"/>
      <c r="AE69" s="442"/>
      <c r="AF69" s="442"/>
      <c r="AG69" s="442"/>
      <c r="AH69" s="442"/>
      <c r="AI69" s="442"/>
      <c r="AJ69" s="442"/>
      <c r="AK69" s="442"/>
      <c r="AL69" s="151"/>
    </row>
    <row r="70" spans="2:38" s="153" customFormat="1" ht="11.25">
      <c r="B70" s="150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51"/>
    </row>
    <row r="71" spans="2:38" ht="1.5" customHeight="1"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70"/>
    </row>
    <row r="72" spans="2:38"/>
  </sheetData>
  <sheetProtection password="CC15" sheet="1" objects="1" scenarios="1"/>
  <mergeCells count="154">
    <mergeCell ref="C68:E68"/>
    <mergeCell ref="U68:W68"/>
    <mergeCell ref="X68:AK68"/>
    <mergeCell ref="F68:S68"/>
    <mergeCell ref="U22:V22"/>
    <mergeCell ref="G18:S18"/>
    <mergeCell ref="G19:S19"/>
    <mergeCell ref="G20:S20"/>
    <mergeCell ref="C43:F43"/>
    <mergeCell ref="G43:AG43"/>
    <mergeCell ref="C34:F34"/>
    <mergeCell ref="G34:AG34"/>
    <mergeCell ref="AH32:AK32"/>
    <mergeCell ref="C25:F25"/>
    <mergeCell ref="C26:F26"/>
    <mergeCell ref="C27:F27"/>
    <mergeCell ref="AH27:AK27"/>
    <mergeCell ref="C31:F31"/>
    <mergeCell ref="C32:F32"/>
    <mergeCell ref="G32:AG32"/>
    <mergeCell ref="AH25:AK25"/>
    <mergeCell ref="G25:AG25"/>
    <mergeCell ref="C57:H57"/>
    <mergeCell ref="K53:V53"/>
    <mergeCell ref="G29:AG29"/>
    <mergeCell ref="C29:F29"/>
    <mergeCell ref="G28:AG28"/>
    <mergeCell ref="C35:F35"/>
    <mergeCell ref="C36:F36"/>
    <mergeCell ref="C42:F42"/>
    <mergeCell ref="G39:AG39"/>
    <mergeCell ref="U17:Y17"/>
    <mergeCell ref="C38:F38"/>
    <mergeCell ref="C20:F20"/>
    <mergeCell ref="C19:F19"/>
    <mergeCell ref="G22:S22"/>
    <mergeCell ref="Y18:AK18"/>
    <mergeCell ref="G27:AG27"/>
    <mergeCell ref="U19:W19"/>
    <mergeCell ref="Z20:AK20"/>
    <mergeCell ref="AH30:AK30"/>
    <mergeCell ref="G31:AG31"/>
    <mergeCell ref="AE16:AF16"/>
    <mergeCell ref="F21:S21"/>
    <mergeCell ref="U21:V21"/>
    <mergeCell ref="C21:E21"/>
    <mergeCell ref="U18:X18"/>
    <mergeCell ref="G23:S23"/>
    <mergeCell ref="AE19:AF19"/>
    <mergeCell ref="W22:AK22"/>
    <mergeCell ref="W21:AK21"/>
    <mergeCell ref="X23:AK23"/>
    <mergeCell ref="U23:W23"/>
    <mergeCell ref="C23:F23"/>
    <mergeCell ref="C22:F22"/>
    <mergeCell ref="C18:F18"/>
    <mergeCell ref="C3:AK3"/>
    <mergeCell ref="C4:AK4"/>
    <mergeCell ref="C5:AK5"/>
    <mergeCell ref="C6:AK6"/>
    <mergeCell ref="C7:AK7"/>
    <mergeCell ref="C12:AK12"/>
    <mergeCell ref="C11:AK11"/>
    <mergeCell ref="C8:AK8"/>
    <mergeCell ref="C10:AK10"/>
    <mergeCell ref="C14:H14"/>
    <mergeCell ref="I14:S14"/>
    <mergeCell ref="U14:V14"/>
    <mergeCell ref="W14:AD14"/>
    <mergeCell ref="AH14:AK14"/>
    <mergeCell ref="AF14:AG14"/>
    <mergeCell ref="G33:AG33"/>
    <mergeCell ref="AH33:AK33"/>
    <mergeCell ref="X15:AK15"/>
    <mergeCell ref="F15:S15"/>
    <mergeCell ref="C15:E15"/>
    <mergeCell ref="U15:W15"/>
    <mergeCell ref="F16:S16"/>
    <mergeCell ref="G17:S17"/>
    <mergeCell ref="AG16:AK16"/>
    <mergeCell ref="C28:F28"/>
    <mergeCell ref="C17:F17"/>
    <mergeCell ref="Z17:AK17"/>
    <mergeCell ref="U16:V16"/>
    <mergeCell ref="W16:AD16"/>
    <mergeCell ref="C16:E16"/>
    <mergeCell ref="U20:Y20"/>
    <mergeCell ref="G26:AG26"/>
    <mergeCell ref="AH26:AK26"/>
    <mergeCell ref="W60:AI60"/>
    <mergeCell ref="X69:AK69"/>
    <mergeCell ref="G38:AG38"/>
    <mergeCell ref="AH38:AK38"/>
    <mergeCell ref="L66:V66"/>
    <mergeCell ref="G30:AG30"/>
    <mergeCell ref="C37:F37"/>
    <mergeCell ref="AH28:AK28"/>
    <mergeCell ref="AH29:AK29"/>
    <mergeCell ref="Z49:AK49"/>
    <mergeCell ref="G37:AG37"/>
    <mergeCell ref="G36:AG36"/>
    <mergeCell ref="AH31:AK31"/>
    <mergeCell ref="G35:AG35"/>
    <mergeCell ref="AH36:AK36"/>
    <mergeCell ref="C33:F33"/>
    <mergeCell ref="C30:F30"/>
    <mergeCell ref="G46:AG46"/>
    <mergeCell ref="AB55:AH55"/>
    <mergeCell ref="C39:F39"/>
    <mergeCell ref="AH39:AK39"/>
    <mergeCell ref="W59:AK59"/>
    <mergeCell ref="C40:F40"/>
    <mergeCell ref="C59:F59"/>
    <mergeCell ref="H56:S56"/>
    <mergeCell ref="N54:O54"/>
    <mergeCell ref="P54:Q54"/>
    <mergeCell ref="C46:F46"/>
    <mergeCell ref="G45:AG45"/>
    <mergeCell ref="Z48:AK48"/>
    <mergeCell ref="C45:F45"/>
    <mergeCell ref="G41:AG41"/>
    <mergeCell ref="H55:S55"/>
    <mergeCell ref="AH45:AK45"/>
    <mergeCell ref="C41:F41"/>
    <mergeCell ref="AH41:AK41"/>
    <mergeCell ref="Y54:Z54"/>
    <mergeCell ref="Z53:AK53"/>
    <mergeCell ref="R54:W54"/>
    <mergeCell ref="AH43:AK43"/>
    <mergeCell ref="AH44:AK44"/>
    <mergeCell ref="G61:AK61"/>
    <mergeCell ref="C44:F44"/>
    <mergeCell ref="G40:AG40"/>
    <mergeCell ref="AH40:AK40"/>
    <mergeCell ref="G42:AG42"/>
    <mergeCell ref="AH42:AK42"/>
    <mergeCell ref="W66:AK66"/>
    <mergeCell ref="AH34:AK34"/>
    <mergeCell ref="W53:Y53"/>
    <mergeCell ref="U55:AA55"/>
    <mergeCell ref="U59:V59"/>
    <mergeCell ref="G60:S60"/>
    <mergeCell ref="G62:AK62"/>
    <mergeCell ref="AA57:AK57"/>
    <mergeCell ref="G44:AG44"/>
    <mergeCell ref="C53:J53"/>
    <mergeCell ref="AH35:AK35"/>
    <mergeCell ref="AH46:AK46"/>
    <mergeCell ref="AH37:AK37"/>
    <mergeCell ref="V57:Z57"/>
    <mergeCell ref="C61:F61"/>
    <mergeCell ref="C54:M54"/>
    <mergeCell ref="G59:T59"/>
    <mergeCell ref="C55:G55"/>
  </mergeCells>
  <phoneticPr fontId="30" type="noConversion"/>
  <dataValidations xWindow="587" yWindow="332" count="2">
    <dataValidation allowBlank="1" showInputMessage="1" showErrorMessage="1" promptTitle="Region" prompt="Automatic when county is selected" sqref="AH14" xr:uid="{00000000-0002-0000-0200-000000000000}"/>
    <dataValidation allowBlank="1" showInputMessage="1" showErrorMessage="1" promptTitle="Date Format" prompt="DD-Mmm-YY" sqref="AK24 G17:S17 Y18:AK18 Z17:AK17 AB55:AH55" xr:uid="{00000000-0002-0000-02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22</xdr:col>
                    <xdr:colOff>0</xdr:colOff>
                    <xdr:row>12</xdr:row>
                    <xdr:rowOff>114300</xdr:rowOff>
                  </from>
                  <to>
                    <xdr:col>30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5</xdr:col>
                    <xdr:colOff>133350</xdr:colOff>
                    <xdr:row>65</xdr:row>
                    <xdr:rowOff>57150</xdr:rowOff>
                  </from>
                  <to>
                    <xdr:col>11</xdr:col>
                    <xdr:colOff>104775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5</xdr:col>
                    <xdr:colOff>133350</xdr:colOff>
                    <xdr:row>63</xdr:row>
                    <xdr:rowOff>9525</xdr:rowOff>
                  </from>
                  <to>
                    <xdr:col>10</xdr:col>
                    <xdr:colOff>133350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93"/>
  <sheetViews>
    <sheetView showGridLines="0" topLeftCell="A36" workbookViewId="0">
      <selection activeCell="T51" sqref="T51:X51"/>
    </sheetView>
  </sheetViews>
  <sheetFormatPr defaultColWidth="0" defaultRowHeight="0" customHeight="1" zeroHeight="1"/>
  <cols>
    <col min="1" max="1" width="2.7109375" style="287" customWidth="1"/>
    <col min="2" max="2" width="1.7109375" style="287" customWidth="1"/>
    <col min="3" max="13" width="2.7109375" style="287" customWidth="1"/>
    <col min="14" max="14" width="3.42578125" style="287" customWidth="1"/>
    <col min="15" max="15" width="6.140625" style="287" customWidth="1"/>
    <col min="16" max="16" width="3.28515625" style="287" customWidth="1"/>
    <col min="17" max="18" width="2.7109375" style="287" customWidth="1"/>
    <col min="19" max="19" width="8.28515625" style="287" customWidth="1"/>
    <col min="20" max="20" width="3" style="287" customWidth="1"/>
    <col min="21" max="21" width="2.85546875" style="287" customWidth="1"/>
    <col min="22" max="22" width="3.7109375" style="287" customWidth="1"/>
    <col min="23" max="23" width="3.28515625" style="287" customWidth="1"/>
    <col min="24" max="24" width="3.140625" style="287" customWidth="1"/>
    <col min="25" max="25" width="3.28515625" style="287" customWidth="1"/>
    <col min="26" max="29" width="2.7109375" style="287" customWidth="1"/>
    <col min="30" max="30" width="3" style="287" customWidth="1"/>
    <col min="31" max="37" width="2.7109375" style="287" customWidth="1"/>
    <col min="38" max="38" width="1.7109375" style="287" customWidth="1"/>
    <col min="39" max="39" width="2.7109375" style="287" customWidth="1"/>
    <col min="40" max="43" width="2.7109375" style="287" hidden="1" customWidth="1"/>
    <col min="44" max="44" width="7.85546875" style="287" hidden="1" customWidth="1"/>
    <col min="45" max="16384" width="2.7109375" style="287" hidden="1"/>
  </cols>
  <sheetData>
    <row r="1" spans="2:50" ht="12.75"/>
    <row r="2" spans="2:50" ht="0.95" customHeight="1">
      <c r="B2" s="288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90"/>
    </row>
    <row r="3" spans="2:50" ht="11.25" customHeight="1">
      <c r="B3" s="291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292"/>
    </row>
    <row r="4" spans="2:50" s="296" customFormat="1" ht="15.75">
      <c r="B4" s="293"/>
      <c r="C4" s="614" t="s">
        <v>0</v>
      </c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4"/>
      <c r="AI4" s="614"/>
      <c r="AJ4" s="614"/>
      <c r="AK4" s="614"/>
      <c r="AL4" s="294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</row>
    <row r="5" spans="2:50" s="296" customFormat="1" ht="14.25" customHeight="1">
      <c r="B5" s="293"/>
      <c r="C5" s="614" t="s">
        <v>1</v>
      </c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294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</row>
    <row r="6" spans="2:50" s="296" customFormat="1" ht="12.75">
      <c r="B6" s="293"/>
      <c r="C6" s="615" t="s">
        <v>2</v>
      </c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294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</row>
    <row r="7" spans="2:50" s="296" customFormat="1" ht="9.75" customHeight="1">
      <c r="B7" s="293"/>
      <c r="C7" s="616" t="s">
        <v>3</v>
      </c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6"/>
      <c r="AJ7" s="616"/>
      <c r="AK7" s="616"/>
      <c r="AL7" s="294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</row>
    <row r="8" spans="2:50" s="296" customFormat="1" ht="9.75" customHeight="1">
      <c r="B8" s="293"/>
      <c r="C8" s="616" t="s">
        <v>4</v>
      </c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616"/>
      <c r="AD8" s="616"/>
      <c r="AE8" s="616"/>
      <c r="AF8" s="616"/>
      <c r="AG8" s="616"/>
      <c r="AH8" s="616"/>
      <c r="AI8" s="616"/>
      <c r="AJ8" s="616"/>
      <c r="AK8" s="616"/>
      <c r="AL8" s="297"/>
    </row>
    <row r="9" spans="2:50" s="302" customFormat="1" ht="5.25" customHeight="1">
      <c r="B9" s="298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299"/>
      <c r="AD9" s="299"/>
      <c r="AE9" s="299"/>
      <c r="AF9" s="299"/>
      <c r="AG9" s="299"/>
      <c r="AH9" s="299"/>
      <c r="AI9" s="299"/>
      <c r="AJ9" s="299"/>
      <c r="AK9" s="299"/>
      <c r="AL9" s="301"/>
    </row>
    <row r="10" spans="2:50" s="305" customFormat="1" ht="12.75" customHeight="1">
      <c r="B10" s="303"/>
      <c r="C10" s="610" t="s">
        <v>419</v>
      </c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304"/>
    </row>
    <row r="11" spans="2:50" s="305" customFormat="1" ht="12.75" customHeight="1">
      <c r="B11" s="303"/>
      <c r="C11" s="610" t="s">
        <v>248</v>
      </c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304"/>
    </row>
    <row r="12" spans="2:50" s="305" customFormat="1" ht="12.75" customHeight="1">
      <c r="B12" s="303"/>
      <c r="C12" s="610" t="s">
        <v>249</v>
      </c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304"/>
    </row>
    <row r="13" spans="2:50" ht="12.75">
      <c r="B13" s="291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292"/>
    </row>
    <row r="14" spans="2:50" s="311" customFormat="1" ht="12" customHeight="1">
      <c r="B14" s="307"/>
      <c r="C14" s="482" t="s">
        <v>9</v>
      </c>
      <c r="D14" s="482"/>
      <c r="E14" s="482"/>
      <c r="F14" s="482"/>
      <c r="G14" s="482"/>
      <c r="H14" s="482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308"/>
      <c r="U14" s="482" t="s">
        <v>5</v>
      </c>
      <c r="V14" s="482"/>
      <c r="W14" s="611">
        <f>VLOOKUP(' '!G3,' '!B4:F103,5)</f>
        <v>0</v>
      </c>
      <c r="X14" s="611"/>
      <c r="Y14" s="611"/>
      <c r="Z14" s="611"/>
      <c r="AA14" s="611"/>
      <c r="AB14" s="611"/>
      <c r="AC14" s="611"/>
      <c r="AD14" s="611"/>
      <c r="AE14" s="309"/>
      <c r="AF14" s="486" t="s">
        <v>8</v>
      </c>
      <c r="AG14" s="486"/>
      <c r="AH14" s="612">
        <f>VLOOKUP(' '!G3,' '!B4:F103,3)</f>
        <v>0</v>
      </c>
      <c r="AI14" s="612"/>
      <c r="AJ14" s="612"/>
      <c r="AK14" s="612"/>
      <c r="AL14" s="310"/>
    </row>
    <row r="15" spans="2:50" s="311" customFormat="1" ht="12" customHeight="1">
      <c r="B15" s="307"/>
      <c r="C15" s="482" t="s">
        <v>6</v>
      </c>
      <c r="D15" s="482"/>
      <c r="E15" s="482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308"/>
      <c r="U15" s="482" t="s">
        <v>209</v>
      </c>
      <c r="V15" s="482"/>
      <c r="W15" s="482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8"/>
      <c r="AL15" s="310"/>
    </row>
    <row r="16" spans="2:50" s="311" customFormat="1" ht="12" customHeight="1">
      <c r="B16" s="307"/>
      <c r="C16" s="482" t="s">
        <v>213</v>
      </c>
      <c r="D16" s="482"/>
      <c r="E16" s="482"/>
      <c r="F16" s="606"/>
      <c r="G16" s="606"/>
      <c r="H16" s="606"/>
      <c r="I16" s="606"/>
      <c r="J16" s="606"/>
      <c r="K16" s="606"/>
      <c r="L16" s="606"/>
      <c r="M16" s="606"/>
      <c r="N16" s="606"/>
      <c r="O16" s="606"/>
      <c r="P16" s="606"/>
      <c r="Q16" s="606"/>
      <c r="R16" s="606"/>
      <c r="S16" s="606"/>
      <c r="T16" s="308"/>
      <c r="U16" s="482" t="s">
        <v>214</v>
      </c>
      <c r="V16" s="482"/>
      <c r="W16" s="608"/>
      <c r="X16" s="608"/>
      <c r="Y16" s="608"/>
      <c r="Z16" s="608"/>
      <c r="AA16" s="608"/>
      <c r="AB16" s="608"/>
      <c r="AC16" s="608"/>
      <c r="AD16" s="608"/>
      <c r="AE16" s="486" t="s">
        <v>246</v>
      </c>
      <c r="AF16" s="486"/>
      <c r="AG16" s="608"/>
      <c r="AH16" s="608"/>
      <c r="AI16" s="608"/>
      <c r="AJ16" s="608"/>
      <c r="AK16" s="608"/>
      <c r="AL16" s="310"/>
    </row>
    <row r="17" spans="2:38" s="311" customFormat="1" ht="12" customHeight="1">
      <c r="B17" s="307"/>
      <c r="C17" s="482" t="s">
        <v>215</v>
      </c>
      <c r="D17" s="482"/>
      <c r="E17" s="482"/>
      <c r="F17" s="482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308"/>
      <c r="U17" s="482" t="s">
        <v>221</v>
      </c>
      <c r="V17" s="482"/>
      <c r="W17" s="482"/>
      <c r="X17" s="482"/>
      <c r="Y17" s="482"/>
      <c r="Z17" s="609"/>
      <c r="AA17" s="609"/>
      <c r="AB17" s="609"/>
      <c r="AC17" s="609"/>
      <c r="AD17" s="609"/>
      <c r="AE17" s="609"/>
      <c r="AF17" s="609"/>
      <c r="AG17" s="609"/>
      <c r="AH17" s="609"/>
      <c r="AI17" s="609"/>
      <c r="AJ17" s="609"/>
      <c r="AK17" s="609"/>
      <c r="AL17" s="310"/>
    </row>
    <row r="18" spans="2:38" s="311" customFormat="1" ht="12" customHeight="1">
      <c r="B18" s="307"/>
      <c r="C18" s="482" t="s">
        <v>216</v>
      </c>
      <c r="D18" s="482"/>
      <c r="E18" s="482"/>
      <c r="F18" s="482"/>
      <c r="G18" s="606"/>
      <c r="H18" s="606"/>
      <c r="I18" s="606"/>
      <c r="J18" s="606"/>
      <c r="K18" s="606"/>
      <c r="L18" s="606"/>
      <c r="M18" s="606"/>
      <c r="N18" s="606"/>
      <c r="O18" s="606"/>
      <c r="P18" s="606"/>
      <c r="Q18" s="606"/>
      <c r="R18" s="606"/>
      <c r="S18" s="606"/>
      <c r="T18" s="308"/>
      <c r="U18" s="482" t="s">
        <v>222</v>
      </c>
      <c r="V18" s="482"/>
      <c r="W18" s="482"/>
      <c r="X18" s="482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09"/>
      <c r="AJ18" s="609"/>
      <c r="AK18" s="609"/>
      <c r="AL18" s="310"/>
    </row>
    <row r="19" spans="2:38" s="311" customFormat="1" ht="12" customHeight="1">
      <c r="B19" s="307"/>
      <c r="C19" s="482" t="s">
        <v>217</v>
      </c>
      <c r="D19" s="482"/>
      <c r="E19" s="482"/>
      <c r="F19" s="482"/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308"/>
      <c r="U19" s="482" t="s">
        <v>223</v>
      </c>
      <c r="V19" s="482"/>
      <c r="W19" s="482"/>
      <c r="X19" s="312"/>
      <c r="Y19" s="312"/>
      <c r="Z19" s="312"/>
      <c r="AA19" s="312"/>
      <c r="AB19" s="312"/>
      <c r="AC19" s="312"/>
      <c r="AD19" s="312"/>
      <c r="AE19" s="607" t="s">
        <v>516</v>
      </c>
      <c r="AF19" s="607"/>
      <c r="AG19" s="312"/>
      <c r="AH19" s="312"/>
      <c r="AI19" s="312"/>
      <c r="AJ19" s="312"/>
      <c r="AK19" s="312"/>
      <c r="AL19" s="310"/>
    </row>
    <row r="20" spans="2:38" s="311" customFormat="1" ht="12" customHeight="1">
      <c r="B20" s="307"/>
      <c r="C20" s="482" t="s">
        <v>218</v>
      </c>
      <c r="D20" s="482"/>
      <c r="E20" s="482"/>
      <c r="F20" s="482"/>
      <c r="G20" s="606"/>
      <c r="H20" s="606"/>
      <c r="I20" s="606"/>
      <c r="J20" s="606"/>
      <c r="K20" s="606"/>
      <c r="L20" s="606"/>
      <c r="M20" s="606"/>
      <c r="N20" s="606"/>
      <c r="O20" s="606"/>
      <c r="P20" s="606"/>
      <c r="Q20" s="606"/>
      <c r="R20" s="606"/>
      <c r="S20" s="606"/>
      <c r="T20" s="308"/>
      <c r="U20" s="482" t="s">
        <v>224</v>
      </c>
      <c r="V20" s="482"/>
      <c r="W20" s="482"/>
      <c r="X20" s="482"/>
      <c r="Y20" s="482"/>
      <c r="Z20" s="606"/>
      <c r="AA20" s="606"/>
      <c r="AB20" s="606"/>
      <c r="AC20" s="606"/>
      <c r="AD20" s="606"/>
      <c r="AE20" s="606"/>
      <c r="AF20" s="606"/>
      <c r="AG20" s="606"/>
      <c r="AH20" s="606"/>
      <c r="AI20" s="606"/>
      <c r="AJ20" s="606"/>
      <c r="AK20" s="606"/>
      <c r="AL20" s="310"/>
    </row>
    <row r="21" spans="2:38" s="311" customFormat="1" ht="12" customHeight="1">
      <c r="B21" s="307"/>
      <c r="C21" s="482" t="s">
        <v>208</v>
      </c>
      <c r="D21" s="482"/>
      <c r="E21" s="482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308"/>
      <c r="U21" s="482" t="s">
        <v>212</v>
      </c>
      <c r="V21" s="482"/>
      <c r="W21" s="608"/>
      <c r="X21" s="608"/>
      <c r="Y21" s="608"/>
      <c r="Z21" s="608"/>
      <c r="AA21" s="608"/>
      <c r="AB21" s="608"/>
      <c r="AC21" s="608"/>
      <c r="AD21" s="608"/>
      <c r="AE21" s="608"/>
      <c r="AF21" s="608"/>
      <c r="AG21" s="608"/>
      <c r="AH21" s="608"/>
      <c r="AI21" s="608"/>
      <c r="AJ21" s="608"/>
      <c r="AK21" s="608"/>
      <c r="AL21" s="310"/>
    </row>
    <row r="22" spans="2:38" s="311" customFormat="1" ht="12" customHeight="1">
      <c r="B22" s="307"/>
      <c r="C22" s="482" t="s">
        <v>515</v>
      </c>
      <c r="D22" s="482"/>
      <c r="E22" s="482"/>
      <c r="F22" s="482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308"/>
      <c r="U22" s="482" t="s">
        <v>212</v>
      </c>
      <c r="V22" s="482"/>
      <c r="W22" s="608"/>
      <c r="X22" s="608"/>
      <c r="Y22" s="608"/>
      <c r="Z22" s="608"/>
      <c r="AA22" s="608"/>
      <c r="AB22" s="608"/>
      <c r="AC22" s="608"/>
      <c r="AD22" s="608"/>
      <c r="AE22" s="608"/>
      <c r="AF22" s="608"/>
      <c r="AG22" s="608"/>
      <c r="AH22" s="608"/>
      <c r="AI22" s="608"/>
      <c r="AJ22" s="608"/>
      <c r="AK22" s="608"/>
      <c r="AL22" s="310"/>
    </row>
    <row r="23" spans="2:38" s="311" customFormat="1" ht="12" customHeight="1">
      <c r="B23" s="307"/>
      <c r="C23" s="482" t="s">
        <v>220</v>
      </c>
      <c r="D23" s="482"/>
      <c r="E23" s="482"/>
      <c r="F23" s="482"/>
      <c r="G23" s="606"/>
      <c r="H23" s="606"/>
      <c r="I23" s="606"/>
      <c r="J23" s="606"/>
      <c r="K23" s="606"/>
      <c r="L23" s="606"/>
      <c r="M23" s="606"/>
      <c r="N23" s="606"/>
      <c r="O23" s="606"/>
      <c r="P23" s="606"/>
      <c r="Q23" s="606"/>
      <c r="R23" s="606"/>
      <c r="S23" s="606"/>
      <c r="T23" s="308"/>
      <c r="U23" s="482" t="s">
        <v>7</v>
      </c>
      <c r="V23" s="482"/>
      <c r="W23" s="482"/>
      <c r="X23" s="608"/>
      <c r="Y23" s="608"/>
      <c r="Z23" s="608"/>
      <c r="AA23" s="608"/>
      <c r="AB23" s="608"/>
      <c r="AC23" s="608"/>
      <c r="AD23" s="608"/>
      <c r="AE23" s="608"/>
      <c r="AF23" s="608"/>
      <c r="AG23" s="608"/>
      <c r="AH23" s="608"/>
      <c r="AI23" s="608"/>
      <c r="AJ23" s="608"/>
      <c r="AK23" s="608"/>
      <c r="AL23" s="310"/>
    </row>
    <row r="24" spans="2:38" s="318" customFormat="1" ht="5.25" customHeight="1">
      <c r="B24" s="313"/>
      <c r="C24" s="314"/>
      <c r="D24" s="314"/>
      <c r="E24" s="314"/>
      <c r="F24" s="314"/>
      <c r="G24" s="315"/>
      <c r="H24" s="315"/>
      <c r="I24" s="315"/>
      <c r="J24" s="315"/>
      <c r="K24" s="315"/>
      <c r="L24" s="314"/>
      <c r="M24" s="314"/>
      <c r="N24" s="314"/>
      <c r="O24" s="314"/>
      <c r="P24" s="314"/>
      <c r="Q24" s="315"/>
      <c r="R24" s="315"/>
      <c r="S24" s="315"/>
      <c r="T24" s="315"/>
      <c r="U24" s="315"/>
      <c r="V24" s="315"/>
      <c r="W24" s="314"/>
      <c r="X24" s="314"/>
      <c r="Y24" s="314"/>
      <c r="Z24" s="314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7"/>
    </row>
    <row r="25" spans="2:38" s="311" customFormat="1" ht="12.95" customHeight="1">
      <c r="B25" s="307"/>
      <c r="C25" s="570" t="s">
        <v>243</v>
      </c>
      <c r="D25" s="570"/>
      <c r="E25" s="570"/>
      <c r="F25" s="571"/>
      <c r="G25" s="569" t="s">
        <v>244</v>
      </c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0"/>
      <c r="W25" s="570"/>
      <c r="X25" s="570"/>
      <c r="Y25" s="570"/>
      <c r="Z25" s="570"/>
      <c r="AA25" s="570"/>
      <c r="AB25" s="570"/>
      <c r="AC25" s="570"/>
      <c r="AD25" s="570"/>
      <c r="AE25" s="570"/>
      <c r="AF25" s="570"/>
      <c r="AG25" s="571"/>
      <c r="AH25" s="569" t="s">
        <v>245</v>
      </c>
      <c r="AI25" s="570"/>
      <c r="AJ25" s="570"/>
      <c r="AK25" s="570"/>
      <c r="AL25" s="310"/>
    </row>
    <row r="26" spans="2:38" s="311" customFormat="1" ht="13.5" customHeight="1">
      <c r="B26" s="307"/>
      <c r="C26" s="572"/>
      <c r="D26" s="573"/>
      <c r="E26" s="573"/>
      <c r="F26" s="574"/>
      <c r="G26" s="575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73"/>
      <c r="AG26" s="574"/>
      <c r="AH26" s="576"/>
      <c r="AI26" s="573"/>
      <c r="AJ26" s="573"/>
      <c r="AK26" s="573"/>
      <c r="AL26" s="310"/>
    </row>
    <row r="27" spans="2:38" s="311" customFormat="1" ht="13.5" customHeight="1">
      <c r="B27" s="307"/>
      <c r="C27" s="601"/>
      <c r="D27" s="602"/>
      <c r="E27" s="602"/>
      <c r="F27" s="603"/>
      <c r="G27" s="604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602"/>
      <c r="AC27" s="602"/>
      <c r="AD27" s="602"/>
      <c r="AE27" s="602"/>
      <c r="AF27" s="602"/>
      <c r="AG27" s="603"/>
      <c r="AH27" s="605"/>
      <c r="AI27" s="602"/>
      <c r="AJ27" s="602"/>
      <c r="AK27" s="602"/>
      <c r="AL27" s="310"/>
    </row>
    <row r="28" spans="2:38" s="311" customFormat="1" ht="13.5" customHeight="1">
      <c r="B28" s="307"/>
      <c r="C28" s="577"/>
      <c r="D28" s="578"/>
      <c r="E28" s="578"/>
      <c r="F28" s="579"/>
      <c r="G28" s="580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9"/>
      <c r="AH28" s="581"/>
      <c r="AI28" s="578"/>
      <c r="AJ28" s="578"/>
      <c r="AK28" s="578"/>
      <c r="AL28" s="310"/>
    </row>
    <row r="29" spans="2:38" s="327" customFormat="1" ht="5.25" customHeight="1" thickBot="1">
      <c r="B29" s="319"/>
      <c r="C29" s="320"/>
      <c r="D29" s="320"/>
      <c r="E29" s="321"/>
      <c r="F29" s="321"/>
      <c r="G29" s="322"/>
      <c r="H29" s="321"/>
      <c r="I29" s="321"/>
      <c r="J29" s="321"/>
      <c r="K29" s="321"/>
      <c r="L29" s="321"/>
      <c r="M29" s="321"/>
      <c r="N29" s="321"/>
      <c r="O29" s="323"/>
      <c r="P29" s="323"/>
      <c r="Q29" s="324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5"/>
      <c r="AI29" s="321"/>
      <c r="AJ29" s="321"/>
      <c r="AK29" s="321"/>
      <c r="AL29" s="326"/>
    </row>
    <row r="30" spans="2:38" s="327" customFormat="1" ht="18.75" customHeight="1">
      <c r="B30" s="319"/>
      <c r="C30" s="582" t="s">
        <v>376</v>
      </c>
      <c r="D30" s="583"/>
      <c r="E30" s="583"/>
      <c r="F30" s="583"/>
      <c r="G30" s="583"/>
      <c r="H30" s="583"/>
      <c r="I30" s="583"/>
      <c r="J30" s="583"/>
      <c r="K30" s="584" t="str">
        <f>VLOOKUP(' (3)'!AA3,' (3)'!I4:Z41,2)</f>
        <v/>
      </c>
      <c r="L30" s="584"/>
      <c r="M30" s="584"/>
      <c r="N30" s="585"/>
      <c r="O30" s="586" t="s">
        <v>321</v>
      </c>
      <c r="P30" s="587"/>
      <c r="Q30" s="587"/>
      <c r="R30" s="587"/>
      <c r="S30" s="588"/>
      <c r="T30" s="595" t="s">
        <v>325</v>
      </c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6"/>
      <c r="AK30" s="597"/>
      <c r="AL30" s="326"/>
    </row>
    <row r="31" spans="2:38" s="330" customFormat="1" ht="13.5" customHeight="1">
      <c r="B31" s="328"/>
      <c r="C31" s="598" t="s">
        <v>298</v>
      </c>
      <c r="D31" s="599"/>
      <c r="E31" s="599"/>
      <c r="F31" s="599"/>
      <c r="G31" s="599"/>
      <c r="H31" s="599"/>
      <c r="I31" s="599"/>
      <c r="J31" s="600" t="str">
        <f>VLOOKUP(' (3)'!AA3,' (3)'!I4:Z41,3)</f>
        <v xml:space="preserve"> </v>
      </c>
      <c r="K31" s="600"/>
      <c r="L31" s="599" t="s">
        <v>368</v>
      </c>
      <c r="M31" s="599"/>
      <c r="N31" s="599"/>
      <c r="O31" s="589"/>
      <c r="P31" s="590"/>
      <c r="Q31" s="590"/>
      <c r="R31" s="590"/>
      <c r="S31" s="591"/>
      <c r="T31" s="555" t="s">
        <v>317</v>
      </c>
      <c r="U31" s="555"/>
      <c r="V31" s="555"/>
      <c r="W31" s="555"/>
      <c r="X31" s="556"/>
      <c r="Y31" s="560" t="s">
        <v>326</v>
      </c>
      <c r="Z31" s="561"/>
      <c r="AA31" s="561"/>
      <c r="AB31" s="561"/>
      <c r="AC31" s="554" t="s">
        <v>318</v>
      </c>
      <c r="AD31" s="555"/>
      <c r="AE31" s="555"/>
      <c r="AF31" s="555"/>
      <c r="AG31" s="556"/>
      <c r="AH31" s="560" t="s">
        <v>326</v>
      </c>
      <c r="AI31" s="561"/>
      <c r="AJ31" s="561"/>
      <c r="AK31" s="562"/>
      <c r="AL31" s="329"/>
    </row>
    <row r="32" spans="2:38" s="330" customFormat="1" ht="13.5" customHeight="1">
      <c r="B32" s="328"/>
      <c r="C32" s="563" t="s">
        <v>299</v>
      </c>
      <c r="D32" s="564"/>
      <c r="E32" s="564"/>
      <c r="F32" s="564"/>
      <c r="G32" s="564"/>
      <c r="H32" s="564"/>
      <c r="I32" s="564"/>
      <c r="J32" s="565" t="str">
        <f>VLOOKUP(' (3)'!AA3,' (3)'!I4:Z41,4)</f>
        <v xml:space="preserve"> </v>
      </c>
      <c r="K32" s="565"/>
      <c r="L32" s="564" t="s">
        <v>368</v>
      </c>
      <c r="M32" s="564"/>
      <c r="N32" s="564"/>
      <c r="O32" s="592"/>
      <c r="P32" s="593"/>
      <c r="Q32" s="593"/>
      <c r="R32" s="593"/>
      <c r="S32" s="594"/>
      <c r="T32" s="558"/>
      <c r="U32" s="558"/>
      <c r="V32" s="558"/>
      <c r="W32" s="558"/>
      <c r="X32" s="559"/>
      <c r="Y32" s="566" t="s">
        <v>327</v>
      </c>
      <c r="Z32" s="567"/>
      <c r="AA32" s="567"/>
      <c r="AB32" s="567"/>
      <c r="AC32" s="557"/>
      <c r="AD32" s="558"/>
      <c r="AE32" s="558"/>
      <c r="AF32" s="558"/>
      <c r="AG32" s="559"/>
      <c r="AH32" s="566" t="s">
        <v>327</v>
      </c>
      <c r="AI32" s="567"/>
      <c r="AJ32" s="567"/>
      <c r="AK32" s="568"/>
      <c r="AL32" s="329"/>
    </row>
    <row r="33" spans="2:50" s="330" customFormat="1" ht="13.5" customHeight="1">
      <c r="B33" s="328"/>
      <c r="C33" s="529" t="s">
        <v>287</v>
      </c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531"/>
      <c r="AL33" s="329"/>
      <c r="AR33" s="331"/>
    </row>
    <row r="34" spans="2:50" s="330" customFormat="1" ht="13.5" customHeight="1">
      <c r="B34" s="328"/>
      <c r="C34" s="521" t="s">
        <v>518</v>
      </c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3"/>
      <c r="O34" s="524" t="str">
        <f>VLOOKUP(' (3)'!AA3,' (3)'!I4:Z41,5)</f>
        <v xml:space="preserve"> </v>
      </c>
      <c r="P34" s="525"/>
      <c r="Q34" s="525"/>
      <c r="R34" s="525"/>
      <c r="S34" s="526"/>
      <c r="T34" s="527"/>
      <c r="U34" s="528"/>
      <c r="V34" s="528"/>
      <c r="W34" s="528"/>
      <c r="X34" s="528"/>
      <c r="Y34" s="498" t="str">
        <f>IF(ISBLANK(T34),"",IF(ISNUMBER(O34),IF(T34&lt;O34,"Fail","Pass"),"---"))</f>
        <v/>
      </c>
      <c r="Z34" s="499"/>
      <c r="AA34" s="499"/>
      <c r="AB34" s="499"/>
      <c r="AC34" s="527"/>
      <c r="AD34" s="528"/>
      <c r="AE34" s="528"/>
      <c r="AF34" s="528"/>
      <c r="AG34" s="528"/>
      <c r="AH34" s="498" t="str">
        <f>IF(ISBLANK(AC34),"",IF(ISNUMBER(O34),IF(AC34&lt;O34,"Fail","Pass"),"---"))</f>
        <v/>
      </c>
      <c r="AI34" s="499"/>
      <c r="AJ34" s="499"/>
      <c r="AK34" s="511"/>
      <c r="AL34" s="329"/>
      <c r="AR34" s="330" t="str">
        <f>AH34</f>
        <v/>
      </c>
      <c r="AX34" s="330" t="str">
        <f>IF(ISBLANK(T34),"",IF(OR(ISNUMBER(P34),ISNUMBER(R34)),IF(AND(T34&gt;=AO34,T34&lt;=AQ34),"Pass","Fail"),""))</f>
        <v/>
      </c>
    </row>
    <row r="35" spans="2:50" s="330" customFormat="1" ht="13.5" customHeight="1">
      <c r="B35" s="328"/>
      <c r="C35" s="521" t="s">
        <v>519</v>
      </c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3"/>
      <c r="O35" s="524"/>
      <c r="P35" s="525"/>
      <c r="Q35" s="525"/>
      <c r="R35" s="525"/>
      <c r="S35" s="526"/>
      <c r="T35" s="527"/>
      <c r="U35" s="528"/>
      <c r="V35" s="528"/>
      <c r="W35" s="528"/>
      <c r="X35" s="528"/>
      <c r="Y35" s="498" t="str">
        <f>IF(ISBLANK(T35),"",IF(ISNUMBER(O35),IF(T35&lt;O35,"Fail","Pass"),"---"))</f>
        <v/>
      </c>
      <c r="Z35" s="499"/>
      <c r="AA35" s="499"/>
      <c r="AB35" s="499"/>
      <c r="AC35" s="527"/>
      <c r="AD35" s="528"/>
      <c r="AE35" s="528"/>
      <c r="AF35" s="528"/>
      <c r="AG35" s="528"/>
      <c r="AH35" s="498" t="str">
        <f>IF(ISBLANK(AC35),"",IF(ISNUMBER(O35),IF(AC35&lt;O35,"Fail","Pass"),"---"))</f>
        <v/>
      </c>
      <c r="AI35" s="499"/>
      <c r="AJ35" s="499"/>
      <c r="AK35" s="511"/>
      <c r="AL35" s="329"/>
    </row>
    <row r="36" spans="2:50" s="330" customFormat="1" ht="13.5" customHeight="1">
      <c r="B36" s="328"/>
      <c r="C36" s="521" t="s">
        <v>377</v>
      </c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3"/>
      <c r="O36" s="532" t="str">
        <f>VLOOKUP(' (3)'!AA3,' (3)'!I4:Z41,6)</f>
        <v xml:space="preserve"> </v>
      </c>
      <c r="P36" s="533"/>
      <c r="Q36" s="533"/>
      <c r="R36" s="533"/>
      <c r="S36" s="534"/>
      <c r="T36" s="552"/>
      <c r="U36" s="553"/>
      <c r="V36" s="553"/>
      <c r="W36" s="553"/>
      <c r="X36" s="553"/>
      <c r="Y36" s="499" t="str">
        <f>IF(ISBLANK(T36),"",IF(ISNUMBER(O36),IF(T36&gt;O36,"Fail","Pass"),"---"))</f>
        <v/>
      </c>
      <c r="Z36" s="499"/>
      <c r="AA36" s="499"/>
      <c r="AB36" s="499"/>
      <c r="AC36" s="552"/>
      <c r="AD36" s="553"/>
      <c r="AE36" s="553"/>
      <c r="AF36" s="553"/>
      <c r="AG36" s="553"/>
      <c r="AH36" s="498" t="str">
        <f>IF(ISBLANK(AC36),"",IF(ISNUMBER(O36),IF(AC36&gt;O36,"Fail","Pass"),"---"))</f>
        <v/>
      </c>
      <c r="AI36" s="499"/>
      <c r="AJ36" s="499"/>
      <c r="AK36" s="511"/>
      <c r="AL36" s="329"/>
      <c r="AR36" s="330" t="str">
        <f>AH36</f>
        <v/>
      </c>
    </row>
    <row r="37" spans="2:50" s="330" customFormat="1" ht="13.5" customHeight="1">
      <c r="B37" s="328"/>
      <c r="C37" s="521" t="s">
        <v>362</v>
      </c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3"/>
      <c r="O37" s="535" t="str">
        <f>VLOOKUP(' (3)'!AA3,' (3)'!I4:Z41,8)</f>
        <v xml:space="preserve"> </v>
      </c>
      <c r="P37" s="536"/>
      <c r="Q37" s="536"/>
      <c r="R37" s="536"/>
      <c r="S37" s="537"/>
      <c r="T37" s="538"/>
      <c r="U37" s="539"/>
      <c r="V37" s="539"/>
      <c r="W37" s="539"/>
      <c r="X37" s="539"/>
      <c r="Y37" s="498" t="str">
        <f>IF(ISBLANK(T37),"",IF(ISNUMBER(O37),IF(T37&lt;O37,"Fail","Pass"),"---"))</f>
        <v/>
      </c>
      <c r="Z37" s="499"/>
      <c r="AA37" s="499"/>
      <c r="AB37" s="499"/>
      <c r="AC37" s="538"/>
      <c r="AD37" s="539"/>
      <c r="AE37" s="539"/>
      <c r="AF37" s="539"/>
      <c r="AG37" s="539"/>
      <c r="AH37" s="498" t="str">
        <f>IF(ISBLANK(AC37),"",IF(ISNUMBER(O37),IF(AC37&lt;O37,"Fail","Pass"),"---"))</f>
        <v/>
      </c>
      <c r="AI37" s="499"/>
      <c r="AJ37" s="499"/>
      <c r="AK37" s="511"/>
      <c r="AL37" s="329"/>
      <c r="AR37" s="330" t="str">
        <f>AH37</f>
        <v/>
      </c>
    </row>
    <row r="38" spans="2:50" s="330" customFormat="1" ht="13.5" customHeight="1">
      <c r="B38" s="328"/>
      <c r="C38" s="521" t="s">
        <v>363</v>
      </c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3"/>
      <c r="O38" s="540" t="s">
        <v>458</v>
      </c>
      <c r="P38" s="541"/>
      <c r="Q38" s="541"/>
      <c r="R38" s="541"/>
      <c r="S38" s="542"/>
      <c r="T38" s="543"/>
      <c r="U38" s="544"/>
      <c r="V38" s="544"/>
      <c r="W38" s="544"/>
      <c r="X38" s="544"/>
      <c r="Y38" s="499" t="str">
        <f>IF(ISBLANK(T38),"",IF(ISNUMBER(O38),IF(T38&gt;O38,"Fail","Pass"),"---"))</f>
        <v/>
      </c>
      <c r="Z38" s="499"/>
      <c r="AA38" s="499"/>
      <c r="AB38" s="499"/>
      <c r="AC38" s="543"/>
      <c r="AD38" s="544"/>
      <c r="AE38" s="544"/>
      <c r="AF38" s="544"/>
      <c r="AG38" s="544"/>
      <c r="AH38" s="498" t="str">
        <f>IF(ISBLANK(AC38),"",IF(ISNUMBER(O38),IF(AC38&gt;O38,"Fail","Pass"),"---"))</f>
        <v/>
      </c>
      <c r="AI38" s="499"/>
      <c r="AJ38" s="499"/>
      <c r="AK38" s="511"/>
      <c r="AL38" s="329"/>
      <c r="AR38" s="330" t="str">
        <f>AH38</f>
        <v/>
      </c>
    </row>
    <row r="39" spans="2:50" s="330" customFormat="1" ht="13.5" customHeight="1">
      <c r="B39" s="328"/>
      <c r="C39" s="545" t="s">
        <v>520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332"/>
      <c r="P39" s="332"/>
      <c r="Q39" s="332"/>
      <c r="R39" s="332"/>
      <c r="S39" s="332"/>
      <c r="T39" s="333"/>
      <c r="U39" s="333"/>
      <c r="V39" s="333"/>
      <c r="W39" s="333"/>
      <c r="X39" s="333"/>
      <c r="Y39" s="334"/>
      <c r="Z39" s="334"/>
      <c r="AA39" s="334"/>
      <c r="AB39" s="334"/>
      <c r="AC39" s="333"/>
      <c r="AD39" s="333"/>
      <c r="AE39" s="333"/>
      <c r="AF39" s="333"/>
      <c r="AG39" s="333"/>
      <c r="AH39" s="334"/>
      <c r="AI39" s="334"/>
      <c r="AJ39" s="334"/>
      <c r="AK39" s="335"/>
      <c r="AL39" s="329"/>
    </row>
    <row r="40" spans="2:50" s="330" customFormat="1" ht="13.5" customHeight="1">
      <c r="B40" s="328"/>
      <c r="C40" s="529" t="s">
        <v>292</v>
      </c>
      <c r="D40" s="53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  <c r="AI40" s="530"/>
      <c r="AJ40" s="530"/>
      <c r="AK40" s="531"/>
      <c r="AL40" s="329"/>
      <c r="AR40" s="331"/>
    </row>
    <row r="41" spans="2:50" s="330" customFormat="1" ht="13.5" customHeight="1">
      <c r="B41" s="328"/>
      <c r="C41" s="521" t="s">
        <v>364</v>
      </c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3"/>
      <c r="O41" s="547" t="str">
        <f>VLOOKUP(' (3)'!AA3,' (3)'!I4:Z41,8)</f>
        <v xml:space="preserve"> </v>
      </c>
      <c r="P41" s="548"/>
      <c r="Q41" s="548"/>
      <c r="R41" s="548"/>
      <c r="S41" s="549"/>
      <c r="T41" s="550"/>
      <c r="U41" s="551"/>
      <c r="V41" s="551"/>
      <c r="W41" s="551"/>
      <c r="X41" s="551"/>
      <c r="Y41" s="499" t="str">
        <f>IF(ISBLANK(T41),"",IF(ISNUMBER(O41),IF(T41&gt;O41,"Fail","Pass"),"---"))</f>
        <v/>
      </c>
      <c r="Z41" s="499"/>
      <c r="AA41" s="499"/>
      <c r="AB41" s="499"/>
      <c r="AC41" s="550"/>
      <c r="AD41" s="551"/>
      <c r="AE41" s="551"/>
      <c r="AF41" s="551"/>
      <c r="AG41" s="551"/>
      <c r="AH41" s="498" t="str">
        <f>IF(ISBLANK(AC41),"",IF(ISNUMBER(O41),IF(AC41&gt;O41,"Fail","Pass"),"---"))</f>
        <v/>
      </c>
      <c r="AI41" s="499"/>
      <c r="AJ41" s="499"/>
      <c r="AK41" s="511"/>
      <c r="AL41" s="329"/>
      <c r="AR41" s="330" t="str">
        <f>AH41</f>
        <v/>
      </c>
    </row>
    <row r="42" spans="2:50" s="330" customFormat="1" ht="13.5" customHeight="1">
      <c r="B42" s="328"/>
      <c r="C42" s="521" t="s">
        <v>362</v>
      </c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3"/>
      <c r="O42" s="535" t="str">
        <f>VLOOKUP(' (3)'!AA3,' (3)'!I4:Z41,10)</f>
        <v xml:space="preserve"> </v>
      </c>
      <c r="P42" s="536"/>
      <c r="Q42" s="536"/>
      <c r="R42" s="536"/>
      <c r="S42" s="537"/>
      <c r="T42" s="538"/>
      <c r="U42" s="539"/>
      <c r="V42" s="539"/>
      <c r="W42" s="539"/>
      <c r="X42" s="539"/>
      <c r="Y42" s="498" t="str">
        <f>IF(ISBLANK(T42),"",IF(ISNUMBER(O42),IF(T42&lt;O42,"Fail","Pass"),"---"))</f>
        <v/>
      </c>
      <c r="Z42" s="499"/>
      <c r="AA42" s="499"/>
      <c r="AB42" s="499"/>
      <c r="AC42" s="538"/>
      <c r="AD42" s="539"/>
      <c r="AE42" s="539"/>
      <c r="AF42" s="539"/>
      <c r="AG42" s="539"/>
      <c r="AH42" s="498" t="str">
        <f>IF(ISBLANK(AC42),"",IF(ISNUMBER(O42),IF(AC42&lt;O42,"Fail","Pass"),"---"))</f>
        <v/>
      </c>
      <c r="AI42" s="499"/>
      <c r="AJ42" s="499"/>
      <c r="AK42" s="511"/>
      <c r="AL42" s="329"/>
      <c r="AR42" s="330" t="str">
        <f>AH42</f>
        <v/>
      </c>
    </row>
    <row r="43" spans="2:50" s="330" customFormat="1" ht="13.5" customHeight="1">
      <c r="B43" s="328"/>
      <c r="C43" s="521" t="s">
        <v>363</v>
      </c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3"/>
      <c r="O43" s="540" t="s">
        <v>458</v>
      </c>
      <c r="P43" s="541"/>
      <c r="Q43" s="541"/>
      <c r="R43" s="541"/>
      <c r="S43" s="542"/>
      <c r="T43" s="527"/>
      <c r="U43" s="528"/>
      <c r="V43" s="528"/>
      <c r="W43" s="528"/>
      <c r="X43" s="528"/>
      <c r="Y43" s="499" t="str">
        <f>IF(ISBLANK(T43),"",IF(ISNUMBER(O43),IF(T43&gt;O43,"Fail","Pass"),"---"))</f>
        <v/>
      </c>
      <c r="Z43" s="499"/>
      <c r="AA43" s="499"/>
      <c r="AB43" s="499"/>
      <c r="AC43" s="527"/>
      <c r="AD43" s="528"/>
      <c r="AE43" s="528"/>
      <c r="AF43" s="528"/>
      <c r="AG43" s="528"/>
      <c r="AH43" s="498" t="str">
        <f>IF(ISBLANK(AC43),"",IF(ISNUMBER(O43),IF(AC43&gt;O43,"Fail","Pass"),"---"))</f>
        <v/>
      </c>
      <c r="AI43" s="499"/>
      <c r="AJ43" s="499"/>
      <c r="AK43" s="511"/>
      <c r="AL43" s="329"/>
      <c r="AR43" s="330" t="str">
        <f>AH43</f>
        <v/>
      </c>
    </row>
    <row r="44" spans="2:50" s="330" customFormat="1" ht="13.5" customHeight="1">
      <c r="B44" s="328"/>
      <c r="C44" s="529" t="s">
        <v>562</v>
      </c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1"/>
      <c r="AL44" s="329"/>
      <c r="AR44" s="331"/>
    </row>
    <row r="45" spans="2:50" s="330" customFormat="1" ht="13.5" customHeight="1">
      <c r="B45" s="328"/>
      <c r="C45" s="521" t="s">
        <v>379</v>
      </c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3"/>
      <c r="O45" s="524" t="str">
        <f>VLOOKUP(' (3)'!AA3,' (3)'!I4:Z41,13)</f>
        <v xml:space="preserve"> </v>
      </c>
      <c r="P45" s="525"/>
      <c r="Q45" s="525"/>
      <c r="R45" s="525"/>
      <c r="S45" s="526"/>
      <c r="T45" s="527"/>
      <c r="U45" s="528"/>
      <c r="V45" s="528"/>
      <c r="W45" s="528"/>
      <c r="X45" s="528"/>
      <c r="Y45" s="499" t="str">
        <f>IF(ISBLANK(T45),"",IF(ISNUMBER(O45),IF(T45&gt;O45,"Fail","Pass"),"---"))</f>
        <v/>
      </c>
      <c r="Z45" s="499"/>
      <c r="AA45" s="499"/>
      <c r="AB45" s="499"/>
      <c r="AC45" s="527"/>
      <c r="AD45" s="528"/>
      <c r="AE45" s="528"/>
      <c r="AF45" s="528"/>
      <c r="AG45" s="528"/>
      <c r="AH45" s="498" t="str">
        <f>IF(ISBLANK(AC45),"",IF(ISNUMBER(O45),IF(AC45&gt;O45,"Fail","Pass"),"---"))</f>
        <v/>
      </c>
      <c r="AI45" s="499"/>
      <c r="AJ45" s="499"/>
      <c r="AK45" s="511"/>
      <c r="AL45" s="329"/>
      <c r="AR45" s="330" t="str">
        <f>AH45</f>
        <v/>
      </c>
    </row>
    <row r="46" spans="2:50" s="330" customFormat="1" ht="13.5" customHeight="1">
      <c r="B46" s="328"/>
      <c r="C46" s="521" t="s">
        <v>365</v>
      </c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3"/>
      <c r="O46" s="532" t="str">
        <f>VLOOKUP(' (3)'!AA3,' (3)'!I4:Z41,16)</f>
        <v xml:space="preserve"> </v>
      </c>
      <c r="P46" s="533"/>
      <c r="Q46" s="533"/>
      <c r="R46" s="533"/>
      <c r="S46" s="534"/>
      <c r="T46" s="527"/>
      <c r="U46" s="528"/>
      <c r="V46" s="528"/>
      <c r="W46" s="528"/>
      <c r="X46" s="528"/>
      <c r="Y46" s="498" t="str">
        <f>IF(ISBLANK(T46),"",IF(ISNUMBER(O46),IF(T46&lt;O46,"Run DT","Pass"),"---"))</f>
        <v/>
      </c>
      <c r="Z46" s="499"/>
      <c r="AA46" s="499"/>
      <c r="AB46" s="499"/>
      <c r="AC46" s="527"/>
      <c r="AD46" s="528"/>
      <c r="AE46" s="528"/>
      <c r="AF46" s="528"/>
      <c r="AG46" s="528"/>
      <c r="AH46" s="498" t="str">
        <f>IF(ISBLANK(AC46),"",IF(ISNUMBER(O46),IF(AC46&lt;O46,"Run DT","Pass"),"---"))</f>
        <v/>
      </c>
      <c r="AI46" s="499"/>
      <c r="AJ46" s="499"/>
      <c r="AK46" s="511"/>
      <c r="AL46" s="329"/>
      <c r="AR46" s="330" t="str">
        <f>IF(ISBLANK(AC46),"",IF(AH46="Pass","Pass",IF(AND(AH46="Run DT",#REF!="Pass"),"Pass","Fail")))</f>
        <v/>
      </c>
    </row>
    <row r="47" spans="2:50" s="330" customFormat="1" ht="13.5" customHeight="1">
      <c r="B47" s="328"/>
      <c r="C47" s="521" t="s">
        <v>366</v>
      </c>
      <c r="D47" s="522"/>
      <c r="E47" s="522"/>
      <c r="F47" s="522"/>
      <c r="G47" s="522"/>
      <c r="H47" s="522"/>
      <c r="I47" s="522"/>
      <c r="J47" s="522"/>
      <c r="K47" s="522"/>
      <c r="L47" s="522"/>
      <c r="M47" s="522"/>
      <c r="N47" s="523"/>
      <c r="O47" s="524" t="str">
        <f>VLOOKUP(' (3)'!AA3,' (3)'!I4:Z41,15)</f>
        <v xml:space="preserve"> </v>
      </c>
      <c r="P47" s="525"/>
      <c r="Q47" s="525"/>
      <c r="R47" s="525"/>
      <c r="S47" s="526"/>
      <c r="T47" s="527"/>
      <c r="U47" s="528"/>
      <c r="V47" s="528"/>
      <c r="W47" s="528"/>
      <c r="X47" s="528"/>
      <c r="Y47" s="499" t="str">
        <f>IF(ISBLANK(T47),"",IF(ISNUMBER(O47),IF(T47&gt;O47,"Run DT","Pass"),"---"))</f>
        <v/>
      </c>
      <c r="Z47" s="499"/>
      <c r="AA47" s="499"/>
      <c r="AB47" s="499"/>
      <c r="AC47" s="527"/>
      <c r="AD47" s="528"/>
      <c r="AE47" s="528"/>
      <c r="AF47" s="528"/>
      <c r="AG47" s="528"/>
      <c r="AH47" s="498" t="str">
        <f>IF(ISBLANK(AC47),"",IF(ISNUMBER(O47),IF(AC47&gt;O47,"Run DT","Pass"),"---"))</f>
        <v/>
      </c>
      <c r="AI47" s="499"/>
      <c r="AJ47" s="499"/>
      <c r="AK47" s="511"/>
      <c r="AL47" s="329"/>
      <c r="AR47" s="330" t="str">
        <f>IF(ISBLANK(AC47),"",IF(AH47="Pass","Pass",IF(AND(AH47="Run DT",#REF!="Pass"),"Pass","Fail")))</f>
        <v/>
      </c>
    </row>
    <row r="48" spans="2:50" s="330" customFormat="1" ht="13.5" customHeight="1">
      <c r="B48" s="328"/>
      <c r="C48" s="521" t="s">
        <v>564</v>
      </c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3"/>
      <c r="O48" s="524" t="s">
        <v>563</v>
      </c>
      <c r="P48" s="525"/>
      <c r="Q48" s="525"/>
      <c r="R48" s="525"/>
      <c r="S48" s="526"/>
      <c r="T48" s="527"/>
      <c r="U48" s="528"/>
      <c r="V48" s="528"/>
      <c r="W48" s="528"/>
      <c r="X48" s="528"/>
      <c r="Y48" s="499"/>
      <c r="Z48" s="499"/>
      <c r="AA48" s="499"/>
      <c r="AB48" s="499"/>
      <c r="AC48" s="527"/>
      <c r="AD48" s="528"/>
      <c r="AE48" s="528"/>
      <c r="AF48" s="528"/>
      <c r="AG48" s="528"/>
      <c r="AH48" s="498"/>
      <c r="AI48" s="499"/>
      <c r="AJ48" s="499"/>
      <c r="AK48" s="511"/>
      <c r="AL48" s="329"/>
    </row>
    <row r="49" spans="2:256" s="330" customFormat="1" ht="13.5" customHeight="1">
      <c r="B49" s="328"/>
      <c r="C49" s="529" t="s">
        <v>521</v>
      </c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30"/>
      <c r="Y49" s="530"/>
      <c r="Z49" s="530"/>
      <c r="AA49" s="530"/>
      <c r="AB49" s="530"/>
      <c r="AC49" s="530"/>
      <c r="AD49" s="530"/>
      <c r="AE49" s="530"/>
      <c r="AF49" s="530"/>
      <c r="AG49" s="530"/>
      <c r="AH49" s="530"/>
      <c r="AI49" s="530"/>
      <c r="AJ49" s="530"/>
      <c r="AK49" s="531"/>
      <c r="AL49" s="329"/>
    </row>
    <row r="50" spans="2:256" s="330" customFormat="1" ht="13.5" customHeight="1">
      <c r="B50" s="328"/>
      <c r="C50" s="414" t="s">
        <v>555</v>
      </c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6"/>
      <c r="O50" s="504" t="str">
        <f>VLOOKUP(' (3)'!AA3,' (3)'!I4:AF41,22)</f>
        <v xml:space="preserve"> </v>
      </c>
      <c r="P50" s="505"/>
      <c r="Q50" s="505"/>
      <c r="R50" s="505"/>
      <c r="S50" s="506"/>
      <c r="T50" s="501"/>
      <c r="U50" s="502"/>
      <c r="V50" s="502"/>
      <c r="W50" s="502"/>
      <c r="X50" s="503"/>
      <c r="Y50" s="498" t="str">
        <f>IF(ISBLANK(T50),"",IF(ISNUMBER(O50),IF(T50&gt;O50,"Fail","Pass"),"---"))</f>
        <v/>
      </c>
      <c r="Z50" s="499"/>
      <c r="AA50" s="499"/>
      <c r="AB50" s="500"/>
      <c r="AC50" s="501"/>
      <c r="AD50" s="502"/>
      <c r="AE50" s="502"/>
      <c r="AF50" s="502"/>
      <c r="AG50" s="503"/>
      <c r="AH50" s="498" t="str">
        <f>IF(ISBLANK(AC50),"",IF(ISNUMBER(O50),IF(AC50&gt;O50,"Fail","Pass"),"---"))</f>
        <v/>
      </c>
      <c r="AI50" s="499"/>
      <c r="AJ50" s="499"/>
      <c r="AK50" s="511"/>
      <c r="AL50" s="329"/>
    </row>
    <row r="51" spans="2:256" s="330" customFormat="1" ht="13.5" customHeight="1">
      <c r="B51" s="328"/>
      <c r="C51" s="419" t="s">
        <v>556</v>
      </c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1"/>
      <c r="O51" s="504" t="str">
        <f>VLOOKUP(' (3)'!AA3,' (3)'!I4:AF41,23)</f>
        <v xml:space="preserve"> </v>
      </c>
      <c r="P51" s="505"/>
      <c r="Q51" s="505"/>
      <c r="R51" s="505"/>
      <c r="S51" s="506"/>
      <c r="T51" s="501"/>
      <c r="U51" s="502"/>
      <c r="V51" s="502"/>
      <c r="W51" s="502"/>
      <c r="X51" s="503"/>
      <c r="Y51" s="498" t="str">
        <f>IF(ISBLANK(T51),"",IF(ISNUMBER(O51),IF(T51&gt;O51,"Fail","Pass"),"---"))</f>
        <v/>
      </c>
      <c r="Z51" s="499"/>
      <c r="AA51" s="499"/>
      <c r="AB51" s="500"/>
      <c r="AC51" s="501"/>
      <c r="AD51" s="502"/>
      <c r="AE51" s="502"/>
      <c r="AF51" s="502"/>
      <c r="AG51" s="503"/>
      <c r="AH51" s="498" t="str">
        <f>IF(ISBLANK(AC51),"",IF(ISNUMBER(O51),IF(AC51&gt;O51,"FAIL","Pass"),"---"))</f>
        <v/>
      </c>
      <c r="AI51" s="499"/>
      <c r="AJ51" s="499"/>
      <c r="AK51" s="511"/>
      <c r="AL51" s="329"/>
    </row>
    <row r="52" spans="2:256" s="330" customFormat="1" ht="13.5" customHeight="1">
      <c r="B52" s="328"/>
      <c r="C52" s="422" t="s">
        <v>557</v>
      </c>
      <c r="D52" s="423"/>
      <c r="E52" s="423"/>
      <c r="F52" s="423"/>
      <c r="G52" s="423"/>
      <c r="H52" s="423"/>
      <c r="I52" s="423"/>
      <c r="J52" s="423"/>
      <c r="K52" s="423"/>
      <c r="L52" s="499" t="s">
        <v>317</v>
      </c>
      <c r="M52" s="499"/>
      <c r="N52" s="500"/>
      <c r="O52" s="507" t="str">
        <f>VLOOKUP(' (3)'!AA3,' (3)'!I4:AF41,24)</f>
        <v xml:space="preserve"> </v>
      </c>
      <c r="P52" s="508"/>
      <c r="Q52" s="508"/>
      <c r="R52" s="508"/>
      <c r="S52" s="509"/>
      <c r="T52" s="501"/>
      <c r="U52" s="502"/>
      <c r="V52" s="502"/>
      <c r="W52" s="502"/>
      <c r="X52" s="503"/>
      <c r="Y52" s="498" t="str">
        <f>IF(ISBLANK(T52),"",IF(ISNUMBER(O52),IF(T52&lt;O52,"Fail","Pass"),"---"))</f>
        <v/>
      </c>
      <c r="Z52" s="499"/>
      <c r="AA52" s="499"/>
      <c r="AB52" s="500"/>
      <c r="AC52" s="501" t="s">
        <v>558</v>
      </c>
      <c r="AD52" s="502"/>
      <c r="AE52" s="502"/>
      <c r="AF52" s="502"/>
      <c r="AG52" s="503"/>
      <c r="AH52" s="412" t="s">
        <v>558</v>
      </c>
      <c r="AI52" s="411"/>
      <c r="AJ52" s="411"/>
      <c r="AK52" s="413"/>
      <c r="AL52" s="329"/>
    </row>
    <row r="53" spans="2:256" s="330" customFormat="1" ht="13.5" customHeight="1">
      <c r="B53" s="328"/>
      <c r="C53" s="510" t="s">
        <v>557</v>
      </c>
      <c r="D53" s="499"/>
      <c r="E53" s="499"/>
      <c r="F53" s="499"/>
      <c r="G53" s="499"/>
      <c r="H53" s="499"/>
      <c r="I53" s="499"/>
      <c r="J53" s="499"/>
      <c r="K53" s="499"/>
      <c r="L53" s="499" t="s">
        <v>318</v>
      </c>
      <c r="M53" s="499"/>
      <c r="N53" s="500"/>
      <c r="O53" s="507" t="str">
        <f>VLOOKUP(' (3)'!AA3,' (3)'!I4:AG41,25)</f>
        <v/>
      </c>
      <c r="P53" s="508"/>
      <c r="Q53" s="508"/>
      <c r="R53" s="508"/>
      <c r="S53" s="509"/>
      <c r="T53" s="501" t="s">
        <v>558</v>
      </c>
      <c r="U53" s="502"/>
      <c r="V53" s="502"/>
      <c r="W53" s="502"/>
      <c r="X53" s="503"/>
      <c r="Y53" s="498" t="s">
        <v>558</v>
      </c>
      <c r="Z53" s="499"/>
      <c r="AA53" s="499"/>
      <c r="AB53" s="500"/>
      <c r="AC53" s="501"/>
      <c r="AD53" s="502"/>
      <c r="AE53" s="502"/>
      <c r="AF53" s="502"/>
      <c r="AG53" s="503"/>
      <c r="AH53" s="498" t="str">
        <f>IF(ISBLANK(AC53),"",IF(ISNUMBER(O53),IF(AC53&lt;O53,"Fail","Pass"),"---"))</f>
        <v/>
      </c>
      <c r="AI53" s="499"/>
      <c r="AJ53" s="499"/>
      <c r="AK53" s="511"/>
      <c r="AL53" s="329"/>
      <c r="AR53" s="331"/>
    </row>
    <row r="54" spans="2:256" s="330" customFormat="1" ht="13.5" customHeight="1">
      <c r="B54" s="328"/>
      <c r="C54" s="417" t="s">
        <v>322</v>
      </c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24"/>
      <c r="U54" s="424"/>
      <c r="V54" s="424"/>
      <c r="W54" s="424"/>
      <c r="X54" s="424"/>
      <c r="Y54" s="424"/>
      <c r="Z54" s="424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5"/>
      <c r="AL54" s="329"/>
      <c r="AR54" s="331"/>
    </row>
    <row r="55" spans="2:256" s="330" customFormat="1" ht="13.5" customHeight="1">
      <c r="B55" s="328"/>
      <c r="C55" s="414" t="s">
        <v>525</v>
      </c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6"/>
      <c r="O55" s="504"/>
      <c r="P55" s="505"/>
      <c r="Q55" s="505"/>
      <c r="R55" s="505"/>
      <c r="S55" s="506"/>
      <c r="T55" s="501"/>
      <c r="U55" s="502"/>
      <c r="V55" s="502"/>
      <c r="W55" s="502"/>
      <c r="X55" s="503"/>
      <c r="Y55" s="412" t="str">
        <f>IF(ISBLANK(T55),"",IF(ISNUMBER(O55),IF(T55&lt;O55,"Fail","Pass"),"---"))</f>
        <v/>
      </c>
      <c r="Z55" s="411"/>
      <c r="AA55" s="411"/>
      <c r="AB55" s="411"/>
      <c r="AC55" s="501"/>
      <c r="AD55" s="502"/>
      <c r="AE55" s="502"/>
      <c r="AF55" s="502"/>
      <c r="AG55" s="503"/>
      <c r="AH55" s="412" t="str">
        <f>IF(ISBLANK(AC55),"",IF(ISNUMBER(O55),IF(AC55&lt;O55,"Fail","Pass"),"---"))</f>
        <v/>
      </c>
      <c r="AI55" s="411"/>
      <c r="AJ55" s="411"/>
      <c r="AK55" s="413"/>
      <c r="AL55" s="329"/>
      <c r="AR55" s="330" t="str">
        <f>IF(AH56="---","Pass",AH56)</f>
        <v/>
      </c>
    </row>
    <row r="56" spans="2:256" s="330" customFormat="1" ht="13.5" customHeight="1">
      <c r="B56" s="328"/>
      <c r="C56" s="414" t="s">
        <v>506</v>
      </c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6"/>
      <c r="O56" s="504" t="str">
        <f>VLOOKUP(' (3)'!AA3,' (3)'!I4:AC41,20)</f>
        <v xml:space="preserve"> </v>
      </c>
      <c r="P56" s="505"/>
      <c r="Q56" s="505"/>
      <c r="R56" s="505"/>
      <c r="S56" s="506"/>
      <c r="T56" s="501"/>
      <c r="U56" s="502"/>
      <c r="V56" s="502"/>
      <c r="W56" s="502"/>
      <c r="X56" s="503"/>
      <c r="Y56" s="412" t="str">
        <f>IF(ISBLANK(T56),"",IF(ISNUMBER(O56),IF(T56&lt;O56,"Fail","Pass"),"---"))</f>
        <v/>
      </c>
      <c r="Z56" s="411"/>
      <c r="AA56" s="411"/>
      <c r="AB56" s="411"/>
      <c r="AC56" s="501"/>
      <c r="AD56" s="502"/>
      <c r="AE56" s="502"/>
      <c r="AF56" s="502"/>
      <c r="AG56" s="503"/>
      <c r="AH56" s="412" t="str">
        <f>IF(ISBLANK(AC56),"",IF(ISNUMBER(O56),IF(AC56&lt;O56,"Fail","Pass"),"---"))</f>
        <v/>
      </c>
      <c r="AI56" s="411"/>
      <c r="AJ56" s="411"/>
      <c r="AK56" s="413"/>
      <c r="AL56" s="329"/>
      <c r="AR56" s="330" t="str">
        <f>AH57</f>
        <v/>
      </c>
    </row>
    <row r="57" spans="2:256" s="330" customFormat="1" ht="13.5" customHeight="1" thickBot="1">
      <c r="B57" s="328"/>
      <c r="C57" s="405" t="s">
        <v>526</v>
      </c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7"/>
      <c r="O57" s="512" t="str">
        <f>VLOOKUP(' (3)'!AA3,' (3)'!I4:AC41,21)</f>
        <v xml:space="preserve"> </v>
      </c>
      <c r="P57" s="513"/>
      <c r="Q57" s="513"/>
      <c r="R57" s="513"/>
      <c r="S57" s="514"/>
      <c r="T57" s="515"/>
      <c r="U57" s="516"/>
      <c r="V57" s="516"/>
      <c r="W57" s="516"/>
      <c r="X57" s="517"/>
      <c r="Y57" s="408" t="str">
        <f>IF(ISBLANK(T57),"",IF(ISNUMBER(O57),IF(T57&lt;O57,"Fail","Pass"),"---"))</f>
        <v/>
      </c>
      <c r="Z57" s="409"/>
      <c r="AA57" s="409"/>
      <c r="AB57" s="409"/>
      <c r="AC57" s="518"/>
      <c r="AD57" s="519"/>
      <c r="AE57" s="519"/>
      <c r="AF57" s="519"/>
      <c r="AG57" s="520"/>
      <c r="AH57" s="408" t="str">
        <f>IF(ISBLANK(AC57),"",IF(ISNUMBER(O57),IF(AC57&lt;O57,"Fail","Pass"),"---"))</f>
        <v/>
      </c>
      <c r="AI57" s="409"/>
      <c r="AJ57" s="409"/>
      <c r="AK57" s="410"/>
      <c r="AL57" s="329"/>
    </row>
    <row r="58" spans="2:256" s="339" customFormat="1" ht="15.75" customHeight="1">
      <c r="B58" s="319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483"/>
      <c r="AA58" s="483"/>
      <c r="AB58" s="483"/>
      <c r="AC58" s="483"/>
      <c r="AD58" s="483"/>
      <c r="AE58" s="483"/>
      <c r="AF58" s="483"/>
      <c r="AG58" s="483"/>
      <c r="AH58" s="483"/>
      <c r="AI58" s="483"/>
      <c r="AJ58" s="483"/>
      <c r="AK58" s="483"/>
      <c r="AL58" s="326"/>
      <c r="AQ58" s="339">
        <f>VLOOKUP(' (3)'!AA3,' (3)'!I4:AC41,1)</f>
        <v>6</v>
      </c>
      <c r="AR58" s="339">
        <f>IF(AQ58=38,0,1)</f>
        <v>1</v>
      </c>
    </row>
    <row r="59" spans="2:256" s="339" customFormat="1" ht="15.75" customHeight="1">
      <c r="B59" s="319"/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496" t="s">
        <v>250</v>
      </c>
      <c r="AA59" s="496"/>
      <c r="AB59" s="496"/>
      <c r="AC59" s="496"/>
      <c r="AD59" s="496"/>
      <c r="AE59" s="496"/>
      <c r="AF59" s="496"/>
      <c r="AG59" s="496"/>
      <c r="AH59" s="496"/>
      <c r="AI59" s="496"/>
      <c r="AJ59" s="496"/>
      <c r="AK59" s="496"/>
      <c r="AL59" s="326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0"/>
      <c r="BD59" s="340"/>
      <c r="BE59" s="340"/>
      <c r="BF59" s="340"/>
      <c r="BG59" s="340"/>
      <c r="BH59" s="340"/>
      <c r="BI59" s="340"/>
      <c r="BJ59" s="340"/>
      <c r="BK59" s="340"/>
      <c r="BL59" s="340"/>
      <c r="BM59" s="340"/>
      <c r="BN59" s="340"/>
      <c r="BO59" s="340"/>
      <c r="BP59" s="340"/>
      <c r="BQ59" s="340"/>
      <c r="BR59" s="340"/>
      <c r="BS59" s="340"/>
      <c r="BT59" s="340"/>
      <c r="BU59" s="340"/>
      <c r="BV59" s="340"/>
      <c r="BW59" s="340"/>
      <c r="BX59" s="340"/>
      <c r="BY59" s="340"/>
      <c r="BZ59" s="340"/>
      <c r="CA59" s="340"/>
      <c r="CB59" s="340"/>
      <c r="CC59" s="340"/>
      <c r="CD59" s="340"/>
      <c r="CE59" s="340"/>
      <c r="CF59" s="340"/>
      <c r="CG59" s="340"/>
      <c r="CH59" s="340"/>
      <c r="CI59" s="340"/>
      <c r="CJ59" s="340"/>
      <c r="CK59" s="340"/>
      <c r="CL59" s="340"/>
      <c r="CM59" s="340"/>
      <c r="CN59" s="340"/>
      <c r="CO59" s="340"/>
      <c r="CP59" s="340"/>
      <c r="CQ59" s="340"/>
      <c r="CR59" s="340"/>
      <c r="CS59" s="340"/>
      <c r="CT59" s="340"/>
      <c r="CU59" s="340"/>
      <c r="CV59" s="340"/>
      <c r="CW59" s="340"/>
      <c r="CX59" s="340"/>
      <c r="CY59" s="340"/>
      <c r="CZ59" s="340"/>
      <c r="DA59" s="340"/>
      <c r="DB59" s="340"/>
      <c r="DC59" s="340"/>
      <c r="DD59" s="340"/>
      <c r="DE59" s="340"/>
      <c r="DF59" s="340"/>
      <c r="DG59" s="340"/>
      <c r="DH59" s="340"/>
      <c r="DI59" s="340"/>
      <c r="DJ59" s="340"/>
      <c r="DK59" s="340"/>
      <c r="DL59" s="340"/>
      <c r="DM59" s="340"/>
      <c r="DN59" s="340"/>
      <c r="DO59" s="340"/>
      <c r="DP59" s="340"/>
      <c r="DQ59" s="340"/>
      <c r="DR59" s="340"/>
      <c r="DS59" s="340"/>
      <c r="DT59" s="340"/>
      <c r="DU59" s="340"/>
      <c r="DV59" s="340"/>
      <c r="DW59" s="340"/>
      <c r="DX59" s="340"/>
      <c r="DY59" s="340"/>
      <c r="DZ59" s="340"/>
      <c r="EA59" s="340"/>
      <c r="EB59" s="340"/>
      <c r="EC59" s="340"/>
      <c r="ED59" s="340"/>
      <c r="EE59" s="340"/>
      <c r="EF59" s="340"/>
      <c r="EG59" s="340"/>
      <c r="EH59" s="340"/>
      <c r="EI59" s="340"/>
      <c r="EJ59" s="340"/>
      <c r="EK59" s="340"/>
      <c r="EL59" s="340"/>
      <c r="EM59" s="340"/>
      <c r="EN59" s="340"/>
      <c r="EO59" s="340"/>
      <c r="EP59" s="340"/>
      <c r="EQ59" s="340"/>
      <c r="ER59" s="340"/>
      <c r="ES59" s="340"/>
      <c r="ET59" s="340"/>
      <c r="EU59" s="340"/>
      <c r="EV59" s="340"/>
      <c r="EW59" s="340"/>
      <c r="EX59" s="340"/>
      <c r="EY59" s="340"/>
      <c r="EZ59" s="340"/>
      <c r="FA59" s="340"/>
      <c r="FB59" s="340"/>
      <c r="FC59" s="340"/>
      <c r="FD59" s="340"/>
      <c r="FE59" s="340"/>
      <c r="FF59" s="340"/>
      <c r="FG59" s="340"/>
      <c r="FH59" s="340"/>
      <c r="FI59" s="340"/>
      <c r="FJ59" s="340"/>
      <c r="FK59" s="340"/>
      <c r="FL59" s="340"/>
      <c r="FM59" s="340"/>
      <c r="FN59" s="340"/>
      <c r="FO59" s="340"/>
      <c r="FP59" s="340"/>
      <c r="FQ59" s="340"/>
      <c r="FR59" s="340"/>
      <c r="FS59" s="340"/>
      <c r="FT59" s="340"/>
      <c r="FU59" s="340"/>
      <c r="FV59" s="340"/>
      <c r="FW59" s="340"/>
      <c r="FX59" s="340"/>
      <c r="FY59" s="340"/>
      <c r="FZ59" s="340"/>
      <c r="GA59" s="340"/>
      <c r="GB59" s="340"/>
      <c r="GC59" s="340"/>
      <c r="GD59" s="340"/>
      <c r="GE59" s="340"/>
      <c r="GF59" s="340"/>
      <c r="GG59" s="340"/>
      <c r="GH59" s="340"/>
      <c r="GI59" s="340"/>
      <c r="GJ59" s="340"/>
      <c r="GK59" s="340"/>
      <c r="GL59" s="340"/>
      <c r="GM59" s="340"/>
      <c r="GN59" s="340"/>
      <c r="GO59" s="340"/>
      <c r="GP59" s="340"/>
      <c r="GQ59" s="340"/>
      <c r="GR59" s="340"/>
      <c r="GS59" s="340"/>
      <c r="GT59" s="340"/>
      <c r="GU59" s="340"/>
      <c r="GV59" s="340"/>
      <c r="GW59" s="340"/>
      <c r="GX59" s="340"/>
      <c r="GY59" s="340"/>
      <c r="GZ59" s="340"/>
      <c r="HA59" s="340"/>
      <c r="HB59" s="340"/>
      <c r="HC59" s="340"/>
      <c r="HD59" s="340"/>
      <c r="HE59" s="340"/>
      <c r="HF59" s="340"/>
      <c r="HG59" s="340"/>
      <c r="HH59" s="340"/>
      <c r="HI59" s="340"/>
      <c r="HJ59" s="340"/>
      <c r="HK59" s="340"/>
      <c r="HL59" s="340"/>
      <c r="HM59" s="340"/>
      <c r="HN59" s="340"/>
      <c r="HO59" s="340"/>
      <c r="HP59" s="340"/>
      <c r="HQ59" s="340"/>
      <c r="HR59" s="340"/>
      <c r="HS59" s="340"/>
      <c r="HT59" s="340"/>
      <c r="HU59" s="340"/>
      <c r="HV59" s="340"/>
      <c r="HW59" s="340"/>
      <c r="HX59" s="340"/>
      <c r="HY59" s="340"/>
      <c r="HZ59" s="340"/>
      <c r="IA59" s="340"/>
      <c r="IB59" s="340"/>
      <c r="IC59" s="340"/>
      <c r="ID59" s="340"/>
      <c r="IE59" s="340"/>
      <c r="IF59" s="340"/>
      <c r="IG59" s="340"/>
      <c r="IH59" s="340"/>
      <c r="II59" s="340"/>
      <c r="IJ59" s="340"/>
      <c r="IK59" s="340"/>
      <c r="IL59" s="340"/>
      <c r="IM59" s="340"/>
      <c r="IN59" s="340"/>
      <c r="IO59" s="340"/>
      <c r="IP59" s="340"/>
      <c r="IQ59" s="340"/>
      <c r="IR59" s="340"/>
      <c r="IS59" s="340"/>
      <c r="IT59" s="340"/>
      <c r="IU59" s="340"/>
      <c r="IV59" s="340"/>
    </row>
    <row r="60" spans="2:256" s="340" customFormat="1" ht="12.95" customHeight="1">
      <c r="B60" s="341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  <c r="Z60" s="342"/>
      <c r="AA60" s="342"/>
      <c r="AB60" s="342"/>
      <c r="AC60" s="342"/>
      <c r="AD60" s="342"/>
      <c r="AE60" s="342"/>
      <c r="AF60" s="342"/>
      <c r="AG60" s="342"/>
      <c r="AH60" s="342"/>
      <c r="AI60" s="342"/>
      <c r="AJ60" s="342"/>
      <c r="AK60" s="342"/>
      <c r="AL60" s="343"/>
    </row>
    <row r="61" spans="2:256" s="340" customFormat="1" ht="12.95" customHeight="1">
      <c r="B61" s="341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2"/>
      <c r="AB61" s="342"/>
      <c r="AC61" s="342"/>
      <c r="AD61" s="342"/>
      <c r="AE61" s="342"/>
      <c r="AF61" s="342"/>
      <c r="AG61" s="342"/>
      <c r="AH61" s="342"/>
      <c r="AI61" s="342"/>
      <c r="AJ61" s="342"/>
      <c r="AK61" s="342"/>
      <c r="AL61" s="343"/>
    </row>
    <row r="62" spans="2:256" s="340" customFormat="1" ht="8.25" customHeight="1">
      <c r="B62" s="341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2"/>
      <c r="AF62" s="342"/>
      <c r="AG62" s="342"/>
      <c r="AH62" s="342"/>
      <c r="AI62" s="342"/>
      <c r="AJ62" s="342"/>
      <c r="AK62" s="342"/>
      <c r="AL62" s="343"/>
      <c r="AN62" s="344"/>
      <c r="AO62" s="344"/>
      <c r="AP62" s="344"/>
      <c r="AQ62" s="344"/>
      <c r="AR62" s="344"/>
      <c r="AS62" s="344"/>
      <c r="AT62" s="344"/>
      <c r="AU62" s="344"/>
      <c r="AV62" s="344"/>
      <c r="AW62" s="344"/>
      <c r="AX62" s="344"/>
      <c r="AY62" s="344"/>
      <c r="AZ62" s="344"/>
      <c r="BA62" s="344"/>
      <c r="BB62" s="344"/>
      <c r="BC62" s="344"/>
      <c r="BD62" s="344"/>
      <c r="BE62" s="344"/>
      <c r="BF62" s="344"/>
      <c r="BG62" s="344"/>
      <c r="BH62" s="344"/>
      <c r="BI62" s="344"/>
      <c r="BJ62" s="344"/>
      <c r="BK62" s="344"/>
      <c r="BL62" s="344"/>
      <c r="BM62" s="344"/>
      <c r="BN62" s="344"/>
      <c r="BO62" s="344"/>
      <c r="BP62" s="344"/>
      <c r="BQ62" s="344"/>
      <c r="BR62" s="344"/>
      <c r="BS62" s="344"/>
      <c r="BT62" s="344"/>
      <c r="BU62" s="344"/>
      <c r="BV62" s="344"/>
      <c r="BW62" s="344"/>
      <c r="BX62" s="344"/>
      <c r="BY62" s="344"/>
      <c r="BZ62" s="344"/>
      <c r="CA62" s="344"/>
      <c r="CB62" s="344"/>
      <c r="CC62" s="344"/>
      <c r="CD62" s="344"/>
      <c r="CE62" s="344"/>
      <c r="CF62" s="344"/>
      <c r="CG62" s="344"/>
      <c r="CH62" s="344"/>
      <c r="CI62" s="344"/>
      <c r="CJ62" s="344"/>
      <c r="CK62" s="344"/>
      <c r="CL62" s="344"/>
      <c r="CM62" s="344"/>
      <c r="CN62" s="344"/>
      <c r="CO62" s="344"/>
      <c r="CP62" s="344"/>
      <c r="CQ62" s="344"/>
      <c r="CR62" s="344"/>
      <c r="CS62" s="344"/>
      <c r="CT62" s="344"/>
      <c r="CU62" s="344"/>
      <c r="CV62" s="344"/>
      <c r="CW62" s="344"/>
      <c r="CX62" s="344"/>
      <c r="CY62" s="344"/>
      <c r="CZ62" s="344"/>
      <c r="DA62" s="344"/>
      <c r="DB62" s="344"/>
      <c r="DC62" s="344"/>
      <c r="DD62" s="344"/>
      <c r="DE62" s="344"/>
      <c r="DF62" s="344"/>
      <c r="DG62" s="344"/>
      <c r="DH62" s="344"/>
      <c r="DI62" s="344"/>
      <c r="DJ62" s="344"/>
      <c r="DK62" s="344"/>
      <c r="DL62" s="344"/>
      <c r="DM62" s="344"/>
      <c r="DN62" s="344"/>
      <c r="DO62" s="344"/>
      <c r="DP62" s="344"/>
      <c r="DQ62" s="344"/>
      <c r="DR62" s="344"/>
      <c r="DS62" s="344"/>
      <c r="DT62" s="344"/>
      <c r="DU62" s="344"/>
      <c r="DV62" s="344"/>
      <c r="DW62" s="344"/>
      <c r="DX62" s="344"/>
      <c r="DY62" s="344"/>
      <c r="DZ62" s="344"/>
      <c r="EA62" s="344"/>
      <c r="EB62" s="344"/>
      <c r="EC62" s="344"/>
      <c r="ED62" s="344"/>
      <c r="EE62" s="344"/>
      <c r="EF62" s="344"/>
      <c r="EG62" s="344"/>
      <c r="EH62" s="344"/>
      <c r="EI62" s="344"/>
      <c r="EJ62" s="344"/>
      <c r="EK62" s="344"/>
      <c r="EL62" s="344"/>
      <c r="EM62" s="344"/>
      <c r="EN62" s="344"/>
      <c r="EO62" s="344"/>
      <c r="EP62" s="344"/>
      <c r="EQ62" s="344"/>
      <c r="ER62" s="344"/>
      <c r="ES62" s="344"/>
      <c r="ET62" s="344"/>
      <c r="EU62" s="344"/>
      <c r="EV62" s="344"/>
      <c r="EW62" s="344"/>
      <c r="EX62" s="344"/>
      <c r="EY62" s="344"/>
      <c r="EZ62" s="344"/>
      <c r="FA62" s="344"/>
      <c r="FB62" s="344"/>
      <c r="FC62" s="344"/>
      <c r="FD62" s="344"/>
      <c r="FE62" s="344"/>
      <c r="FF62" s="344"/>
      <c r="FG62" s="344"/>
      <c r="FH62" s="344"/>
      <c r="FI62" s="344"/>
      <c r="FJ62" s="344"/>
      <c r="FK62" s="344"/>
      <c r="FL62" s="344"/>
      <c r="FM62" s="344"/>
      <c r="FN62" s="344"/>
      <c r="FO62" s="344"/>
      <c r="FP62" s="344"/>
      <c r="FQ62" s="344"/>
      <c r="FR62" s="344"/>
      <c r="FS62" s="344"/>
      <c r="FT62" s="344"/>
      <c r="FU62" s="344"/>
      <c r="FV62" s="344"/>
      <c r="FW62" s="344"/>
      <c r="FX62" s="344"/>
      <c r="FY62" s="344"/>
      <c r="FZ62" s="344"/>
      <c r="GA62" s="344"/>
      <c r="GB62" s="344"/>
      <c r="GC62" s="344"/>
      <c r="GD62" s="344"/>
      <c r="GE62" s="344"/>
      <c r="GF62" s="344"/>
      <c r="GG62" s="344"/>
      <c r="GH62" s="344"/>
      <c r="GI62" s="344"/>
      <c r="GJ62" s="344"/>
      <c r="GK62" s="344"/>
      <c r="GL62" s="344"/>
      <c r="GM62" s="344"/>
      <c r="GN62" s="344"/>
      <c r="GO62" s="344"/>
      <c r="GP62" s="344"/>
      <c r="GQ62" s="344"/>
      <c r="GR62" s="344"/>
      <c r="GS62" s="344"/>
      <c r="GT62" s="344"/>
      <c r="GU62" s="344"/>
      <c r="GV62" s="344"/>
      <c r="GW62" s="344"/>
      <c r="GX62" s="344"/>
      <c r="GY62" s="344"/>
      <c r="GZ62" s="344"/>
      <c r="HA62" s="344"/>
      <c r="HB62" s="344"/>
      <c r="HC62" s="344"/>
      <c r="HD62" s="344"/>
      <c r="HE62" s="344"/>
      <c r="HF62" s="344"/>
      <c r="HG62" s="344"/>
      <c r="HH62" s="344"/>
      <c r="HI62" s="344"/>
      <c r="HJ62" s="344"/>
      <c r="HK62" s="344"/>
      <c r="HL62" s="344"/>
      <c r="HM62" s="344"/>
      <c r="HN62" s="344"/>
      <c r="HO62" s="344"/>
      <c r="HP62" s="344"/>
      <c r="HQ62" s="344"/>
      <c r="HR62" s="344"/>
      <c r="HS62" s="344"/>
      <c r="HT62" s="344"/>
      <c r="HU62" s="344"/>
      <c r="HV62" s="344"/>
      <c r="HW62" s="344"/>
      <c r="HX62" s="344"/>
      <c r="HY62" s="344"/>
      <c r="HZ62" s="344"/>
      <c r="IA62" s="344"/>
      <c r="IB62" s="344"/>
      <c r="IC62" s="344"/>
      <c r="ID62" s="344"/>
      <c r="IE62" s="344"/>
      <c r="IF62" s="344"/>
      <c r="IG62" s="344"/>
      <c r="IH62" s="344"/>
      <c r="II62" s="344"/>
      <c r="IJ62" s="344"/>
      <c r="IK62" s="344"/>
      <c r="IL62" s="344"/>
      <c r="IM62" s="344"/>
      <c r="IN62" s="344"/>
      <c r="IO62" s="344"/>
      <c r="IP62" s="344"/>
      <c r="IQ62" s="344"/>
      <c r="IR62" s="344"/>
      <c r="IS62" s="344"/>
      <c r="IT62" s="344"/>
      <c r="IU62" s="344"/>
      <c r="IV62" s="344"/>
    </row>
    <row r="63" spans="2:256" s="344" customFormat="1" ht="12.95" customHeight="1">
      <c r="B63" s="307"/>
      <c r="C63" s="482" t="s">
        <v>236</v>
      </c>
      <c r="D63" s="482"/>
      <c r="E63" s="482"/>
      <c r="F63" s="482"/>
      <c r="G63" s="482"/>
      <c r="H63" s="482"/>
      <c r="I63" s="482"/>
      <c r="J63" s="482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7" t="s">
        <v>237</v>
      </c>
      <c r="X63" s="487"/>
      <c r="Y63" s="487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83"/>
      <c r="AL63" s="310"/>
    </row>
    <row r="64" spans="2:256" s="344" customFormat="1" ht="12.95" customHeight="1">
      <c r="B64" s="307"/>
      <c r="C64" s="482" t="s">
        <v>238</v>
      </c>
      <c r="D64" s="482"/>
      <c r="E64" s="482"/>
      <c r="F64" s="482"/>
      <c r="G64" s="482"/>
      <c r="H64" s="482"/>
      <c r="I64" s="482"/>
      <c r="J64" s="482"/>
      <c r="K64" s="482"/>
      <c r="L64" s="482"/>
      <c r="M64" s="482"/>
      <c r="N64" s="497"/>
      <c r="O64" s="497"/>
      <c r="P64" s="486" t="s">
        <v>239</v>
      </c>
      <c r="Q64" s="486"/>
      <c r="R64" s="483"/>
      <c r="S64" s="483"/>
      <c r="T64" s="483"/>
      <c r="U64" s="483"/>
      <c r="V64" s="483"/>
      <c r="W64" s="483"/>
      <c r="X64" s="345" t="s">
        <v>251</v>
      </c>
      <c r="Y64" s="490"/>
      <c r="Z64" s="490"/>
      <c r="AA64" s="338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10"/>
    </row>
    <row r="65" spans="2:256" s="344" customFormat="1" ht="12.95" customHeight="1">
      <c r="B65" s="307"/>
      <c r="C65" s="485" t="s">
        <v>240</v>
      </c>
      <c r="D65" s="485"/>
      <c r="E65" s="485"/>
      <c r="F65" s="485"/>
      <c r="G65" s="485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309"/>
      <c r="U65" s="486" t="s">
        <v>241</v>
      </c>
      <c r="V65" s="486"/>
      <c r="W65" s="486"/>
      <c r="X65" s="486"/>
      <c r="Y65" s="486"/>
      <c r="Z65" s="486"/>
      <c r="AA65" s="486"/>
      <c r="AB65" s="491"/>
      <c r="AC65" s="491"/>
      <c r="AD65" s="491"/>
      <c r="AE65" s="491"/>
      <c r="AF65" s="491"/>
      <c r="AG65" s="491"/>
      <c r="AH65" s="491"/>
      <c r="AI65" s="338"/>
      <c r="AJ65" s="338"/>
      <c r="AK65" s="338"/>
      <c r="AL65" s="310"/>
      <c r="AN65" s="339"/>
      <c r="AO65" s="339"/>
      <c r="AP65" s="339"/>
      <c r="AQ65" s="339"/>
      <c r="AR65" s="339"/>
      <c r="AS65" s="339"/>
      <c r="AT65" s="339"/>
      <c r="AU65" s="339"/>
      <c r="AV65" s="339"/>
      <c r="AW65" s="339"/>
      <c r="AX65" s="339"/>
      <c r="AY65" s="339"/>
      <c r="AZ65" s="339"/>
      <c r="BA65" s="339"/>
      <c r="BB65" s="339"/>
      <c r="BC65" s="339"/>
      <c r="BD65" s="339"/>
      <c r="BE65" s="339"/>
      <c r="BF65" s="339"/>
      <c r="BG65" s="339"/>
      <c r="BH65" s="339"/>
      <c r="BI65" s="339"/>
      <c r="BJ65" s="339"/>
      <c r="BK65" s="339"/>
      <c r="BL65" s="339"/>
      <c r="BM65" s="339"/>
      <c r="BN65" s="339"/>
      <c r="BO65" s="339"/>
      <c r="BP65" s="339"/>
      <c r="BQ65" s="339"/>
      <c r="BR65" s="339"/>
      <c r="BS65" s="339"/>
      <c r="BT65" s="339"/>
      <c r="BU65" s="339"/>
      <c r="BV65" s="339"/>
      <c r="BW65" s="339"/>
      <c r="BX65" s="339"/>
      <c r="BY65" s="339"/>
      <c r="BZ65" s="339"/>
      <c r="CA65" s="339"/>
      <c r="CB65" s="339"/>
      <c r="CC65" s="339"/>
      <c r="CD65" s="339"/>
      <c r="CE65" s="339"/>
      <c r="CF65" s="339"/>
      <c r="CG65" s="339"/>
      <c r="CH65" s="339"/>
      <c r="CI65" s="339"/>
      <c r="CJ65" s="339"/>
      <c r="CK65" s="339"/>
      <c r="CL65" s="339"/>
      <c r="CM65" s="339"/>
      <c r="CN65" s="339"/>
      <c r="CO65" s="339"/>
      <c r="CP65" s="339"/>
      <c r="CQ65" s="339"/>
      <c r="CR65" s="339"/>
      <c r="CS65" s="339"/>
      <c r="CT65" s="339"/>
      <c r="CU65" s="339"/>
      <c r="CV65" s="339"/>
      <c r="CW65" s="339"/>
      <c r="CX65" s="339"/>
      <c r="CY65" s="339"/>
      <c r="CZ65" s="339"/>
      <c r="DA65" s="339"/>
      <c r="DB65" s="339"/>
      <c r="DC65" s="339"/>
      <c r="DD65" s="339"/>
      <c r="DE65" s="339"/>
      <c r="DF65" s="339"/>
      <c r="DG65" s="339"/>
      <c r="DH65" s="339"/>
      <c r="DI65" s="339"/>
      <c r="DJ65" s="339"/>
      <c r="DK65" s="339"/>
      <c r="DL65" s="339"/>
      <c r="DM65" s="339"/>
      <c r="DN65" s="339"/>
      <c r="DO65" s="339"/>
      <c r="DP65" s="339"/>
      <c r="DQ65" s="339"/>
      <c r="DR65" s="339"/>
      <c r="DS65" s="339"/>
      <c r="DT65" s="339"/>
      <c r="DU65" s="339"/>
      <c r="DV65" s="339"/>
      <c r="DW65" s="339"/>
      <c r="DX65" s="339"/>
      <c r="DY65" s="339"/>
      <c r="DZ65" s="339"/>
      <c r="EA65" s="339"/>
      <c r="EB65" s="339"/>
      <c r="EC65" s="339"/>
      <c r="ED65" s="339"/>
      <c r="EE65" s="339"/>
      <c r="EF65" s="339"/>
      <c r="EG65" s="339"/>
      <c r="EH65" s="339"/>
      <c r="EI65" s="339"/>
      <c r="EJ65" s="339"/>
      <c r="EK65" s="339"/>
      <c r="EL65" s="339"/>
      <c r="EM65" s="339"/>
      <c r="EN65" s="339"/>
      <c r="EO65" s="339"/>
      <c r="EP65" s="339"/>
      <c r="EQ65" s="339"/>
      <c r="ER65" s="339"/>
      <c r="ES65" s="339"/>
      <c r="ET65" s="339"/>
      <c r="EU65" s="339"/>
      <c r="EV65" s="339"/>
      <c r="EW65" s="339"/>
      <c r="EX65" s="339"/>
      <c r="EY65" s="339"/>
      <c r="EZ65" s="339"/>
      <c r="FA65" s="339"/>
      <c r="FB65" s="339"/>
      <c r="FC65" s="339"/>
      <c r="FD65" s="339"/>
      <c r="FE65" s="339"/>
      <c r="FF65" s="339"/>
      <c r="FG65" s="339"/>
      <c r="FH65" s="339"/>
      <c r="FI65" s="339"/>
      <c r="FJ65" s="339"/>
      <c r="FK65" s="339"/>
      <c r="FL65" s="339"/>
      <c r="FM65" s="339"/>
      <c r="FN65" s="339"/>
      <c r="FO65" s="339"/>
      <c r="FP65" s="339"/>
      <c r="FQ65" s="339"/>
      <c r="FR65" s="339"/>
      <c r="FS65" s="339"/>
      <c r="FT65" s="339"/>
      <c r="FU65" s="339"/>
      <c r="FV65" s="339"/>
      <c r="FW65" s="339"/>
      <c r="FX65" s="339"/>
      <c r="FY65" s="339"/>
      <c r="FZ65" s="339"/>
      <c r="GA65" s="339"/>
      <c r="GB65" s="339"/>
      <c r="GC65" s="339"/>
      <c r="GD65" s="339"/>
      <c r="GE65" s="339"/>
      <c r="GF65" s="339"/>
      <c r="GG65" s="339"/>
      <c r="GH65" s="339"/>
      <c r="GI65" s="339"/>
      <c r="GJ65" s="339"/>
      <c r="GK65" s="339"/>
      <c r="GL65" s="339"/>
      <c r="GM65" s="339"/>
      <c r="GN65" s="339"/>
      <c r="GO65" s="339"/>
      <c r="GP65" s="339"/>
      <c r="GQ65" s="339"/>
      <c r="GR65" s="339"/>
      <c r="GS65" s="339"/>
      <c r="GT65" s="339"/>
      <c r="GU65" s="339"/>
      <c r="GV65" s="339"/>
      <c r="GW65" s="339"/>
      <c r="GX65" s="339"/>
      <c r="GY65" s="339"/>
      <c r="GZ65" s="339"/>
      <c r="HA65" s="339"/>
      <c r="HB65" s="339"/>
      <c r="HC65" s="339"/>
      <c r="HD65" s="339"/>
      <c r="HE65" s="339"/>
      <c r="HF65" s="339"/>
      <c r="HG65" s="339"/>
      <c r="HH65" s="339"/>
      <c r="HI65" s="339"/>
      <c r="HJ65" s="339"/>
      <c r="HK65" s="339"/>
      <c r="HL65" s="339"/>
      <c r="HM65" s="339"/>
      <c r="HN65" s="339"/>
      <c r="HO65" s="339"/>
      <c r="HP65" s="339"/>
      <c r="HQ65" s="339"/>
      <c r="HR65" s="339"/>
      <c r="HS65" s="339"/>
      <c r="HT65" s="339"/>
      <c r="HU65" s="339"/>
      <c r="HV65" s="339"/>
      <c r="HW65" s="339"/>
      <c r="HX65" s="339"/>
      <c r="HY65" s="339"/>
      <c r="HZ65" s="339"/>
      <c r="IA65" s="339"/>
      <c r="IB65" s="339"/>
      <c r="IC65" s="339"/>
      <c r="ID65" s="339"/>
      <c r="IE65" s="339"/>
      <c r="IF65" s="339"/>
      <c r="IG65" s="339"/>
      <c r="IH65" s="339"/>
      <c r="II65" s="339"/>
      <c r="IJ65" s="339"/>
      <c r="IK65" s="339"/>
      <c r="IL65" s="339"/>
      <c r="IM65" s="339"/>
      <c r="IN65" s="339"/>
      <c r="IO65" s="339"/>
      <c r="IP65" s="339"/>
      <c r="IQ65" s="339"/>
      <c r="IR65" s="339"/>
      <c r="IS65" s="339"/>
      <c r="IT65" s="339"/>
      <c r="IU65" s="339"/>
      <c r="IV65" s="339"/>
    </row>
    <row r="66" spans="2:256" s="339" customFormat="1" ht="12.95" customHeight="1">
      <c r="B66" s="319"/>
      <c r="C66" s="338"/>
      <c r="D66" s="338"/>
      <c r="E66" s="338"/>
      <c r="F66" s="338"/>
      <c r="G66" s="347"/>
      <c r="H66" s="492" t="s">
        <v>242</v>
      </c>
      <c r="I66" s="492"/>
      <c r="J66" s="492"/>
      <c r="K66" s="492"/>
      <c r="L66" s="492"/>
      <c r="M66" s="492"/>
      <c r="N66" s="492"/>
      <c r="O66" s="492"/>
      <c r="P66" s="492"/>
      <c r="Q66" s="492"/>
      <c r="R66" s="492"/>
      <c r="S66" s="492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38"/>
      <c r="AJ66" s="338"/>
      <c r="AK66" s="338"/>
      <c r="AL66" s="326"/>
    </row>
    <row r="67" spans="2:256" s="339" customFormat="1" ht="12.95" customHeight="1">
      <c r="B67" s="319"/>
      <c r="C67" s="493" t="s">
        <v>235</v>
      </c>
      <c r="D67" s="493"/>
      <c r="E67" s="493"/>
      <c r="F67" s="493"/>
      <c r="G67" s="493"/>
      <c r="H67" s="493"/>
      <c r="I67" s="338"/>
      <c r="J67" s="338"/>
      <c r="K67" s="338"/>
      <c r="L67" s="338"/>
      <c r="M67" s="338"/>
      <c r="N67" s="338"/>
      <c r="O67" s="338"/>
      <c r="P67" s="347"/>
      <c r="Q67" s="347"/>
      <c r="R67" s="347"/>
      <c r="S67" s="347"/>
      <c r="T67" s="347"/>
      <c r="U67" s="347"/>
      <c r="V67" s="494" t="s">
        <v>456</v>
      </c>
      <c r="W67" s="494"/>
      <c r="X67" s="494"/>
      <c r="Y67" s="494"/>
      <c r="Z67" s="494"/>
      <c r="AA67" s="495"/>
      <c r="AB67" s="495"/>
      <c r="AC67" s="495"/>
      <c r="AD67" s="495"/>
      <c r="AE67" s="495"/>
      <c r="AF67" s="495"/>
      <c r="AG67" s="495"/>
      <c r="AH67" s="495"/>
      <c r="AI67" s="495"/>
      <c r="AJ67" s="495"/>
      <c r="AK67" s="495"/>
      <c r="AL67" s="326"/>
    </row>
    <row r="68" spans="2:256" s="339" customFormat="1" ht="12.95" customHeight="1">
      <c r="B68" s="319"/>
      <c r="C68" s="308" t="s">
        <v>225</v>
      </c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46"/>
      <c r="AH68" s="346"/>
      <c r="AI68" s="346"/>
      <c r="AJ68" s="346"/>
      <c r="AK68" s="346"/>
      <c r="AL68" s="326"/>
      <c r="AN68" s="344"/>
      <c r="AO68" s="344"/>
      <c r="AP68" s="344"/>
      <c r="AQ68" s="344"/>
      <c r="AR68" s="344"/>
      <c r="AS68" s="344"/>
      <c r="AT68" s="344"/>
      <c r="AU68" s="344"/>
      <c r="AV68" s="344"/>
      <c r="AW68" s="344"/>
      <c r="AX68" s="344"/>
      <c r="AY68" s="344"/>
      <c r="AZ68" s="344"/>
      <c r="BA68" s="344"/>
      <c r="BB68" s="344"/>
      <c r="BC68" s="344"/>
      <c r="BD68" s="344"/>
      <c r="BE68" s="344"/>
      <c r="BF68" s="344"/>
      <c r="BG68" s="344"/>
      <c r="BH68" s="344"/>
      <c r="BI68" s="344"/>
      <c r="BJ68" s="344"/>
      <c r="BK68" s="344"/>
      <c r="BL68" s="344"/>
      <c r="BM68" s="344"/>
      <c r="BN68" s="344"/>
      <c r="BO68" s="344"/>
      <c r="BP68" s="344"/>
      <c r="BQ68" s="344"/>
      <c r="BR68" s="344"/>
      <c r="BS68" s="344"/>
      <c r="BT68" s="344"/>
      <c r="BU68" s="344"/>
      <c r="BV68" s="344"/>
      <c r="BW68" s="344"/>
      <c r="BX68" s="344"/>
      <c r="BY68" s="344"/>
      <c r="BZ68" s="344"/>
      <c r="CA68" s="344"/>
      <c r="CB68" s="344"/>
      <c r="CC68" s="344"/>
      <c r="CD68" s="344"/>
      <c r="CE68" s="344"/>
      <c r="CF68" s="344"/>
      <c r="CG68" s="344"/>
      <c r="CH68" s="344"/>
      <c r="CI68" s="344"/>
      <c r="CJ68" s="344"/>
      <c r="CK68" s="344"/>
      <c r="CL68" s="344"/>
      <c r="CM68" s="344"/>
      <c r="CN68" s="344"/>
      <c r="CO68" s="344"/>
      <c r="CP68" s="344"/>
      <c r="CQ68" s="344"/>
      <c r="CR68" s="344"/>
      <c r="CS68" s="344"/>
      <c r="CT68" s="344"/>
      <c r="CU68" s="344"/>
      <c r="CV68" s="344"/>
      <c r="CW68" s="344"/>
      <c r="CX68" s="344"/>
      <c r="CY68" s="344"/>
      <c r="CZ68" s="344"/>
      <c r="DA68" s="344"/>
      <c r="DB68" s="344"/>
      <c r="DC68" s="344"/>
      <c r="DD68" s="344"/>
      <c r="DE68" s="344"/>
      <c r="DF68" s="344"/>
      <c r="DG68" s="344"/>
      <c r="DH68" s="344"/>
      <c r="DI68" s="344"/>
      <c r="DJ68" s="344"/>
      <c r="DK68" s="344"/>
      <c r="DL68" s="344"/>
      <c r="DM68" s="344"/>
      <c r="DN68" s="344"/>
      <c r="DO68" s="344"/>
      <c r="DP68" s="344"/>
      <c r="DQ68" s="344"/>
      <c r="DR68" s="344"/>
      <c r="DS68" s="344"/>
      <c r="DT68" s="344"/>
      <c r="DU68" s="344"/>
      <c r="DV68" s="344"/>
      <c r="DW68" s="344"/>
      <c r="DX68" s="344"/>
      <c r="DY68" s="344"/>
      <c r="DZ68" s="344"/>
      <c r="EA68" s="344"/>
      <c r="EB68" s="344"/>
      <c r="EC68" s="344"/>
      <c r="ED68" s="344"/>
      <c r="EE68" s="344"/>
      <c r="EF68" s="344"/>
      <c r="EG68" s="344"/>
      <c r="EH68" s="344"/>
      <c r="EI68" s="344"/>
      <c r="EJ68" s="344"/>
      <c r="EK68" s="344"/>
      <c r="EL68" s="344"/>
      <c r="EM68" s="344"/>
      <c r="EN68" s="344"/>
      <c r="EO68" s="344"/>
      <c r="EP68" s="344"/>
      <c r="EQ68" s="344"/>
      <c r="ER68" s="344"/>
      <c r="ES68" s="344"/>
      <c r="ET68" s="344"/>
      <c r="EU68" s="344"/>
      <c r="EV68" s="344"/>
      <c r="EW68" s="344"/>
      <c r="EX68" s="344"/>
      <c r="EY68" s="344"/>
      <c r="EZ68" s="344"/>
      <c r="FA68" s="344"/>
      <c r="FB68" s="344"/>
      <c r="FC68" s="344"/>
      <c r="FD68" s="344"/>
      <c r="FE68" s="344"/>
      <c r="FF68" s="344"/>
      <c r="FG68" s="344"/>
      <c r="FH68" s="344"/>
      <c r="FI68" s="344"/>
      <c r="FJ68" s="344"/>
      <c r="FK68" s="344"/>
      <c r="FL68" s="344"/>
      <c r="FM68" s="344"/>
      <c r="FN68" s="344"/>
      <c r="FO68" s="344"/>
      <c r="FP68" s="344"/>
      <c r="FQ68" s="344"/>
      <c r="FR68" s="344"/>
      <c r="FS68" s="344"/>
      <c r="FT68" s="344"/>
      <c r="FU68" s="344"/>
      <c r="FV68" s="344"/>
      <c r="FW68" s="344"/>
      <c r="FX68" s="344"/>
      <c r="FY68" s="344"/>
      <c r="FZ68" s="344"/>
      <c r="GA68" s="344"/>
      <c r="GB68" s="344"/>
      <c r="GC68" s="344"/>
      <c r="GD68" s="344"/>
      <c r="GE68" s="344"/>
      <c r="GF68" s="344"/>
      <c r="GG68" s="344"/>
      <c r="GH68" s="344"/>
      <c r="GI68" s="344"/>
      <c r="GJ68" s="344"/>
      <c r="GK68" s="344"/>
      <c r="GL68" s="344"/>
      <c r="GM68" s="344"/>
      <c r="GN68" s="344"/>
      <c r="GO68" s="344"/>
      <c r="GP68" s="344"/>
      <c r="GQ68" s="344"/>
      <c r="GR68" s="344"/>
      <c r="GS68" s="344"/>
      <c r="GT68" s="344"/>
      <c r="GU68" s="344"/>
      <c r="GV68" s="344"/>
      <c r="GW68" s="344"/>
      <c r="GX68" s="344"/>
      <c r="GY68" s="344"/>
      <c r="GZ68" s="344"/>
      <c r="HA68" s="344"/>
      <c r="HB68" s="344"/>
      <c r="HC68" s="344"/>
      <c r="HD68" s="344"/>
      <c r="HE68" s="344"/>
      <c r="HF68" s="344"/>
      <c r="HG68" s="344"/>
      <c r="HH68" s="344"/>
      <c r="HI68" s="344"/>
      <c r="HJ68" s="344"/>
      <c r="HK68" s="344"/>
      <c r="HL68" s="344"/>
      <c r="HM68" s="344"/>
      <c r="HN68" s="344"/>
      <c r="HO68" s="344"/>
      <c r="HP68" s="344"/>
      <c r="HQ68" s="344"/>
      <c r="HR68" s="344"/>
      <c r="HS68" s="344"/>
      <c r="HT68" s="344"/>
      <c r="HU68" s="344"/>
      <c r="HV68" s="344"/>
      <c r="HW68" s="344"/>
      <c r="HX68" s="344"/>
      <c r="HY68" s="344"/>
      <c r="HZ68" s="344"/>
      <c r="IA68" s="344"/>
      <c r="IB68" s="344"/>
      <c r="IC68" s="344"/>
      <c r="ID68" s="344"/>
      <c r="IE68" s="344"/>
      <c r="IF68" s="344"/>
      <c r="IG68" s="344"/>
      <c r="IH68" s="344"/>
      <c r="II68" s="344"/>
      <c r="IJ68" s="344"/>
      <c r="IK68" s="344"/>
      <c r="IL68" s="344"/>
      <c r="IM68" s="344"/>
      <c r="IN68" s="344"/>
      <c r="IO68" s="344"/>
      <c r="IP68" s="344"/>
      <c r="IQ68" s="344"/>
      <c r="IR68" s="344"/>
      <c r="IS68" s="344"/>
      <c r="IT68" s="344"/>
      <c r="IU68" s="344"/>
      <c r="IV68" s="344"/>
    </row>
    <row r="69" spans="2:256" s="344" customFormat="1" ht="15.75" customHeight="1">
      <c r="B69" s="307"/>
      <c r="C69" s="482" t="s">
        <v>232</v>
      </c>
      <c r="D69" s="482"/>
      <c r="E69" s="482"/>
      <c r="F69" s="482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4" t="s">
        <v>231</v>
      </c>
      <c r="V69" s="484"/>
      <c r="W69" s="483"/>
      <c r="X69" s="483"/>
      <c r="Y69" s="483"/>
      <c r="Z69" s="483"/>
      <c r="AA69" s="483"/>
      <c r="AB69" s="483"/>
      <c r="AC69" s="483"/>
      <c r="AD69" s="483"/>
      <c r="AE69" s="483"/>
      <c r="AF69" s="483"/>
      <c r="AG69" s="483"/>
      <c r="AH69" s="483"/>
      <c r="AI69" s="483"/>
      <c r="AJ69" s="483"/>
      <c r="AK69" s="483"/>
      <c r="AL69" s="310"/>
      <c r="AN69" s="339"/>
      <c r="AO69" s="339"/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  <c r="BA69" s="339"/>
      <c r="BB69" s="339"/>
      <c r="BC69" s="339"/>
      <c r="BD69" s="339"/>
      <c r="BE69" s="339"/>
      <c r="BF69" s="339"/>
      <c r="BG69" s="339"/>
      <c r="BH69" s="339"/>
      <c r="BI69" s="339"/>
      <c r="BJ69" s="339"/>
      <c r="BK69" s="339"/>
      <c r="BL69" s="339"/>
      <c r="BM69" s="339"/>
      <c r="BN69" s="339"/>
      <c r="BO69" s="339"/>
      <c r="BP69" s="339"/>
      <c r="BQ69" s="339"/>
      <c r="BR69" s="339"/>
      <c r="BS69" s="339"/>
      <c r="BT69" s="339"/>
      <c r="BU69" s="339"/>
      <c r="BV69" s="339"/>
      <c r="BW69" s="339"/>
      <c r="BX69" s="339"/>
      <c r="BY69" s="339"/>
      <c r="BZ69" s="339"/>
      <c r="CA69" s="339"/>
      <c r="CB69" s="339"/>
      <c r="CC69" s="339"/>
      <c r="CD69" s="339"/>
      <c r="CE69" s="339"/>
      <c r="CF69" s="339"/>
      <c r="CG69" s="339"/>
      <c r="CH69" s="339"/>
      <c r="CI69" s="339"/>
      <c r="CJ69" s="339"/>
      <c r="CK69" s="339"/>
      <c r="CL69" s="339"/>
      <c r="CM69" s="339"/>
      <c r="CN69" s="339"/>
      <c r="CO69" s="339"/>
      <c r="CP69" s="339"/>
      <c r="CQ69" s="339"/>
      <c r="CR69" s="339"/>
      <c r="CS69" s="339"/>
      <c r="CT69" s="339"/>
      <c r="CU69" s="339"/>
      <c r="CV69" s="339"/>
      <c r="CW69" s="339"/>
      <c r="CX69" s="339"/>
      <c r="CY69" s="339"/>
      <c r="CZ69" s="339"/>
      <c r="DA69" s="339"/>
      <c r="DB69" s="339"/>
      <c r="DC69" s="339"/>
      <c r="DD69" s="339"/>
      <c r="DE69" s="339"/>
      <c r="DF69" s="339"/>
      <c r="DG69" s="339"/>
      <c r="DH69" s="339"/>
      <c r="DI69" s="339"/>
      <c r="DJ69" s="339"/>
      <c r="DK69" s="339"/>
      <c r="DL69" s="339"/>
      <c r="DM69" s="339"/>
      <c r="DN69" s="339"/>
      <c r="DO69" s="339"/>
      <c r="DP69" s="339"/>
      <c r="DQ69" s="339"/>
      <c r="DR69" s="339"/>
      <c r="DS69" s="339"/>
      <c r="DT69" s="339"/>
      <c r="DU69" s="339"/>
      <c r="DV69" s="339"/>
      <c r="DW69" s="339"/>
      <c r="DX69" s="339"/>
      <c r="DY69" s="339"/>
      <c r="DZ69" s="339"/>
      <c r="EA69" s="339"/>
      <c r="EB69" s="339"/>
      <c r="EC69" s="339"/>
      <c r="ED69" s="339"/>
      <c r="EE69" s="339"/>
      <c r="EF69" s="339"/>
      <c r="EG69" s="339"/>
      <c r="EH69" s="339"/>
      <c r="EI69" s="339"/>
      <c r="EJ69" s="339"/>
      <c r="EK69" s="339"/>
      <c r="EL69" s="339"/>
      <c r="EM69" s="339"/>
      <c r="EN69" s="339"/>
      <c r="EO69" s="339"/>
      <c r="EP69" s="339"/>
      <c r="EQ69" s="339"/>
      <c r="ER69" s="339"/>
      <c r="ES69" s="339"/>
      <c r="ET69" s="339"/>
      <c r="EU69" s="339"/>
      <c r="EV69" s="339"/>
      <c r="EW69" s="339"/>
      <c r="EX69" s="339"/>
      <c r="EY69" s="339"/>
      <c r="EZ69" s="339"/>
      <c r="FA69" s="339"/>
      <c r="FB69" s="339"/>
      <c r="FC69" s="339"/>
      <c r="FD69" s="339"/>
      <c r="FE69" s="339"/>
      <c r="FF69" s="339"/>
      <c r="FG69" s="339"/>
      <c r="FH69" s="339"/>
      <c r="FI69" s="339"/>
      <c r="FJ69" s="339"/>
      <c r="FK69" s="339"/>
      <c r="FL69" s="339"/>
      <c r="FM69" s="339"/>
      <c r="FN69" s="339"/>
      <c r="FO69" s="339"/>
      <c r="FP69" s="339"/>
      <c r="FQ69" s="339"/>
      <c r="FR69" s="339"/>
      <c r="FS69" s="339"/>
      <c r="FT69" s="339"/>
      <c r="FU69" s="339"/>
      <c r="FV69" s="339"/>
      <c r="FW69" s="339"/>
      <c r="FX69" s="339"/>
      <c r="FY69" s="339"/>
      <c r="FZ69" s="339"/>
      <c r="GA69" s="339"/>
      <c r="GB69" s="339"/>
      <c r="GC69" s="339"/>
      <c r="GD69" s="339"/>
      <c r="GE69" s="339"/>
      <c r="GF69" s="339"/>
      <c r="GG69" s="339"/>
      <c r="GH69" s="339"/>
      <c r="GI69" s="339"/>
      <c r="GJ69" s="339"/>
      <c r="GK69" s="339"/>
      <c r="GL69" s="339"/>
      <c r="GM69" s="339"/>
      <c r="GN69" s="339"/>
      <c r="GO69" s="339"/>
      <c r="GP69" s="339"/>
      <c r="GQ69" s="339"/>
      <c r="GR69" s="339"/>
      <c r="GS69" s="339"/>
      <c r="GT69" s="339"/>
      <c r="GU69" s="339"/>
      <c r="GV69" s="339"/>
      <c r="GW69" s="339"/>
      <c r="GX69" s="339"/>
      <c r="GY69" s="339"/>
      <c r="GZ69" s="339"/>
      <c r="HA69" s="339"/>
      <c r="HB69" s="339"/>
      <c r="HC69" s="339"/>
      <c r="HD69" s="339"/>
      <c r="HE69" s="339"/>
      <c r="HF69" s="339"/>
      <c r="HG69" s="339"/>
      <c r="HH69" s="339"/>
      <c r="HI69" s="339"/>
      <c r="HJ69" s="339"/>
      <c r="HK69" s="339"/>
      <c r="HL69" s="339"/>
      <c r="HM69" s="339"/>
      <c r="HN69" s="339"/>
      <c r="HO69" s="339"/>
      <c r="HP69" s="339"/>
      <c r="HQ69" s="339"/>
      <c r="HR69" s="339"/>
      <c r="HS69" s="339"/>
      <c r="HT69" s="339"/>
      <c r="HU69" s="339"/>
      <c r="HV69" s="339"/>
      <c r="HW69" s="339"/>
      <c r="HX69" s="339"/>
      <c r="HY69" s="339"/>
      <c r="HZ69" s="339"/>
      <c r="IA69" s="339"/>
      <c r="IB69" s="339"/>
      <c r="IC69" s="339"/>
      <c r="ID69" s="339"/>
      <c r="IE69" s="339"/>
      <c r="IF69" s="339"/>
      <c r="IG69" s="339"/>
      <c r="IH69" s="339"/>
      <c r="II69" s="339"/>
      <c r="IJ69" s="339"/>
      <c r="IK69" s="339"/>
      <c r="IL69" s="339"/>
      <c r="IM69" s="339"/>
      <c r="IN69" s="339"/>
      <c r="IO69" s="339"/>
      <c r="IP69" s="339"/>
      <c r="IQ69" s="339"/>
      <c r="IR69" s="339"/>
      <c r="IS69" s="339"/>
      <c r="IT69" s="339"/>
      <c r="IU69" s="339"/>
      <c r="IV69" s="339"/>
    </row>
    <row r="70" spans="2:256" s="339" customFormat="1" ht="9" customHeight="1">
      <c r="B70" s="319"/>
      <c r="C70" s="338"/>
      <c r="D70" s="338"/>
      <c r="E70" s="338"/>
      <c r="F70" s="338"/>
      <c r="G70" s="488" t="s">
        <v>230</v>
      </c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338"/>
      <c r="U70" s="338"/>
      <c r="V70" s="338"/>
      <c r="W70" s="488" t="s">
        <v>226</v>
      </c>
      <c r="X70" s="488"/>
      <c r="Y70" s="488"/>
      <c r="Z70" s="488"/>
      <c r="AA70" s="488"/>
      <c r="AB70" s="488"/>
      <c r="AC70" s="488"/>
      <c r="AD70" s="488"/>
      <c r="AE70" s="488"/>
      <c r="AF70" s="488"/>
      <c r="AG70" s="488"/>
      <c r="AH70" s="488"/>
      <c r="AI70" s="488"/>
      <c r="AJ70" s="338"/>
      <c r="AK70" s="338"/>
      <c r="AL70" s="326"/>
      <c r="AN70" s="344"/>
      <c r="AO70" s="344"/>
      <c r="AP70" s="344"/>
      <c r="AQ70" s="344"/>
      <c r="AR70" s="344"/>
      <c r="AS70" s="344"/>
      <c r="AT70" s="344"/>
      <c r="AU70" s="344"/>
      <c r="AV70" s="344"/>
      <c r="AW70" s="344"/>
      <c r="AX70" s="344"/>
      <c r="AY70" s="344"/>
      <c r="AZ70" s="344"/>
      <c r="BA70" s="344"/>
      <c r="BB70" s="344"/>
      <c r="BC70" s="344"/>
      <c r="BD70" s="344"/>
      <c r="BE70" s="344"/>
      <c r="BF70" s="344"/>
      <c r="BG70" s="344"/>
      <c r="BH70" s="344"/>
      <c r="BI70" s="344"/>
      <c r="BJ70" s="344"/>
      <c r="BK70" s="344"/>
      <c r="BL70" s="344"/>
      <c r="BM70" s="344"/>
      <c r="BN70" s="344"/>
      <c r="BO70" s="344"/>
      <c r="BP70" s="344"/>
      <c r="BQ70" s="344"/>
      <c r="BR70" s="344"/>
      <c r="BS70" s="344"/>
      <c r="BT70" s="344"/>
      <c r="BU70" s="344"/>
      <c r="BV70" s="344"/>
      <c r="BW70" s="344"/>
      <c r="BX70" s="344"/>
      <c r="BY70" s="344"/>
      <c r="BZ70" s="344"/>
      <c r="CA70" s="344"/>
      <c r="CB70" s="344"/>
      <c r="CC70" s="344"/>
      <c r="CD70" s="344"/>
      <c r="CE70" s="344"/>
      <c r="CF70" s="344"/>
      <c r="CG70" s="344"/>
      <c r="CH70" s="344"/>
      <c r="CI70" s="344"/>
      <c r="CJ70" s="344"/>
      <c r="CK70" s="344"/>
      <c r="CL70" s="344"/>
      <c r="CM70" s="344"/>
      <c r="CN70" s="344"/>
      <c r="CO70" s="344"/>
      <c r="CP70" s="344"/>
      <c r="CQ70" s="344"/>
      <c r="CR70" s="344"/>
      <c r="CS70" s="344"/>
      <c r="CT70" s="344"/>
      <c r="CU70" s="344"/>
      <c r="CV70" s="344"/>
      <c r="CW70" s="344"/>
      <c r="CX70" s="344"/>
      <c r="CY70" s="344"/>
      <c r="CZ70" s="344"/>
      <c r="DA70" s="344"/>
      <c r="DB70" s="344"/>
      <c r="DC70" s="344"/>
      <c r="DD70" s="344"/>
      <c r="DE70" s="344"/>
      <c r="DF70" s="344"/>
      <c r="DG70" s="344"/>
      <c r="DH70" s="344"/>
      <c r="DI70" s="344"/>
      <c r="DJ70" s="344"/>
      <c r="DK70" s="344"/>
      <c r="DL70" s="344"/>
      <c r="DM70" s="344"/>
      <c r="DN70" s="344"/>
      <c r="DO70" s="344"/>
      <c r="DP70" s="344"/>
      <c r="DQ70" s="344"/>
      <c r="DR70" s="344"/>
      <c r="DS70" s="344"/>
      <c r="DT70" s="344"/>
      <c r="DU70" s="344"/>
      <c r="DV70" s="344"/>
      <c r="DW70" s="344"/>
      <c r="DX70" s="344"/>
      <c r="DY70" s="344"/>
      <c r="DZ70" s="344"/>
      <c r="EA70" s="344"/>
      <c r="EB70" s="344"/>
      <c r="EC70" s="344"/>
      <c r="ED70" s="344"/>
      <c r="EE70" s="344"/>
      <c r="EF70" s="344"/>
      <c r="EG70" s="344"/>
      <c r="EH70" s="344"/>
      <c r="EI70" s="344"/>
      <c r="EJ70" s="344"/>
      <c r="EK70" s="344"/>
      <c r="EL70" s="344"/>
      <c r="EM70" s="344"/>
      <c r="EN70" s="344"/>
      <c r="EO70" s="344"/>
      <c r="EP70" s="344"/>
      <c r="EQ70" s="344"/>
      <c r="ER70" s="344"/>
      <c r="ES70" s="344"/>
      <c r="ET70" s="344"/>
      <c r="EU70" s="344"/>
      <c r="EV70" s="344"/>
      <c r="EW70" s="344"/>
      <c r="EX70" s="344"/>
      <c r="EY70" s="344"/>
      <c r="EZ70" s="344"/>
      <c r="FA70" s="344"/>
      <c r="FB70" s="344"/>
      <c r="FC70" s="344"/>
      <c r="FD70" s="344"/>
      <c r="FE70" s="344"/>
      <c r="FF70" s="344"/>
      <c r="FG70" s="344"/>
      <c r="FH70" s="344"/>
      <c r="FI70" s="344"/>
      <c r="FJ70" s="344"/>
      <c r="FK70" s="344"/>
      <c r="FL70" s="344"/>
      <c r="FM70" s="344"/>
      <c r="FN70" s="344"/>
      <c r="FO70" s="344"/>
      <c r="FP70" s="344"/>
      <c r="FQ70" s="344"/>
      <c r="FR70" s="344"/>
      <c r="FS70" s="344"/>
      <c r="FT70" s="344"/>
      <c r="FU70" s="344"/>
      <c r="FV70" s="344"/>
      <c r="FW70" s="344"/>
      <c r="FX70" s="344"/>
      <c r="FY70" s="344"/>
      <c r="FZ70" s="344"/>
      <c r="GA70" s="344"/>
      <c r="GB70" s="344"/>
      <c r="GC70" s="344"/>
      <c r="GD70" s="344"/>
      <c r="GE70" s="344"/>
      <c r="GF70" s="344"/>
      <c r="GG70" s="344"/>
      <c r="GH70" s="344"/>
      <c r="GI70" s="344"/>
      <c r="GJ70" s="344"/>
      <c r="GK70" s="344"/>
      <c r="GL70" s="344"/>
      <c r="GM70" s="344"/>
      <c r="GN70" s="344"/>
      <c r="GO70" s="344"/>
      <c r="GP70" s="344"/>
      <c r="GQ70" s="344"/>
      <c r="GR70" s="344"/>
      <c r="GS70" s="344"/>
      <c r="GT70" s="344"/>
      <c r="GU70" s="344"/>
      <c r="GV70" s="344"/>
      <c r="GW70" s="344"/>
      <c r="GX70" s="344"/>
      <c r="GY70" s="344"/>
      <c r="GZ70" s="344"/>
      <c r="HA70" s="344"/>
      <c r="HB70" s="344"/>
      <c r="HC70" s="344"/>
      <c r="HD70" s="344"/>
      <c r="HE70" s="344"/>
      <c r="HF70" s="344"/>
      <c r="HG70" s="344"/>
      <c r="HH70" s="344"/>
      <c r="HI70" s="344"/>
      <c r="HJ70" s="344"/>
      <c r="HK70" s="344"/>
      <c r="HL70" s="344"/>
      <c r="HM70" s="344"/>
      <c r="HN70" s="344"/>
      <c r="HO70" s="344"/>
      <c r="HP70" s="344"/>
      <c r="HQ70" s="344"/>
      <c r="HR70" s="344"/>
      <c r="HS70" s="344"/>
      <c r="HT70" s="344"/>
      <c r="HU70" s="344"/>
      <c r="HV70" s="344"/>
      <c r="HW70" s="344"/>
      <c r="HX70" s="344"/>
      <c r="HY70" s="344"/>
      <c r="HZ70" s="344"/>
      <c r="IA70" s="344"/>
      <c r="IB70" s="344"/>
      <c r="IC70" s="344"/>
      <c r="ID70" s="344"/>
      <c r="IE70" s="344"/>
      <c r="IF70" s="344"/>
      <c r="IG70" s="344"/>
      <c r="IH70" s="344"/>
      <c r="II70" s="344"/>
      <c r="IJ70" s="344"/>
      <c r="IK70" s="344"/>
      <c r="IL70" s="344"/>
      <c r="IM70" s="344"/>
      <c r="IN70" s="344"/>
      <c r="IO70" s="344"/>
      <c r="IP70" s="344"/>
      <c r="IQ70" s="344"/>
      <c r="IR70" s="344"/>
      <c r="IS70" s="344"/>
      <c r="IT70" s="344"/>
      <c r="IU70" s="344"/>
      <c r="IV70" s="344"/>
    </row>
    <row r="71" spans="2:256" s="344" customFormat="1" ht="12.95" customHeight="1">
      <c r="B71" s="307"/>
      <c r="C71" s="482" t="s">
        <v>233</v>
      </c>
      <c r="D71" s="482"/>
      <c r="E71" s="482"/>
      <c r="F71" s="482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83"/>
      <c r="AH71" s="483"/>
      <c r="AI71" s="483"/>
      <c r="AJ71" s="483"/>
      <c r="AK71" s="483"/>
      <c r="AL71" s="310"/>
      <c r="AN71" s="339"/>
      <c r="AO71" s="339"/>
      <c r="AP71" s="339"/>
      <c r="AQ71" s="339"/>
      <c r="AR71" s="339"/>
      <c r="AS71" s="339"/>
      <c r="AT71" s="339"/>
      <c r="AU71" s="339"/>
      <c r="AV71" s="339"/>
      <c r="AW71" s="339"/>
      <c r="AX71" s="339"/>
      <c r="AY71" s="339"/>
      <c r="AZ71" s="339"/>
      <c r="BA71" s="339"/>
      <c r="BB71" s="339"/>
      <c r="BC71" s="339"/>
      <c r="BD71" s="339"/>
      <c r="BE71" s="339"/>
      <c r="BF71" s="339"/>
      <c r="BG71" s="339"/>
      <c r="BH71" s="339"/>
      <c r="BI71" s="339"/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339"/>
      <c r="BW71" s="339"/>
      <c r="BX71" s="339"/>
      <c r="BY71" s="339"/>
      <c r="BZ71" s="339"/>
      <c r="CA71" s="339"/>
      <c r="CB71" s="339"/>
      <c r="CC71" s="339"/>
      <c r="CD71" s="339"/>
      <c r="CE71" s="339"/>
      <c r="CF71" s="339"/>
      <c r="CG71" s="339"/>
      <c r="CH71" s="339"/>
      <c r="CI71" s="339"/>
      <c r="CJ71" s="339"/>
      <c r="CK71" s="339"/>
      <c r="CL71" s="339"/>
      <c r="CM71" s="339"/>
      <c r="CN71" s="339"/>
      <c r="CO71" s="339"/>
      <c r="CP71" s="339"/>
      <c r="CQ71" s="339"/>
      <c r="CR71" s="339"/>
      <c r="CS71" s="339"/>
      <c r="CT71" s="339"/>
      <c r="CU71" s="339"/>
      <c r="CV71" s="339"/>
      <c r="CW71" s="339"/>
      <c r="CX71" s="339"/>
      <c r="CY71" s="339"/>
      <c r="CZ71" s="339"/>
      <c r="DA71" s="339"/>
      <c r="DB71" s="339"/>
      <c r="DC71" s="339"/>
      <c r="DD71" s="339"/>
      <c r="DE71" s="339"/>
      <c r="DF71" s="339"/>
      <c r="DG71" s="339"/>
      <c r="DH71" s="339"/>
      <c r="DI71" s="339"/>
      <c r="DJ71" s="339"/>
      <c r="DK71" s="339"/>
      <c r="DL71" s="339"/>
      <c r="DM71" s="339"/>
      <c r="DN71" s="339"/>
      <c r="DO71" s="339"/>
      <c r="DP71" s="339"/>
      <c r="DQ71" s="339"/>
      <c r="DR71" s="339"/>
      <c r="DS71" s="339"/>
      <c r="DT71" s="339"/>
      <c r="DU71" s="339"/>
      <c r="DV71" s="339"/>
      <c r="DW71" s="339"/>
      <c r="DX71" s="339"/>
      <c r="DY71" s="339"/>
      <c r="DZ71" s="339"/>
      <c r="EA71" s="339"/>
      <c r="EB71" s="339"/>
      <c r="EC71" s="339"/>
      <c r="ED71" s="339"/>
      <c r="EE71" s="339"/>
      <c r="EF71" s="339"/>
      <c r="EG71" s="339"/>
      <c r="EH71" s="339"/>
      <c r="EI71" s="339"/>
      <c r="EJ71" s="339"/>
      <c r="EK71" s="339"/>
      <c r="EL71" s="339"/>
      <c r="EM71" s="339"/>
      <c r="EN71" s="339"/>
      <c r="EO71" s="339"/>
      <c r="EP71" s="339"/>
      <c r="EQ71" s="339"/>
      <c r="ER71" s="339"/>
      <c r="ES71" s="339"/>
      <c r="ET71" s="339"/>
      <c r="EU71" s="339"/>
      <c r="EV71" s="339"/>
      <c r="EW71" s="339"/>
      <c r="EX71" s="339"/>
      <c r="EY71" s="339"/>
      <c r="EZ71" s="339"/>
      <c r="FA71" s="339"/>
      <c r="FB71" s="339"/>
      <c r="FC71" s="339"/>
      <c r="FD71" s="339"/>
      <c r="FE71" s="339"/>
      <c r="FF71" s="339"/>
      <c r="FG71" s="339"/>
      <c r="FH71" s="339"/>
      <c r="FI71" s="339"/>
      <c r="FJ71" s="339"/>
      <c r="FK71" s="339"/>
      <c r="FL71" s="339"/>
      <c r="FM71" s="339"/>
      <c r="FN71" s="339"/>
      <c r="FO71" s="339"/>
      <c r="FP71" s="339"/>
      <c r="FQ71" s="339"/>
      <c r="FR71" s="339"/>
      <c r="FS71" s="339"/>
      <c r="FT71" s="339"/>
      <c r="FU71" s="339"/>
      <c r="FV71" s="339"/>
      <c r="FW71" s="339"/>
      <c r="FX71" s="339"/>
      <c r="FY71" s="339"/>
      <c r="FZ71" s="339"/>
      <c r="GA71" s="339"/>
      <c r="GB71" s="339"/>
      <c r="GC71" s="339"/>
      <c r="GD71" s="339"/>
      <c r="GE71" s="339"/>
      <c r="GF71" s="339"/>
      <c r="GG71" s="339"/>
      <c r="GH71" s="339"/>
      <c r="GI71" s="339"/>
      <c r="GJ71" s="339"/>
      <c r="GK71" s="339"/>
      <c r="GL71" s="339"/>
      <c r="GM71" s="339"/>
      <c r="GN71" s="339"/>
      <c r="GO71" s="339"/>
      <c r="GP71" s="339"/>
      <c r="GQ71" s="339"/>
      <c r="GR71" s="339"/>
      <c r="GS71" s="339"/>
      <c r="GT71" s="339"/>
      <c r="GU71" s="339"/>
      <c r="GV71" s="339"/>
      <c r="GW71" s="339"/>
      <c r="GX71" s="339"/>
      <c r="GY71" s="339"/>
      <c r="GZ71" s="339"/>
      <c r="HA71" s="339"/>
      <c r="HB71" s="339"/>
      <c r="HC71" s="339"/>
      <c r="HD71" s="339"/>
      <c r="HE71" s="339"/>
      <c r="HF71" s="339"/>
      <c r="HG71" s="339"/>
      <c r="HH71" s="339"/>
      <c r="HI71" s="339"/>
      <c r="HJ71" s="339"/>
      <c r="HK71" s="339"/>
      <c r="HL71" s="339"/>
      <c r="HM71" s="339"/>
      <c r="HN71" s="339"/>
      <c r="HO71" s="339"/>
      <c r="HP71" s="339"/>
      <c r="HQ71" s="339"/>
      <c r="HR71" s="339"/>
      <c r="HS71" s="339"/>
      <c r="HT71" s="339"/>
      <c r="HU71" s="339"/>
      <c r="HV71" s="339"/>
      <c r="HW71" s="339"/>
      <c r="HX71" s="339"/>
      <c r="HY71" s="339"/>
      <c r="HZ71" s="339"/>
      <c r="IA71" s="339"/>
      <c r="IB71" s="339"/>
      <c r="IC71" s="339"/>
      <c r="ID71" s="339"/>
      <c r="IE71" s="339"/>
      <c r="IF71" s="339"/>
      <c r="IG71" s="339"/>
      <c r="IH71" s="339"/>
      <c r="II71" s="339"/>
      <c r="IJ71" s="339"/>
      <c r="IK71" s="339"/>
      <c r="IL71" s="339"/>
      <c r="IM71" s="339"/>
      <c r="IN71" s="339"/>
      <c r="IO71" s="339"/>
      <c r="IP71" s="339"/>
      <c r="IQ71" s="339"/>
      <c r="IR71" s="339"/>
      <c r="IS71" s="339"/>
      <c r="IT71" s="339"/>
      <c r="IU71" s="339"/>
      <c r="IV71" s="339"/>
    </row>
    <row r="72" spans="2:256" s="339" customFormat="1" ht="9" customHeight="1">
      <c r="B72" s="319"/>
      <c r="C72" s="338"/>
      <c r="D72" s="338"/>
      <c r="E72" s="338"/>
      <c r="F72" s="338"/>
      <c r="G72" s="488" t="s">
        <v>234</v>
      </c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488"/>
      <c r="AC72" s="488"/>
      <c r="AD72" s="488"/>
      <c r="AE72" s="488"/>
      <c r="AF72" s="488"/>
      <c r="AG72" s="488"/>
      <c r="AH72" s="488"/>
      <c r="AI72" s="488"/>
      <c r="AJ72" s="488"/>
      <c r="AK72" s="488"/>
      <c r="AL72" s="326"/>
    </row>
    <row r="73" spans="2:256" s="339" customFormat="1" ht="2.25" customHeight="1">
      <c r="B73" s="319"/>
      <c r="C73" s="348"/>
      <c r="D73" s="348"/>
      <c r="E73" s="348"/>
      <c r="F73" s="348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8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26"/>
    </row>
    <row r="74" spans="2:256" s="339" customFormat="1" ht="3" customHeight="1">
      <c r="B74" s="319"/>
      <c r="C74" s="308"/>
      <c r="D74" s="30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26"/>
    </row>
    <row r="75" spans="2:256" s="339" customFormat="1" ht="5.25" customHeight="1">
      <c r="B75" s="319"/>
      <c r="C75" s="351"/>
      <c r="D75" s="351"/>
      <c r="E75" s="351"/>
      <c r="F75" s="351"/>
      <c r="G75" s="351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  <c r="AK75" s="352"/>
      <c r="AL75" s="326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1"/>
      <c r="AZ75" s="311"/>
      <c r="BA75" s="311"/>
      <c r="BB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1"/>
      <c r="BS75" s="311"/>
      <c r="BT75" s="311"/>
      <c r="BU75" s="311"/>
      <c r="BV75" s="311"/>
      <c r="BW75" s="311"/>
      <c r="BX75" s="311"/>
      <c r="BY75" s="311"/>
      <c r="BZ75" s="311"/>
      <c r="CA75" s="311"/>
      <c r="CB75" s="311"/>
      <c r="CC75" s="311"/>
      <c r="CD75" s="311"/>
      <c r="CE75" s="311"/>
      <c r="CF75" s="311"/>
      <c r="CG75" s="311"/>
      <c r="CH75" s="311"/>
      <c r="CI75" s="311"/>
      <c r="CJ75" s="311"/>
      <c r="CK75" s="311"/>
      <c r="CL75" s="311"/>
      <c r="CM75" s="311"/>
      <c r="CN75" s="311"/>
      <c r="CO75" s="311"/>
      <c r="CP75" s="311"/>
      <c r="CQ75" s="311"/>
      <c r="CR75" s="311"/>
      <c r="CS75" s="311"/>
      <c r="CT75" s="311"/>
      <c r="CU75" s="311"/>
      <c r="CV75" s="311"/>
      <c r="CW75" s="311"/>
      <c r="CX75" s="311"/>
      <c r="CY75" s="311"/>
      <c r="CZ75" s="311"/>
      <c r="DA75" s="311"/>
      <c r="DB75" s="311"/>
      <c r="DC75" s="311"/>
      <c r="DD75" s="311"/>
      <c r="DE75" s="311"/>
      <c r="DF75" s="311"/>
      <c r="DG75" s="311"/>
      <c r="DH75" s="311"/>
      <c r="DI75" s="311"/>
      <c r="DJ75" s="311"/>
      <c r="DK75" s="311"/>
      <c r="DL75" s="311"/>
      <c r="DM75" s="311"/>
      <c r="DN75" s="311"/>
      <c r="DO75" s="311"/>
      <c r="DP75" s="311"/>
      <c r="DQ75" s="311"/>
      <c r="DR75" s="311"/>
      <c r="DS75" s="311"/>
      <c r="DT75" s="311"/>
      <c r="DU75" s="311"/>
      <c r="DV75" s="311"/>
      <c r="DW75" s="311"/>
      <c r="DX75" s="311"/>
      <c r="DY75" s="311"/>
      <c r="DZ75" s="311"/>
      <c r="EA75" s="311"/>
      <c r="EB75" s="311"/>
      <c r="EC75" s="311"/>
      <c r="ED75" s="311"/>
      <c r="EE75" s="311"/>
      <c r="EF75" s="311"/>
      <c r="EG75" s="311"/>
      <c r="EH75" s="311"/>
      <c r="EI75" s="311"/>
      <c r="EJ75" s="311"/>
      <c r="EK75" s="311"/>
      <c r="EL75" s="311"/>
      <c r="EM75" s="311"/>
      <c r="EN75" s="311"/>
      <c r="EO75" s="311"/>
      <c r="EP75" s="311"/>
      <c r="EQ75" s="311"/>
      <c r="ER75" s="311"/>
      <c r="ES75" s="311"/>
      <c r="ET75" s="311"/>
      <c r="EU75" s="311"/>
      <c r="EV75" s="311"/>
      <c r="EW75" s="311"/>
      <c r="EX75" s="311"/>
      <c r="EY75" s="311"/>
      <c r="EZ75" s="311"/>
      <c r="FA75" s="311"/>
      <c r="FB75" s="311"/>
      <c r="FC75" s="311"/>
      <c r="FD75" s="311"/>
      <c r="FE75" s="311"/>
      <c r="FF75" s="311"/>
      <c r="FG75" s="311"/>
      <c r="FH75" s="311"/>
      <c r="FI75" s="311"/>
      <c r="FJ75" s="311"/>
      <c r="FK75" s="311"/>
      <c r="FL75" s="311"/>
      <c r="FM75" s="311"/>
      <c r="FN75" s="311"/>
      <c r="FO75" s="311"/>
      <c r="FP75" s="311"/>
      <c r="FQ75" s="311"/>
      <c r="FR75" s="311"/>
      <c r="FS75" s="311"/>
      <c r="FT75" s="311"/>
      <c r="FU75" s="311"/>
      <c r="FV75" s="311"/>
      <c r="FW75" s="311"/>
      <c r="FX75" s="311"/>
      <c r="FY75" s="311"/>
      <c r="FZ75" s="311"/>
      <c r="GA75" s="311"/>
      <c r="GB75" s="311"/>
      <c r="GC75" s="311"/>
      <c r="GD75" s="311"/>
      <c r="GE75" s="311"/>
      <c r="GF75" s="311"/>
      <c r="GG75" s="311"/>
      <c r="GH75" s="311"/>
      <c r="GI75" s="311"/>
      <c r="GJ75" s="311"/>
      <c r="GK75" s="311"/>
      <c r="GL75" s="311"/>
      <c r="GM75" s="311"/>
      <c r="GN75" s="311"/>
      <c r="GO75" s="311"/>
      <c r="GP75" s="311"/>
      <c r="GQ75" s="311"/>
      <c r="GR75" s="311"/>
      <c r="GS75" s="311"/>
      <c r="GT75" s="311"/>
      <c r="GU75" s="311"/>
      <c r="GV75" s="311"/>
      <c r="GW75" s="311"/>
      <c r="GX75" s="311"/>
      <c r="GY75" s="311"/>
      <c r="GZ75" s="311"/>
      <c r="HA75" s="311"/>
      <c r="HB75" s="311"/>
      <c r="HC75" s="311"/>
      <c r="HD75" s="311"/>
      <c r="HE75" s="311"/>
      <c r="HF75" s="311"/>
      <c r="HG75" s="311"/>
      <c r="HH75" s="311"/>
      <c r="HI75" s="311"/>
      <c r="HJ75" s="311"/>
      <c r="HK75" s="311"/>
      <c r="HL75" s="311"/>
      <c r="HM75" s="311"/>
      <c r="HN75" s="311"/>
      <c r="HO75" s="311"/>
      <c r="HP75" s="311"/>
      <c r="HQ75" s="311"/>
      <c r="HR75" s="311"/>
      <c r="HS75" s="311"/>
      <c r="HT75" s="311"/>
      <c r="HU75" s="311"/>
      <c r="HV75" s="311"/>
      <c r="HW75" s="311"/>
      <c r="HX75" s="311"/>
      <c r="HY75" s="311"/>
      <c r="HZ75" s="311"/>
      <c r="IA75" s="311"/>
      <c r="IB75" s="311"/>
      <c r="IC75" s="311"/>
      <c r="ID75" s="311"/>
      <c r="IE75" s="311"/>
      <c r="IF75" s="311"/>
      <c r="IG75" s="311"/>
      <c r="IH75" s="311"/>
      <c r="II75" s="311"/>
      <c r="IJ75" s="311"/>
      <c r="IK75" s="311"/>
      <c r="IL75" s="311"/>
      <c r="IM75" s="311"/>
      <c r="IN75" s="311"/>
      <c r="IO75" s="311"/>
      <c r="IP75" s="311"/>
      <c r="IQ75" s="311"/>
      <c r="IR75" s="311"/>
      <c r="IS75" s="311"/>
      <c r="IT75" s="311"/>
      <c r="IU75" s="311"/>
      <c r="IV75" s="311"/>
    </row>
    <row r="76" spans="2:256" s="311" customFormat="1" ht="12" customHeight="1">
      <c r="B76" s="307"/>
      <c r="C76" s="308" t="s">
        <v>211</v>
      </c>
      <c r="D76" s="308"/>
      <c r="E76" s="308"/>
      <c r="F76" s="308"/>
      <c r="G76" s="308"/>
      <c r="H76" s="308"/>
      <c r="I76" s="308"/>
      <c r="J76" s="308"/>
      <c r="K76" s="308"/>
      <c r="L76" s="486" t="s">
        <v>210</v>
      </c>
      <c r="M76" s="486"/>
      <c r="N76" s="486"/>
      <c r="O76" s="486"/>
      <c r="P76" s="486"/>
      <c r="Q76" s="486"/>
      <c r="R76" s="486"/>
      <c r="S76" s="486"/>
      <c r="T76" s="486"/>
      <c r="U76" s="486"/>
      <c r="V76" s="486"/>
      <c r="W76" s="489" t="str">
        <f>"PG "&amp;VLOOKUP(' (3)'!AA3,' (3)'!I4:AC41,2)</f>
        <v xml:space="preserve">PG </v>
      </c>
      <c r="X76" s="489"/>
      <c r="Y76" s="489"/>
      <c r="Z76" s="489"/>
      <c r="AA76" s="489"/>
      <c r="AB76" s="489"/>
      <c r="AC76" s="489"/>
      <c r="AD76" s="489"/>
      <c r="AE76" s="489"/>
      <c r="AF76" s="489"/>
      <c r="AG76" s="489"/>
      <c r="AH76" s="489"/>
      <c r="AI76" s="489"/>
      <c r="AJ76" s="489"/>
      <c r="AK76" s="489"/>
      <c r="AL76" s="310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327"/>
      <c r="CF76" s="327"/>
      <c r="CG76" s="327"/>
      <c r="CH76" s="327"/>
      <c r="CI76" s="327"/>
      <c r="CJ76" s="327"/>
      <c r="CK76" s="327"/>
      <c r="CL76" s="327"/>
      <c r="CM76" s="327"/>
      <c r="CN76" s="327"/>
      <c r="CO76" s="327"/>
      <c r="CP76" s="327"/>
      <c r="CQ76" s="327"/>
      <c r="CR76" s="327"/>
      <c r="CS76" s="327"/>
      <c r="CT76" s="327"/>
      <c r="CU76" s="327"/>
      <c r="CV76" s="327"/>
      <c r="CW76" s="327"/>
      <c r="CX76" s="327"/>
      <c r="CY76" s="327"/>
      <c r="CZ76" s="327"/>
      <c r="DA76" s="327"/>
      <c r="DB76" s="327"/>
      <c r="DC76" s="327"/>
      <c r="DD76" s="327"/>
      <c r="DE76" s="327"/>
      <c r="DF76" s="327"/>
      <c r="DG76" s="327"/>
      <c r="DH76" s="327"/>
      <c r="DI76" s="327"/>
      <c r="DJ76" s="327"/>
      <c r="DK76" s="327"/>
      <c r="DL76" s="327"/>
      <c r="DM76" s="327"/>
      <c r="DN76" s="327"/>
      <c r="DO76" s="327"/>
      <c r="DP76" s="327"/>
      <c r="DQ76" s="327"/>
      <c r="DR76" s="327"/>
      <c r="DS76" s="327"/>
      <c r="DT76" s="327"/>
      <c r="DU76" s="327"/>
      <c r="DV76" s="327"/>
      <c r="DW76" s="327"/>
      <c r="DX76" s="327"/>
      <c r="DY76" s="327"/>
      <c r="DZ76" s="327"/>
      <c r="EA76" s="327"/>
      <c r="EB76" s="327"/>
      <c r="EC76" s="327"/>
      <c r="ED76" s="327"/>
      <c r="EE76" s="327"/>
      <c r="EF76" s="327"/>
      <c r="EG76" s="327"/>
      <c r="EH76" s="327"/>
      <c r="EI76" s="327"/>
      <c r="EJ76" s="327"/>
      <c r="EK76" s="327"/>
      <c r="EL76" s="327"/>
      <c r="EM76" s="327"/>
      <c r="EN76" s="327"/>
      <c r="EO76" s="327"/>
      <c r="EP76" s="327"/>
      <c r="EQ76" s="327"/>
      <c r="ER76" s="327"/>
      <c r="ES76" s="327"/>
      <c r="ET76" s="327"/>
      <c r="EU76" s="327"/>
      <c r="EV76" s="327"/>
      <c r="EW76" s="327"/>
      <c r="EX76" s="327"/>
      <c r="EY76" s="327"/>
      <c r="EZ76" s="327"/>
      <c r="FA76" s="327"/>
      <c r="FB76" s="327"/>
      <c r="FC76" s="327"/>
      <c r="FD76" s="327"/>
      <c r="FE76" s="327"/>
      <c r="FF76" s="327"/>
      <c r="FG76" s="327"/>
      <c r="FH76" s="327"/>
      <c r="FI76" s="327"/>
      <c r="FJ76" s="327"/>
      <c r="FK76" s="327"/>
      <c r="FL76" s="327"/>
      <c r="FM76" s="327"/>
      <c r="FN76" s="327"/>
      <c r="FO76" s="327"/>
      <c r="FP76" s="327"/>
      <c r="FQ76" s="327"/>
      <c r="FR76" s="327"/>
      <c r="FS76" s="327"/>
      <c r="FT76" s="327"/>
      <c r="FU76" s="327"/>
      <c r="FV76" s="327"/>
      <c r="FW76" s="327"/>
      <c r="FX76" s="327"/>
      <c r="FY76" s="327"/>
      <c r="FZ76" s="327"/>
      <c r="GA76" s="327"/>
      <c r="GB76" s="327"/>
      <c r="GC76" s="327"/>
      <c r="GD76" s="327"/>
      <c r="GE76" s="327"/>
      <c r="GF76" s="327"/>
      <c r="GG76" s="327"/>
      <c r="GH76" s="327"/>
      <c r="GI76" s="327"/>
      <c r="GJ76" s="327"/>
      <c r="GK76" s="327"/>
      <c r="GL76" s="327"/>
      <c r="GM76" s="327"/>
      <c r="GN76" s="327"/>
      <c r="GO76" s="327"/>
      <c r="GP76" s="327"/>
      <c r="GQ76" s="327"/>
      <c r="GR76" s="327"/>
      <c r="GS76" s="327"/>
      <c r="GT76" s="327"/>
      <c r="GU76" s="327"/>
      <c r="GV76" s="327"/>
      <c r="GW76" s="327"/>
      <c r="GX76" s="327"/>
      <c r="GY76" s="327"/>
      <c r="GZ76" s="327"/>
      <c r="HA76" s="327"/>
      <c r="HB76" s="327"/>
      <c r="HC76" s="327"/>
      <c r="HD76" s="327"/>
      <c r="HE76" s="327"/>
      <c r="HF76" s="327"/>
      <c r="HG76" s="327"/>
      <c r="HH76" s="327"/>
      <c r="HI76" s="327"/>
      <c r="HJ76" s="327"/>
      <c r="HK76" s="327"/>
      <c r="HL76" s="327"/>
      <c r="HM76" s="327"/>
      <c r="HN76" s="327"/>
      <c r="HO76" s="327"/>
      <c r="HP76" s="327"/>
      <c r="HQ76" s="327"/>
      <c r="HR76" s="327"/>
      <c r="HS76" s="327"/>
      <c r="HT76" s="327"/>
      <c r="HU76" s="327"/>
      <c r="HV76" s="327"/>
      <c r="HW76" s="327"/>
      <c r="HX76" s="327"/>
      <c r="HY76" s="327"/>
      <c r="HZ76" s="327"/>
      <c r="IA76" s="327"/>
      <c r="IB76" s="327"/>
      <c r="IC76" s="327"/>
      <c r="ID76" s="327"/>
      <c r="IE76" s="327"/>
      <c r="IF76" s="327"/>
      <c r="IG76" s="327"/>
      <c r="IH76" s="327"/>
      <c r="II76" s="327"/>
      <c r="IJ76" s="327"/>
      <c r="IK76" s="327"/>
      <c r="IL76" s="327"/>
      <c r="IM76" s="327"/>
      <c r="IN76" s="327"/>
      <c r="IO76" s="327"/>
      <c r="IP76" s="327"/>
      <c r="IQ76" s="327"/>
      <c r="IR76" s="327"/>
      <c r="IS76" s="327"/>
      <c r="IT76" s="327"/>
      <c r="IU76" s="327"/>
      <c r="IV76" s="327"/>
    </row>
    <row r="77" spans="2:256" s="327" customFormat="1" ht="7.5" customHeight="1">
      <c r="B77" s="31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3"/>
      <c r="AA77" s="353"/>
      <c r="AB77" s="353"/>
      <c r="AC77" s="353"/>
      <c r="AD77" s="353"/>
      <c r="AE77" s="353"/>
      <c r="AF77" s="353"/>
      <c r="AG77" s="353"/>
      <c r="AH77" s="353"/>
      <c r="AI77" s="353"/>
      <c r="AJ77" s="353"/>
      <c r="AK77" s="353"/>
      <c r="AL77" s="326"/>
      <c r="AN77" s="344"/>
      <c r="AO77" s="344"/>
      <c r="AP77" s="344"/>
      <c r="AQ77" s="344"/>
      <c r="AR77" s="344"/>
      <c r="AS77" s="344"/>
      <c r="AT77" s="344"/>
      <c r="AU77" s="344"/>
      <c r="AV77" s="344"/>
      <c r="AW77" s="344"/>
      <c r="AX77" s="344"/>
      <c r="AY77" s="344"/>
      <c r="AZ77" s="344"/>
      <c r="BA77" s="344"/>
      <c r="BB77" s="344"/>
      <c r="BC77" s="344"/>
      <c r="BD77" s="344"/>
      <c r="BE77" s="344"/>
      <c r="BF77" s="344"/>
      <c r="BG77" s="344"/>
      <c r="BH77" s="344"/>
      <c r="BI77" s="344"/>
      <c r="BJ77" s="344"/>
      <c r="BK77" s="344"/>
      <c r="BL77" s="344"/>
      <c r="BM77" s="344"/>
      <c r="BN77" s="344"/>
      <c r="BO77" s="344"/>
      <c r="BP77" s="344"/>
      <c r="BQ77" s="344"/>
      <c r="BR77" s="344"/>
      <c r="BS77" s="344"/>
      <c r="BT77" s="344"/>
      <c r="BU77" s="344"/>
      <c r="BV77" s="344"/>
      <c r="BW77" s="344"/>
      <c r="BX77" s="344"/>
      <c r="BY77" s="344"/>
      <c r="BZ77" s="344"/>
      <c r="CA77" s="344"/>
      <c r="CB77" s="344"/>
      <c r="CC77" s="344"/>
      <c r="CD77" s="344"/>
      <c r="CE77" s="344"/>
      <c r="CF77" s="344"/>
      <c r="CG77" s="344"/>
      <c r="CH77" s="344"/>
      <c r="CI77" s="344"/>
      <c r="CJ77" s="344"/>
      <c r="CK77" s="344"/>
      <c r="CL77" s="344"/>
      <c r="CM77" s="344"/>
      <c r="CN77" s="344"/>
      <c r="CO77" s="344"/>
      <c r="CP77" s="344"/>
      <c r="CQ77" s="344"/>
      <c r="CR77" s="344"/>
      <c r="CS77" s="344"/>
      <c r="CT77" s="344"/>
      <c r="CU77" s="344"/>
      <c r="CV77" s="344"/>
      <c r="CW77" s="344"/>
      <c r="CX77" s="344"/>
      <c r="CY77" s="344"/>
      <c r="CZ77" s="344"/>
      <c r="DA77" s="344"/>
      <c r="DB77" s="344"/>
      <c r="DC77" s="344"/>
      <c r="DD77" s="344"/>
      <c r="DE77" s="344"/>
      <c r="DF77" s="344"/>
      <c r="DG77" s="344"/>
      <c r="DH77" s="344"/>
      <c r="DI77" s="344"/>
      <c r="DJ77" s="344"/>
      <c r="DK77" s="344"/>
      <c r="DL77" s="344"/>
      <c r="DM77" s="344"/>
      <c r="DN77" s="344"/>
      <c r="DO77" s="344"/>
      <c r="DP77" s="344"/>
      <c r="DQ77" s="344"/>
      <c r="DR77" s="344"/>
      <c r="DS77" s="344"/>
      <c r="DT77" s="344"/>
      <c r="DU77" s="344"/>
      <c r="DV77" s="344"/>
      <c r="DW77" s="344"/>
      <c r="DX77" s="344"/>
      <c r="DY77" s="344"/>
      <c r="DZ77" s="344"/>
      <c r="EA77" s="344"/>
      <c r="EB77" s="344"/>
      <c r="EC77" s="344"/>
      <c r="ED77" s="344"/>
      <c r="EE77" s="344"/>
      <c r="EF77" s="344"/>
      <c r="EG77" s="344"/>
      <c r="EH77" s="344"/>
      <c r="EI77" s="344"/>
      <c r="EJ77" s="344"/>
      <c r="EK77" s="344"/>
      <c r="EL77" s="344"/>
      <c r="EM77" s="344"/>
      <c r="EN77" s="344"/>
      <c r="EO77" s="344"/>
      <c r="EP77" s="344"/>
      <c r="EQ77" s="344"/>
      <c r="ER77" s="344"/>
      <c r="ES77" s="344"/>
      <c r="ET77" s="344"/>
      <c r="EU77" s="344"/>
      <c r="EV77" s="344"/>
      <c r="EW77" s="344"/>
      <c r="EX77" s="344"/>
      <c r="EY77" s="344"/>
      <c r="EZ77" s="344"/>
      <c r="FA77" s="344"/>
      <c r="FB77" s="344"/>
      <c r="FC77" s="344"/>
      <c r="FD77" s="344"/>
      <c r="FE77" s="344"/>
      <c r="FF77" s="344"/>
      <c r="FG77" s="344"/>
      <c r="FH77" s="344"/>
      <c r="FI77" s="344"/>
      <c r="FJ77" s="344"/>
      <c r="FK77" s="344"/>
      <c r="FL77" s="344"/>
      <c r="FM77" s="344"/>
      <c r="FN77" s="344"/>
      <c r="FO77" s="344"/>
      <c r="FP77" s="344"/>
      <c r="FQ77" s="344"/>
      <c r="FR77" s="344"/>
      <c r="FS77" s="344"/>
      <c r="FT77" s="344"/>
      <c r="FU77" s="344"/>
      <c r="FV77" s="344"/>
      <c r="FW77" s="344"/>
      <c r="FX77" s="344"/>
      <c r="FY77" s="344"/>
      <c r="FZ77" s="344"/>
      <c r="GA77" s="344"/>
      <c r="GB77" s="344"/>
      <c r="GC77" s="344"/>
      <c r="GD77" s="344"/>
      <c r="GE77" s="344"/>
      <c r="GF77" s="344"/>
      <c r="GG77" s="344"/>
      <c r="GH77" s="344"/>
      <c r="GI77" s="344"/>
      <c r="GJ77" s="344"/>
      <c r="GK77" s="344"/>
      <c r="GL77" s="344"/>
      <c r="GM77" s="344"/>
      <c r="GN77" s="344"/>
      <c r="GO77" s="344"/>
      <c r="GP77" s="344"/>
      <c r="GQ77" s="344"/>
      <c r="GR77" s="344"/>
      <c r="GS77" s="344"/>
      <c r="GT77" s="344"/>
      <c r="GU77" s="344"/>
      <c r="GV77" s="344"/>
      <c r="GW77" s="344"/>
      <c r="GX77" s="344"/>
      <c r="GY77" s="344"/>
      <c r="GZ77" s="344"/>
      <c r="HA77" s="344"/>
      <c r="HB77" s="344"/>
      <c r="HC77" s="344"/>
      <c r="HD77" s="344"/>
      <c r="HE77" s="344"/>
      <c r="HF77" s="344"/>
      <c r="HG77" s="344"/>
      <c r="HH77" s="344"/>
      <c r="HI77" s="344"/>
      <c r="HJ77" s="344"/>
      <c r="HK77" s="344"/>
      <c r="HL77" s="344"/>
      <c r="HM77" s="344"/>
      <c r="HN77" s="344"/>
      <c r="HO77" s="344"/>
      <c r="HP77" s="344"/>
      <c r="HQ77" s="344"/>
      <c r="HR77" s="344"/>
      <c r="HS77" s="344"/>
      <c r="HT77" s="344"/>
      <c r="HU77" s="344"/>
      <c r="HV77" s="344"/>
      <c r="HW77" s="344"/>
      <c r="HX77" s="344"/>
      <c r="HY77" s="344"/>
      <c r="HZ77" s="344"/>
      <c r="IA77" s="344"/>
      <c r="IB77" s="344"/>
      <c r="IC77" s="344"/>
      <c r="ID77" s="344"/>
      <c r="IE77" s="344"/>
      <c r="IF77" s="344"/>
      <c r="IG77" s="344"/>
      <c r="IH77" s="344"/>
      <c r="II77" s="344"/>
      <c r="IJ77" s="344"/>
      <c r="IK77" s="344"/>
      <c r="IL77" s="344"/>
      <c r="IM77" s="344"/>
      <c r="IN77" s="344"/>
      <c r="IO77" s="344"/>
      <c r="IP77" s="344"/>
      <c r="IQ77" s="344"/>
      <c r="IR77" s="344"/>
      <c r="IS77" s="344"/>
      <c r="IT77" s="344"/>
      <c r="IU77" s="344"/>
      <c r="IV77" s="344"/>
    </row>
    <row r="78" spans="2:256" s="344" customFormat="1" ht="15.75" customHeight="1">
      <c r="B78" s="307"/>
      <c r="C78" s="482" t="s">
        <v>227</v>
      </c>
      <c r="D78" s="482"/>
      <c r="E78" s="482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338"/>
      <c r="U78" s="487" t="s">
        <v>228</v>
      </c>
      <c r="V78" s="487"/>
      <c r="W78" s="487"/>
      <c r="X78" s="483"/>
      <c r="Y78" s="483"/>
      <c r="Z78" s="483"/>
      <c r="AA78" s="483"/>
      <c r="AB78" s="483"/>
      <c r="AC78" s="483"/>
      <c r="AD78" s="483"/>
      <c r="AE78" s="483"/>
      <c r="AF78" s="483"/>
      <c r="AG78" s="483"/>
      <c r="AH78" s="483"/>
      <c r="AI78" s="483"/>
      <c r="AJ78" s="483"/>
      <c r="AK78" s="483"/>
      <c r="AL78" s="310"/>
      <c r="AN78" s="339"/>
      <c r="AO78" s="339"/>
      <c r="AP78" s="339"/>
      <c r="AQ78" s="339"/>
      <c r="AR78" s="339"/>
      <c r="AS78" s="339"/>
      <c r="AT78" s="339"/>
      <c r="AU78" s="339"/>
      <c r="AV78" s="339"/>
      <c r="AW78" s="339"/>
      <c r="AX78" s="339"/>
      <c r="AY78" s="339"/>
      <c r="AZ78" s="339"/>
      <c r="BA78" s="339"/>
      <c r="BB78" s="339"/>
      <c r="BC78" s="339"/>
      <c r="BD78" s="339"/>
      <c r="BE78" s="339"/>
      <c r="BF78" s="339"/>
      <c r="BG78" s="339"/>
      <c r="BH78" s="339"/>
      <c r="BI78" s="339"/>
      <c r="BJ78" s="339"/>
      <c r="BK78" s="339"/>
      <c r="BL78" s="339"/>
      <c r="BM78" s="339"/>
      <c r="BN78" s="339"/>
      <c r="BO78" s="339"/>
      <c r="BP78" s="339"/>
      <c r="BQ78" s="339"/>
      <c r="BR78" s="339"/>
      <c r="BS78" s="339"/>
      <c r="BT78" s="339"/>
      <c r="BU78" s="339"/>
      <c r="BV78" s="339"/>
      <c r="BW78" s="339"/>
      <c r="BX78" s="339"/>
      <c r="BY78" s="339"/>
      <c r="BZ78" s="339"/>
      <c r="CA78" s="339"/>
      <c r="CB78" s="339"/>
      <c r="CC78" s="339"/>
      <c r="CD78" s="339"/>
      <c r="CE78" s="339"/>
      <c r="CF78" s="339"/>
      <c r="CG78" s="339"/>
      <c r="CH78" s="339"/>
      <c r="CI78" s="339"/>
      <c r="CJ78" s="339"/>
      <c r="CK78" s="339"/>
      <c r="CL78" s="339"/>
      <c r="CM78" s="339"/>
      <c r="CN78" s="339"/>
      <c r="CO78" s="339"/>
      <c r="CP78" s="339"/>
      <c r="CQ78" s="339"/>
      <c r="CR78" s="339"/>
      <c r="CS78" s="339"/>
      <c r="CT78" s="339"/>
      <c r="CU78" s="339"/>
      <c r="CV78" s="339"/>
      <c r="CW78" s="339"/>
      <c r="CX78" s="339"/>
      <c r="CY78" s="339"/>
      <c r="CZ78" s="339"/>
      <c r="DA78" s="339"/>
      <c r="DB78" s="339"/>
      <c r="DC78" s="339"/>
      <c r="DD78" s="339"/>
      <c r="DE78" s="339"/>
      <c r="DF78" s="339"/>
      <c r="DG78" s="339"/>
      <c r="DH78" s="339"/>
      <c r="DI78" s="339"/>
      <c r="DJ78" s="339"/>
      <c r="DK78" s="339"/>
      <c r="DL78" s="339"/>
      <c r="DM78" s="339"/>
      <c r="DN78" s="339"/>
      <c r="DO78" s="339"/>
      <c r="DP78" s="339"/>
      <c r="DQ78" s="339"/>
      <c r="DR78" s="339"/>
      <c r="DS78" s="339"/>
      <c r="DT78" s="339"/>
      <c r="DU78" s="339"/>
      <c r="DV78" s="339"/>
      <c r="DW78" s="339"/>
      <c r="DX78" s="339"/>
      <c r="DY78" s="339"/>
      <c r="DZ78" s="339"/>
      <c r="EA78" s="339"/>
      <c r="EB78" s="339"/>
      <c r="EC78" s="339"/>
      <c r="ED78" s="339"/>
      <c r="EE78" s="339"/>
      <c r="EF78" s="339"/>
      <c r="EG78" s="339"/>
      <c r="EH78" s="339"/>
      <c r="EI78" s="339"/>
      <c r="EJ78" s="339"/>
      <c r="EK78" s="339"/>
      <c r="EL78" s="339"/>
      <c r="EM78" s="339"/>
      <c r="EN78" s="339"/>
      <c r="EO78" s="339"/>
      <c r="EP78" s="339"/>
      <c r="EQ78" s="339"/>
      <c r="ER78" s="339"/>
      <c r="ES78" s="339"/>
      <c r="ET78" s="339"/>
      <c r="EU78" s="339"/>
      <c r="EV78" s="339"/>
      <c r="EW78" s="339"/>
      <c r="EX78" s="339"/>
      <c r="EY78" s="339"/>
      <c r="EZ78" s="339"/>
      <c r="FA78" s="339"/>
      <c r="FB78" s="339"/>
      <c r="FC78" s="339"/>
      <c r="FD78" s="339"/>
      <c r="FE78" s="339"/>
      <c r="FF78" s="339"/>
      <c r="FG78" s="339"/>
      <c r="FH78" s="339"/>
      <c r="FI78" s="339"/>
      <c r="FJ78" s="339"/>
      <c r="FK78" s="339"/>
      <c r="FL78" s="339"/>
      <c r="FM78" s="339"/>
      <c r="FN78" s="339"/>
      <c r="FO78" s="339"/>
      <c r="FP78" s="339"/>
      <c r="FQ78" s="339"/>
      <c r="FR78" s="339"/>
      <c r="FS78" s="339"/>
      <c r="FT78" s="339"/>
      <c r="FU78" s="339"/>
      <c r="FV78" s="339"/>
      <c r="FW78" s="339"/>
      <c r="FX78" s="339"/>
      <c r="FY78" s="339"/>
      <c r="FZ78" s="339"/>
      <c r="GA78" s="339"/>
      <c r="GB78" s="339"/>
      <c r="GC78" s="339"/>
      <c r="GD78" s="339"/>
      <c r="GE78" s="339"/>
      <c r="GF78" s="339"/>
      <c r="GG78" s="339"/>
      <c r="GH78" s="339"/>
      <c r="GI78" s="339"/>
      <c r="GJ78" s="339"/>
      <c r="GK78" s="339"/>
      <c r="GL78" s="339"/>
      <c r="GM78" s="339"/>
      <c r="GN78" s="339"/>
      <c r="GO78" s="339"/>
      <c r="GP78" s="339"/>
      <c r="GQ78" s="339"/>
      <c r="GR78" s="339"/>
      <c r="GS78" s="339"/>
      <c r="GT78" s="339"/>
      <c r="GU78" s="339"/>
      <c r="GV78" s="339"/>
      <c r="GW78" s="339"/>
      <c r="GX78" s="339"/>
      <c r="GY78" s="339"/>
      <c r="GZ78" s="339"/>
      <c r="HA78" s="339"/>
      <c r="HB78" s="339"/>
      <c r="HC78" s="339"/>
      <c r="HD78" s="339"/>
      <c r="HE78" s="339"/>
      <c r="HF78" s="339"/>
      <c r="HG78" s="339"/>
      <c r="HH78" s="339"/>
      <c r="HI78" s="339"/>
      <c r="HJ78" s="339"/>
      <c r="HK78" s="339"/>
      <c r="HL78" s="339"/>
      <c r="HM78" s="339"/>
      <c r="HN78" s="339"/>
      <c r="HO78" s="339"/>
      <c r="HP78" s="339"/>
      <c r="HQ78" s="339"/>
      <c r="HR78" s="339"/>
      <c r="HS78" s="339"/>
      <c r="HT78" s="339"/>
      <c r="HU78" s="339"/>
      <c r="HV78" s="339"/>
      <c r="HW78" s="339"/>
      <c r="HX78" s="339"/>
      <c r="HY78" s="339"/>
      <c r="HZ78" s="339"/>
      <c r="IA78" s="339"/>
      <c r="IB78" s="339"/>
      <c r="IC78" s="339"/>
      <c r="ID78" s="339"/>
      <c r="IE78" s="339"/>
      <c r="IF78" s="339"/>
      <c r="IG78" s="339"/>
      <c r="IH78" s="339"/>
      <c r="II78" s="339"/>
      <c r="IJ78" s="339"/>
      <c r="IK78" s="339"/>
      <c r="IL78" s="339"/>
      <c r="IM78" s="339"/>
      <c r="IN78" s="339"/>
      <c r="IO78" s="339"/>
      <c r="IP78" s="339"/>
      <c r="IQ78" s="339"/>
      <c r="IR78" s="339"/>
      <c r="IS78" s="339"/>
      <c r="IT78" s="339"/>
      <c r="IU78" s="339"/>
      <c r="IV78" s="339"/>
    </row>
    <row r="79" spans="2:256" s="339" customFormat="1" ht="11.25">
      <c r="B79" s="319"/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488" t="s">
        <v>229</v>
      </c>
      <c r="Y79" s="488"/>
      <c r="Z79" s="488"/>
      <c r="AA79" s="488"/>
      <c r="AB79" s="488"/>
      <c r="AC79" s="488"/>
      <c r="AD79" s="488"/>
      <c r="AE79" s="488"/>
      <c r="AF79" s="488"/>
      <c r="AG79" s="488"/>
      <c r="AH79" s="488"/>
      <c r="AI79" s="488"/>
      <c r="AJ79" s="488"/>
      <c r="AK79" s="488"/>
      <c r="AL79" s="326"/>
    </row>
    <row r="80" spans="2:256" s="339" customFormat="1" ht="12.75">
      <c r="B80" s="319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4"/>
      <c r="AJ80" s="354"/>
      <c r="AK80" s="354"/>
      <c r="AL80" s="326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7"/>
      <c r="BA80" s="287"/>
      <c r="BB80" s="287"/>
      <c r="BC80" s="287"/>
      <c r="BD80" s="287"/>
      <c r="BE80" s="287"/>
      <c r="BF80" s="287"/>
      <c r="BG80" s="287"/>
      <c r="BH80" s="287"/>
      <c r="BI80" s="28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7"/>
      <c r="CA80" s="287"/>
      <c r="CB80" s="287"/>
      <c r="CC80" s="287"/>
      <c r="CD80" s="287"/>
      <c r="CE80" s="287"/>
      <c r="CF80" s="287"/>
      <c r="CG80" s="287"/>
      <c r="CH80" s="287"/>
      <c r="CI80" s="287"/>
      <c r="CJ80" s="287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7"/>
      <c r="CW80" s="287"/>
      <c r="CX80" s="287"/>
      <c r="CY80" s="287"/>
      <c r="CZ80" s="287"/>
      <c r="DA80" s="287"/>
      <c r="DB80" s="287"/>
      <c r="DC80" s="287"/>
      <c r="DD80" s="287"/>
      <c r="DE80" s="287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7"/>
      <c r="DQ80" s="287"/>
      <c r="DR80" s="287"/>
      <c r="DS80" s="287"/>
      <c r="DT80" s="287"/>
      <c r="DU80" s="287"/>
      <c r="DV80" s="287"/>
      <c r="DW80" s="287"/>
      <c r="DX80" s="287"/>
      <c r="DY80" s="287"/>
      <c r="DZ80" s="287"/>
      <c r="EA80" s="287"/>
      <c r="EB80" s="287"/>
      <c r="EC80" s="287"/>
      <c r="ED80" s="287"/>
      <c r="EE80" s="287"/>
      <c r="EF80" s="287"/>
      <c r="EG80" s="287"/>
      <c r="EH80" s="287"/>
      <c r="EI80" s="287"/>
      <c r="EJ80" s="287"/>
      <c r="EK80" s="287"/>
      <c r="EL80" s="287"/>
      <c r="EM80" s="287"/>
      <c r="EN80" s="287"/>
      <c r="EO80" s="287"/>
      <c r="EP80" s="287"/>
      <c r="EQ80" s="287"/>
      <c r="ER80" s="287"/>
      <c r="ES80" s="287"/>
      <c r="ET80" s="287"/>
      <c r="EU80" s="287"/>
      <c r="EV80" s="287"/>
      <c r="EW80" s="287"/>
      <c r="EX80" s="287"/>
      <c r="EY80" s="287"/>
      <c r="EZ80" s="287"/>
      <c r="FA80" s="287"/>
      <c r="FB80" s="287"/>
      <c r="FC80" s="287"/>
      <c r="FD80" s="287"/>
      <c r="FE80" s="287"/>
      <c r="FF80" s="287"/>
      <c r="FG80" s="287"/>
      <c r="FH80" s="287"/>
      <c r="FI80" s="287"/>
      <c r="FJ80" s="287"/>
      <c r="FK80" s="287"/>
      <c r="FL80" s="287"/>
      <c r="FM80" s="287"/>
      <c r="FN80" s="287"/>
      <c r="FO80" s="287"/>
      <c r="FP80" s="287"/>
      <c r="FQ80" s="287"/>
      <c r="FR80" s="287"/>
      <c r="FS80" s="287"/>
      <c r="FT80" s="287"/>
      <c r="FU80" s="287"/>
      <c r="FV80" s="287"/>
      <c r="FW80" s="287"/>
      <c r="FX80" s="287"/>
      <c r="FY80" s="287"/>
      <c r="FZ80" s="287"/>
      <c r="GA80" s="287"/>
      <c r="GB80" s="287"/>
      <c r="GC80" s="287"/>
      <c r="GD80" s="287"/>
      <c r="GE80" s="287"/>
      <c r="GF80" s="287"/>
      <c r="GG80" s="287"/>
      <c r="GH80" s="287"/>
      <c r="GI80" s="287"/>
      <c r="GJ80" s="287"/>
      <c r="GK80" s="287"/>
      <c r="GL80" s="287"/>
      <c r="GM80" s="287"/>
      <c r="GN80" s="287"/>
      <c r="GO80" s="287"/>
      <c r="GP80" s="287"/>
      <c r="GQ80" s="287"/>
      <c r="GR80" s="287"/>
      <c r="GS80" s="287"/>
      <c r="GT80" s="287"/>
      <c r="GU80" s="287"/>
      <c r="GV80" s="287"/>
      <c r="GW80" s="287"/>
      <c r="GX80" s="287"/>
      <c r="GY80" s="287"/>
      <c r="GZ80" s="287"/>
      <c r="HA80" s="287"/>
      <c r="HB80" s="287"/>
      <c r="HC80" s="287"/>
      <c r="HD80" s="287"/>
      <c r="HE80" s="287"/>
      <c r="HF80" s="287"/>
      <c r="HG80" s="287"/>
      <c r="HH80" s="287"/>
      <c r="HI80" s="287"/>
      <c r="HJ80" s="287"/>
      <c r="HK80" s="287"/>
      <c r="HL80" s="287"/>
      <c r="HM80" s="287"/>
      <c r="HN80" s="287"/>
      <c r="HO80" s="287"/>
      <c r="HP80" s="287"/>
      <c r="HQ80" s="287"/>
      <c r="HR80" s="287"/>
      <c r="HS80" s="287"/>
      <c r="HT80" s="287"/>
      <c r="HU80" s="287"/>
      <c r="HV80" s="287"/>
      <c r="HW80" s="287"/>
      <c r="HX80" s="287"/>
      <c r="HY80" s="287"/>
      <c r="HZ80" s="287"/>
      <c r="IA80" s="287"/>
      <c r="IB80" s="287"/>
      <c r="IC80" s="287"/>
      <c r="ID80" s="287"/>
      <c r="IE80" s="287"/>
      <c r="IF80" s="287"/>
      <c r="IG80" s="287"/>
      <c r="IH80" s="287"/>
      <c r="II80" s="287"/>
      <c r="IJ80" s="287"/>
      <c r="IK80" s="287"/>
      <c r="IL80" s="287"/>
      <c r="IM80" s="287"/>
      <c r="IN80" s="287"/>
      <c r="IO80" s="287"/>
      <c r="IP80" s="287"/>
      <c r="IQ80" s="287"/>
      <c r="IR80" s="287"/>
      <c r="IS80" s="287"/>
      <c r="IT80" s="287"/>
      <c r="IU80" s="287"/>
      <c r="IV80" s="287"/>
    </row>
    <row r="81" spans="2:38" ht="3" customHeight="1">
      <c r="B81" s="355"/>
      <c r="C81" s="356"/>
      <c r="D81" s="356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356"/>
      <c r="Q81" s="356"/>
      <c r="R81" s="356"/>
      <c r="S81" s="356"/>
      <c r="T81" s="356"/>
      <c r="U81" s="356"/>
      <c r="V81" s="356"/>
      <c r="W81" s="356"/>
      <c r="X81" s="356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6"/>
      <c r="AJ81" s="356"/>
      <c r="AK81" s="356"/>
      <c r="AL81" s="357"/>
    </row>
    <row r="82" spans="2:38" ht="12.75"/>
    <row r="83" spans="2:38" ht="12.75" hidden="1"/>
    <row r="84" spans="2:38" ht="12.75" hidden="1"/>
    <row r="85" spans="2:38" ht="12.75" hidden="1"/>
    <row r="86" spans="2:38" ht="12.75" hidden="1"/>
    <row r="87" spans="2:38" ht="12.75" hidden="1"/>
    <row r="88" spans="2:38" ht="12.75" hidden="1"/>
    <row r="89" spans="2:38" ht="12.75" hidden="1"/>
    <row r="90" spans="2:38" ht="12.75" hidden="1"/>
    <row r="91" spans="2:38" ht="12.75" hidden="1"/>
    <row r="92" spans="2:38" ht="12.75" hidden="1"/>
    <row r="93" spans="2:38" ht="12.75" hidden="1"/>
  </sheetData>
  <sheetProtection algorithmName="SHA-512" hashValue="AOUblCTJd1DgzHyc321bRKfuXCGi14Es0tsI7NhB1sxIKQ59IUY3hDczPQFnhrXeM2jtthhsMumd/A2W72K7qA==" saltValue="MSDH7tuqvJ2O+GSJas+1Gg==" spinCount="100000" sheet="1" objects="1" scenarios="1"/>
  <mergeCells count="224">
    <mergeCell ref="C3:AK3"/>
    <mergeCell ref="C4:AK4"/>
    <mergeCell ref="C5:AK5"/>
    <mergeCell ref="C6:AK6"/>
    <mergeCell ref="C7:AK7"/>
    <mergeCell ref="C8:AK8"/>
    <mergeCell ref="C17:F17"/>
    <mergeCell ref="G17:S17"/>
    <mergeCell ref="U17:Y17"/>
    <mergeCell ref="Z17:AK17"/>
    <mergeCell ref="C18:F18"/>
    <mergeCell ref="G18:S18"/>
    <mergeCell ref="U18:X18"/>
    <mergeCell ref="Y18:AK18"/>
    <mergeCell ref="C10:AK10"/>
    <mergeCell ref="C11:AK11"/>
    <mergeCell ref="C12:AK12"/>
    <mergeCell ref="C14:H14"/>
    <mergeCell ref="I14:S14"/>
    <mergeCell ref="U14:V14"/>
    <mergeCell ref="W14:AD14"/>
    <mergeCell ref="AF14:AG14"/>
    <mergeCell ref="AH14:AK14"/>
    <mergeCell ref="C15:E15"/>
    <mergeCell ref="F15:S15"/>
    <mergeCell ref="U15:W15"/>
    <mergeCell ref="X15:AK15"/>
    <mergeCell ref="C16:E16"/>
    <mergeCell ref="F16:S16"/>
    <mergeCell ref="U16:V16"/>
    <mergeCell ref="W16:AD16"/>
    <mergeCell ref="AE16:AF16"/>
    <mergeCell ref="AG16:AK16"/>
    <mergeCell ref="C27:F27"/>
    <mergeCell ref="G27:AG27"/>
    <mergeCell ref="AH27:AK27"/>
    <mergeCell ref="C19:F19"/>
    <mergeCell ref="G19:S19"/>
    <mergeCell ref="U19:W19"/>
    <mergeCell ref="AE19:AF19"/>
    <mergeCell ref="C20:F20"/>
    <mergeCell ref="G20:S20"/>
    <mergeCell ref="U20:Y20"/>
    <mergeCell ref="Z20:AK20"/>
    <mergeCell ref="C21:E21"/>
    <mergeCell ref="F21:S21"/>
    <mergeCell ref="U21:V21"/>
    <mergeCell ref="W21:AK21"/>
    <mergeCell ref="C22:F22"/>
    <mergeCell ref="G22:S22"/>
    <mergeCell ref="U22:V22"/>
    <mergeCell ref="W22:AK22"/>
    <mergeCell ref="C23:F23"/>
    <mergeCell ref="G23:S23"/>
    <mergeCell ref="U23:W23"/>
    <mergeCell ref="X23:AK23"/>
    <mergeCell ref="C25:F25"/>
    <mergeCell ref="G25:AG25"/>
    <mergeCell ref="AH25:AK25"/>
    <mergeCell ref="C26:F26"/>
    <mergeCell ref="G26:AG26"/>
    <mergeCell ref="AH26:AK26"/>
    <mergeCell ref="C33:AK33"/>
    <mergeCell ref="C34:N34"/>
    <mergeCell ref="O34:S34"/>
    <mergeCell ref="T34:X34"/>
    <mergeCell ref="Y34:AB34"/>
    <mergeCell ref="AC34:AG34"/>
    <mergeCell ref="AH34:AK34"/>
    <mergeCell ref="C28:F28"/>
    <mergeCell ref="G28:AG28"/>
    <mergeCell ref="AH28:AK28"/>
    <mergeCell ref="C30:J30"/>
    <mergeCell ref="K30:N30"/>
    <mergeCell ref="O30:S32"/>
    <mergeCell ref="T30:AK30"/>
    <mergeCell ref="C31:I31"/>
    <mergeCell ref="J31:K31"/>
    <mergeCell ref="L31:N31"/>
    <mergeCell ref="T31:X32"/>
    <mergeCell ref="Y31:AB31"/>
    <mergeCell ref="AC31:AG32"/>
    <mergeCell ref="AH31:AK31"/>
    <mergeCell ref="C32:I32"/>
    <mergeCell ref="J32:K32"/>
    <mergeCell ref="L32:N32"/>
    <mergeCell ref="Y32:AB32"/>
    <mergeCell ref="AH32:AK32"/>
    <mergeCell ref="C35:N35"/>
    <mergeCell ref="O35:S35"/>
    <mergeCell ref="T35:X35"/>
    <mergeCell ref="Y35:AB35"/>
    <mergeCell ref="AC35:AG35"/>
    <mergeCell ref="AH35:AK35"/>
    <mergeCell ref="C36:N36"/>
    <mergeCell ref="O36:S36"/>
    <mergeCell ref="T36:X36"/>
    <mergeCell ref="Y36:AB36"/>
    <mergeCell ref="AC36:AG36"/>
    <mergeCell ref="AH36:AK36"/>
    <mergeCell ref="C37:N37"/>
    <mergeCell ref="O37:S37"/>
    <mergeCell ref="T37:X37"/>
    <mergeCell ref="Y37:AB37"/>
    <mergeCell ref="AC37:AG37"/>
    <mergeCell ref="AH37:AK37"/>
    <mergeCell ref="C38:N38"/>
    <mergeCell ref="O38:S38"/>
    <mergeCell ref="T38:X38"/>
    <mergeCell ref="Y38:AB38"/>
    <mergeCell ref="AC38:AG38"/>
    <mergeCell ref="AH38:AK38"/>
    <mergeCell ref="C39:N39"/>
    <mergeCell ref="C40:AK40"/>
    <mergeCell ref="C41:N41"/>
    <mergeCell ref="O41:S41"/>
    <mergeCell ref="T41:X41"/>
    <mergeCell ref="Y41:AB41"/>
    <mergeCell ref="AC41:AG41"/>
    <mergeCell ref="AH41:AK41"/>
    <mergeCell ref="C42:N42"/>
    <mergeCell ref="O42:S42"/>
    <mergeCell ref="T42:X42"/>
    <mergeCell ref="Y42:AB42"/>
    <mergeCell ref="AC42:AG42"/>
    <mergeCell ref="AH42:AK42"/>
    <mergeCell ref="C43:N43"/>
    <mergeCell ref="O43:S43"/>
    <mergeCell ref="T43:X43"/>
    <mergeCell ref="Y43:AB43"/>
    <mergeCell ref="AC43:AG43"/>
    <mergeCell ref="AH43:AK43"/>
    <mergeCell ref="C44:AK44"/>
    <mergeCell ref="C45:N45"/>
    <mergeCell ref="O45:S45"/>
    <mergeCell ref="T45:X45"/>
    <mergeCell ref="Y45:AB45"/>
    <mergeCell ref="AC45:AG45"/>
    <mergeCell ref="AH45:AK45"/>
    <mergeCell ref="C46:N46"/>
    <mergeCell ref="O46:S46"/>
    <mergeCell ref="T46:X46"/>
    <mergeCell ref="Y46:AB46"/>
    <mergeCell ref="AC46:AG46"/>
    <mergeCell ref="AH46:AK46"/>
    <mergeCell ref="C47:N47"/>
    <mergeCell ref="O47:S47"/>
    <mergeCell ref="T47:X47"/>
    <mergeCell ref="Y47:AB47"/>
    <mergeCell ref="AC47:AG47"/>
    <mergeCell ref="AH47:AK47"/>
    <mergeCell ref="C49:AK49"/>
    <mergeCell ref="O48:S48"/>
    <mergeCell ref="T48:X48"/>
    <mergeCell ref="Y48:AB48"/>
    <mergeCell ref="AC48:AG48"/>
    <mergeCell ref="AH48:AK48"/>
    <mergeCell ref="C48:N48"/>
    <mergeCell ref="O50:S50"/>
    <mergeCell ref="T50:X50"/>
    <mergeCell ref="Y50:AB50"/>
    <mergeCell ref="AC50:AG50"/>
    <mergeCell ref="AH50:AK50"/>
    <mergeCell ref="O51:S51"/>
    <mergeCell ref="T51:X51"/>
    <mergeCell ref="Y51:AB51"/>
    <mergeCell ref="AC51:AG51"/>
    <mergeCell ref="AH51:AK51"/>
    <mergeCell ref="AH53:AK53"/>
    <mergeCell ref="Y53:AB53"/>
    <mergeCell ref="L53:N53"/>
    <mergeCell ref="O53:S53"/>
    <mergeCell ref="O56:S56"/>
    <mergeCell ref="O57:S57"/>
    <mergeCell ref="T56:X56"/>
    <mergeCell ref="T57:X57"/>
    <mergeCell ref="T53:X53"/>
    <mergeCell ref="AC56:AG56"/>
    <mergeCell ref="AC57:AG57"/>
    <mergeCell ref="Y52:AB52"/>
    <mergeCell ref="AC52:AG52"/>
    <mergeCell ref="O55:S55"/>
    <mergeCell ref="T55:X55"/>
    <mergeCell ref="AC55:AG55"/>
    <mergeCell ref="L52:N52"/>
    <mergeCell ref="O52:S52"/>
    <mergeCell ref="T52:X52"/>
    <mergeCell ref="C53:K53"/>
    <mergeCell ref="AC53:AG53"/>
    <mergeCell ref="P64:Q64"/>
    <mergeCell ref="R64:W64"/>
    <mergeCell ref="Y64:Z64"/>
    <mergeCell ref="AB65:AH65"/>
    <mergeCell ref="H66:S66"/>
    <mergeCell ref="C67:H67"/>
    <mergeCell ref="V67:Z67"/>
    <mergeCell ref="AA67:AK67"/>
    <mergeCell ref="Z58:AK58"/>
    <mergeCell ref="Z59:AK59"/>
    <mergeCell ref="C63:J63"/>
    <mergeCell ref="K63:V63"/>
    <mergeCell ref="W63:Y63"/>
    <mergeCell ref="Z63:AK63"/>
    <mergeCell ref="C64:M64"/>
    <mergeCell ref="N64:O64"/>
    <mergeCell ref="X79:AK79"/>
    <mergeCell ref="G70:S70"/>
    <mergeCell ref="W70:AI70"/>
    <mergeCell ref="C71:F71"/>
    <mergeCell ref="G71:AK71"/>
    <mergeCell ref="G72:AK72"/>
    <mergeCell ref="L76:V76"/>
    <mergeCell ref="W76:AK76"/>
    <mergeCell ref="C78:E78"/>
    <mergeCell ref="F78:S78"/>
    <mergeCell ref="C69:F69"/>
    <mergeCell ref="G69:T69"/>
    <mergeCell ref="U69:V69"/>
    <mergeCell ref="W69:AK69"/>
    <mergeCell ref="C65:G65"/>
    <mergeCell ref="H65:S65"/>
    <mergeCell ref="U65:AA65"/>
    <mergeCell ref="U78:W78"/>
    <mergeCell ref="X78:AK78"/>
  </mergeCells>
  <dataValidations count="2">
    <dataValidation allowBlank="1" showInputMessage="1" showErrorMessage="1" promptTitle="Region" prompt="Automatic when county is selected" sqref="AH14" xr:uid="{00000000-0002-0000-0300-000000000000}"/>
    <dataValidation allowBlank="1" showInputMessage="1" showErrorMessage="1" promptTitle="Date Format" prompt="DD-Mmm-YY" sqref="AK24 G17:S17 Y18:AK18 Z17:AK17 AB65:AH65" xr:uid="{00000000-0002-0000-0300-000001000000}"/>
  </dataValidations>
  <printOptions horizontalCentered="1"/>
  <pageMargins left="0" right="0" top="0" bottom="0" header="0" footer="0"/>
  <pageSetup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0" r:id="rId4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5" name="Check Box 3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6" name="Drop Down 4">
              <controlPr defaultSize="0" print="0" autoLine="0" autoPict="0">
                <anchor moveWithCells="1">
                  <from>
                    <xdr:col>9</xdr:col>
                    <xdr:colOff>85725</xdr:colOff>
                    <xdr:row>29</xdr:row>
                    <xdr:rowOff>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7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75</xdr:row>
                    <xdr:rowOff>95250</xdr:rowOff>
                  </from>
                  <to>
                    <xdr:col>11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8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73</xdr:row>
                    <xdr:rowOff>9525</xdr:rowOff>
                  </from>
                  <to>
                    <xdr:col>10</xdr:col>
                    <xdr:colOff>133350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9" name="Drop Down 8">
              <controlPr defaultSize="0" print="0" autoLine="0" autoPict="0">
                <anchor moveWithCells="1">
                  <from>
                    <xdr:col>22</xdr:col>
                    <xdr:colOff>47625</xdr:colOff>
                    <xdr:row>12</xdr:row>
                    <xdr:rowOff>95250</xdr:rowOff>
                  </from>
                  <to>
                    <xdr:col>29</xdr:col>
                    <xdr:colOff>180975</xdr:colOff>
                    <xdr:row>13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S103"/>
  <sheetViews>
    <sheetView topLeftCell="D58" zoomScale="90" zoomScaleNormal="90" workbookViewId="0">
      <selection activeCell="AF7" sqref="AF7"/>
    </sheetView>
  </sheetViews>
  <sheetFormatPr defaultColWidth="13" defaultRowHeight="11.25"/>
  <cols>
    <col min="1" max="1" width="4.28515625" style="358" customWidth="1"/>
    <col min="2" max="2" width="8.5703125" style="358" customWidth="1"/>
    <col min="3" max="3" width="9.28515625" style="358" customWidth="1"/>
    <col min="4" max="4" width="6.28515625" style="358" customWidth="1"/>
    <col min="5" max="5" width="4" style="358" customWidth="1"/>
    <col min="6" max="6" width="14.28515625" style="358" customWidth="1"/>
    <col min="7" max="7" width="3.7109375" style="358" customWidth="1"/>
    <col min="8" max="8" width="5.7109375" style="358" customWidth="1"/>
    <col min="9" max="9" width="2.7109375" style="358" bestFit="1" customWidth="1"/>
    <col min="10" max="10" width="5" style="375" bestFit="1" customWidth="1"/>
    <col min="11" max="11" width="4.7109375" style="375" bestFit="1" customWidth="1"/>
    <col min="12" max="12" width="4.7109375" style="375" customWidth="1"/>
    <col min="13" max="13" width="3.5703125" style="375" bestFit="1" customWidth="1"/>
    <col min="14" max="14" width="3.140625" style="375" bestFit="1" customWidth="1"/>
    <col min="15" max="15" width="6.85546875" style="375" bestFit="1" customWidth="1"/>
    <col min="16" max="16" width="4.85546875" style="376" bestFit="1" customWidth="1"/>
    <col min="17" max="17" width="4.85546875" style="376" customWidth="1"/>
    <col min="18" max="18" width="6.7109375" style="376" bestFit="1" customWidth="1"/>
    <col min="19" max="19" width="7.7109375" style="358" bestFit="1" customWidth="1"/>
    <col min="20" max="20" width="10.85546875" style="358" bestFit="1" customWidth="1"/>
    <col min="21" max="21" width="13" style="358" customWidth="1"/>
    <col min="22" max="22" width="7.7109375" style="358" bestFit="1" customWidth="1"/>
    <col min="23" max="23" width="8.28515625" style="358" bestFit="1" customWidth="1"/>
    <col min="24" max="24" width="7.5703125" style="358" bestFit="1" customWidth="1"/>
    <col min="25" max="25" width="6.5703125" style="358" bestFit="1" customWidth="1"/>
    <col min="26" max="26" width="4.85546875" style="377" bestFit="1" customWidth="1"/>
    <col min="27" max="27" width="5.85546875" style="358" bestFit="1" customWidth="1"/>
    <col min="28" max="16384" width="13" style="358"/>
  </cols>
  <sheetData>
    <row r="1" spans="2:45">
      <c r="I1" s="359"/>
      <c r="J1" s="360"/>
      <c r="K1" s="360"/>
      <c r="L1" s="360"/>
      <c r="M1" s="360"/>
      <c r="N1" s="360"/>
      <c r="O1" s="360"/>
      <c r="P1" s="361"/>
      <c r="Q1" s="361"/>
      <c r="R1" s="361"/>
      <c r="S1" s="359"/>
      <c r="T1" s="359"/>
      <c r="U1" s="359"/>
      <c r="V1" s="359"/>
      <c r="W1" s="359"/>
      <c r="X1" s="359"/>
      <c r="Y1" s="359"/>
      <c r="Z1" s="362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</row>
    <row r="2" spans="2:45">
      <c r="B2" s="618" t="s">
        <v>10</v>
      </c>
      <c r="C2" s="618"/>
      <c r="D2" s="618"/>
      <c r="E2" s="618"/>
      <c r="F2" s="618"/>
      <c r="G2" s="363" t="s">
        <v>11</v>
      </c>
      <c r="I2" s="618" t="s">
        <v>10</v>
      </c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363" t="s">
        <v>11</v>
      </c>
      <c r="AB2" s="363"/>
      <c r="AC2" s="363"/>
      <c r="AD2" s="363"/>
      <c r="AE2" s="363"/>
      <c r="AF2" s="363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359"/>
      <c r="AS2" s="359"/>
    </row>
    <row r="3" spans="2:45">
      <c r="B3" s="363"/>
      <c r="C3" s="363" t="s">
        <v>5</v>
      </c>
      <c r="D3" s="363" t="s">
        <v>8</v>
      </c>
      <c r="E3" s="363" t="s">
        <v>12</v>
      </c>
      <c r="F3" s="363"/>
      <c r="G3" s="363">
        <v>100</v>
      </c>
      <c r="I3" s="363"/>
      <c r="J3" s="363" t="s">
        <v>266</v>
      </c>
      <c r="K3" s="363" t="s">
        <v>279</v>
      </c>
      <c r="L3" s="363"/>
      <c r="M3" s="363" t="s">
        <v>267</v>
      </c>
      <c r="N3" s="363" t="s">
        <v>268</v>
      </c>
      <c r="O3" s="363" t="s">
        <v>276</v>
      </c>
      <c r="P3" s="364" t="s">
        <v>269</v>
      </c>
      <c r="Q3" s="364" t="s">
        <v>277</v>
      </c>
      <c r="R3" s="364" t="s">
        <v>278</v>
      </c>
      <c r="S3" s="363" t="s">
        <v>270</v>
      </c>
      <c r="T3" s="363" t="s">
        <v>281</v>
      </c>
      <c r="U3" s="363" t="s">
        <v>280</v>
      </c>
      <c r="V3" s="363" t="s">
        <v>282</v>
      </c>
      <c r="W3" s="363" t="s">
        <v>283</v>
      </c>
      <c r="X3" s="363" t="s">
        <v>284</v>
      </c>
      <c r="Y3" s="363" t="s">
        <v>285</v>
      </c>
      <c r="Z3" s="364" t="s">
        <v>286</v>
      </c>
      <c r="AA3" s="363">
        <v>6</v>
      </c>
      <c r="AB3" s="363" t="s">
        <v>373</v>
      </c>
      <c r="AC3" s="363" t="s">
        <v>374</v>
      </c>
      <c r="AD3" s="363" t="s">
        <v>528</v>
      </c>
      <c r="AE3" s="363" t="s">
        <v>530</v>
      </c>
      <c r="AF3" s="363" t="s">
        <v>529</v>
      </c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</row>
    <row r="4" spans="2:45">
      <c r="B4" s="365">
        <v>1</v>
      </c>
      <c r="C4" s="30" t="s">
        <v>13</v>
      </c>
      <c r="D4" s="30" t="s">
        <v>14</v>
      </c>
      <c r="E4" s="30" t="s">
        <v>15</v>
      </c>
      <c r="F4" s="30" t="s">
        <v>13</v>
      </c>
      <c r="G4" s="363">
        <v>100</v>
      </c>
      <c r="I4" s="366">
        <v>1</v>
      </c>
      <c r="J4" s="367" t="s">
        <v>272</v>
      </c>
      <c r="K4" s="367">
        <v>64</v>
      </c>
      <c r="L4" s="367">
        <v>-22</v>
      </c>
      <c r="M4" s="367">
        <v>230</v>
      </c>
      <c r="N4" s="367">
        <v>3</v>
      </c>
      <c r="O4" s="367">
        <v>135</v>
      </c>
      <c r="P4" s="368">
        <v>1</v>
      </c>
      <c r="Q4" s="368">
        <v>1</v>
      </c>
      <c r="R4" s="368">
        <v>2.2000000000000002</v>
      </c>
      <c r="S4" s="366">
        <v>100</v>
      </c>
      <c r="T4" s="366">
        <v>25</v>
      </c>
      <c r="U4" s="366">
        <v>5000</v>
      </c>
      <c r="V4" s="366">
        <v>-12</v>
      </c>
      <c r="W4" s="366">
        <v>300</v>
      </c>
      <c r="X4" s="366">
        <v>0.3</v>
      </c>
      <c r="Y4" s="366">
        <v>-12</v>
      </c>
      <c r="Z4" s="369">
        <v>1</v>
      </c>
      <c r="AA4" s="370"/>
      <c r="AB4" s="371" t="s">
        <v>354</v>
      </c>
      <c r="AC4" s="371" t="s">
        <v>354</v>
      </c>
      <c r="AD4" s="366">
        <v>4.5</v>
      </c>
      <c r="AE4" s="372">
        <v>0.75</v>
      </c>
      <c r="AF4" s="371" t="s">
        <v>531</v>
      </c>
      <c r="AG4" s="371" t="s">
        <v>531</v>
      </c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</row>
    <row r="5" spans="2:45">
      <c r="B5" s="366">
        <v>2</v>
      </c>
      <c r="C5" s="32" t="s">
        <v>16</v>
      </c>
      <c r="D5" s="32" t="s">
        <v>17</v>
      </c>
      <c r="E5" s="32" t="s">
        <v>18</v>
      </c>
      <c r="F5" s="32" t="s">
        <v>16</v>
      </c>
      <c r="I5" s="366">
        <v>2</v>
      </c>
      <c r="J5" s="367" t="s">
        <v>457</v>
      </c>
      <c r="K5" s="367">
        <v>67</v>
      </c>
      <c r="L5" s="367">
        <v>-22</v>
      </c>
      <c r="M5" s="367">
        <v>230</v>
      </c>
      <c r="N5" s="367">
        <v>3</v>
      </c>
      <c r="O5" s="367">
        <v>135</v>
      </c>
      <c r="P5" s="368">
        <v>1</v>
      </c>
      <c r="Q5" s="368">
        <v>1</v>
      </c>
      <c r="R5" s="368">
        <v>2.2000000000000002</v>
      </c>
      <c r="S5" s="366">
        <v>100</v>
      </c>
      <c r="T5" s="366">
        <v>25</v>
      </c>
      <c r="U5" s="366">
        <v>5000</v>
      </c>
      <c r="V5" s="366">
        <v>-12</v>
      </c>
      <c r="W5" s="366">
        <v>300</v>
      </c>
      <c r="X5" s="366">
        <v>0.3</v>
      </c>
      <c r="Y5" s="366">
        <v>-12</v>
      </c>
      <c r="Z5" s="369">
        <v>1</v>
      </c>
      <c r="AA5" s="370"/>
      <c r="AB5" s="371" t="s">
        <v>354</v>
      </c>
      <c r="AC5" s="371" t="s">
        <v>354</v>
      </c>
      <c r="AD5" s="366">
        <v>4.5</v>
      </c>
      <c r="AE5" s="372">
        <v>0.75</v>
      </c>
      <c r="AF5" s="371" t="s">
        <v>531</v>
      </c>
      <c r="AG5" s="371" t="s">
        <v>531</v>
      </c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</row>
    <row r="6" spans="2:45">
      <c r="B6" s="366">
        <v>3</v>
      </c>
      <c r="C6" s="32" t="s">
        <v>19</v>
      </c>
      <c r="D6" s="32" t="s">
        <v>20</v>
      </c>
      <c r="E6" s="32" t="s">
        <v>21</v>
      </c>
      <c r="F6" s="32" t="s">
        <v>19</v>
      </c>
      <c r="I6" s="366">
        <v>3</v>
      </c>
      <c r="J6" s="367" t="s">
        <v>273</v>
      </c>
      <c r="K6" s="367">
        <v>70</v>
      </c>
      <c r="L6" s="367">
        <v>-22</v>
      </c>
      <c r="M6" s="367">
        <v>230</v>
      </c>
      <c r="N6" s="367">
        <v>3</v>
      </c>
      <c r="O6" s="367">
        <v>135</v>
      </c>
      <c r="P6" s="368">
        <v>1</v>
      </c>
      <c r="Q6" s="368">
        <v>1</v>
      </c>
      <c r="R6" s="368">
        <v>2.2000000000000002</v>
      </c>
      <c r="S6" s="366" t="s">
        <v>271</v>
      </c>
      <c r="T6" s="366">
        <v>28</v>
      </c>
      <c r="U6" s="366">
        <v>5000</v>
      </c>
      <c r="V6" s="366">
        <v>-12</v>
      </c>
      <c r="W6" s="366">
        <v>300</v>
      </c>
      <c r="X6" s="366">
        <v>0.3</v>
      </c>
      <c r="Y6" s="366">
        <v>-12</v>
      </c>
      <c r="Z6" s="369">
        <v>1</v>
      </c>
      <c r="AA6" s="370"/>
      <c r="AB6" s="371" t="s">
        <v>354</v>
      </c>
      <c r="AC6" s="371" t="s">
        <v>354</v>
      </c>
      <c r="AD6" s="366">
        <v>1</v>
      </c>
      <c r="AE6" s="372">
        <v>0.75</v>
      </c>
      <c r="AF6" s="372">
        <v>0.28999999999999998</v>
      </c>
      <c r="AG6" s="372">
        <v>0.28999999999999998</v>
      </c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</row>
    <row r="7" spans="2:45">
      <c r="B7" s="366">
        <v>4</v>
      </c>
      <c r="C7" s="32" t="s">
        <v>22</v>
      </c>
      <c r="D7" s="32" t="s">
        <v>23</v>
      </c>
      <c r="E7" s="32" t="s">
        <v>24</v>
      </c>
      <c r="F7" s="32" t="s">
        <v>22</v>
      </c>
      <c r="I7" s="366">
        <v>4</v>
      </c>
      <c r="J7" s="367" t="s">
        <v>274</v>
      </c>
      <c r="K7" s="367">
        <v>76</v>
      </c>
      <c r="L7" s="367">
        <v>-22</v>
      </c>
      <c r="M7" s="367">
        <v>230</v>
      </c>
      <c r="N7" s="367">
        <v>3</v>
      </c>
      <c r="O7" s="367">
        <v>135</v>
      </c>
      <c r="P7" s="368">
        <v>1</v>
      </c>
      <c r="Q7" s="368">
        <v>1</v>
      </c>
      <c r="R7" s="368">
        <v>2.2000000000000002</v>
      </c>
      <c r="S7" s="366" t="s">
        <v>271</v>
      </c>
      <c r="T7" s="366">
        <v>31</v>
      </c>
      <c r="U7" s="366">
        <v>5000</v>
      </c>
      <c r="V7" s="366">
        <v>-12</v>
      </c>
      <c r="W7" s="366">
        <v>300</v>
      </c>
      <c r="X7" s="366">
        <v>0.3</v>
      </c>
      <c r="Y7" s="366">
        <v>-12</v>
      </c>
      <c r="Z7" s="369">
        <v>1</v>
      </c>
      <c r="AA7" s="370"/>
      <c r="AB7" s="371" t="s">
        <v>354</v>
      </c>
      <c r="AC7" s="371" t="s">
        <v>354</v>
      </c>
      <c r="AD7" s="366">
        <v>0.5</v>
      </c>
      <c r="AE7" s="371" t="s">
        <v>527</v>
      </c>
      <c r="AF7" s="371" t="str">
        <f>IF(ISBLANK('DT-0044 PG AC'!T50),"Dependent, Enter Jnr3.2",0.29371*('DT-0044 PG AC'!T50)^(-0.2633))</f>
        <v>Dependent, Enter Jnr3.2</v>
      </c>
      <c r="AG7" s="371" t="str">
        <f>IF(ISBLANK('DT-0044 PG AC'!AC50),"Dependent, Enter Jnr3.2",0.29371*('DT-0044 PG AC'!AC50)^(-0.2633))</f>
        <v>Dependent, Enter Jnr3.2</v>
      </c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</row>
    <row r="8" spans="2:45">
      <c r="B8" s="366">
        <v>5</v>
      </c>
      <c r="C8" s="32" t="s">
        <v>25</v>
      </c>
      <c r="D8" s="32" t="s">
        <v>14</v>
      </c>
      <c r="E8" s="32" t="s">
        <v>26</v>
      </c>
      <c r="F8" s="32" t="s">
        <v>25</v>
      </c>
      <c r="I8" s="366">
        <v>5</v>
      </c>
      <c r="J8" s="367" t="s">
        <v>275</v>
      </c>
      <c r="K8" s="367">
        <v>82</v>
      </c>
      <c r="L8" s="367">
        <v>-22</v>
      </c>
      <c r="M8" s="367">
        <v>230</v>
      </c>
      <c r="N8" s="367">
        <v>3</v>
      </c>
      <c r="O8" s="367">
        <v>135</v>
      </c>
      <c r="P8" s="368">
        <v>1</v>
      </c>
      <c r="Q8" s="368">
        <v>1</v>
      </c>
      <c r="R8" s="368">
        <v>2.2000000000000002</v>
      </c>
      <c r="S8" s="366" t="s">
        <v>271</v>
      </c>
      <c r="T8" s="366">
        <v>34</v>
      </c>
      <c r="U8" s="366">
        <v>5000</v>
      </c>
      <c r="V8" s="366">
        <v>-12</v>
      </c>
      <c r="W8" s="366">
        <v>300</v>
      </c>
      <c r="X8" s="366">
        <v>0.3</v>
      </c>
      <c r="Y8" s="366">
        <v>-12</v>
      </c>
      <c r="Z8" s="369">
        <v>1</v>
      </c>
      <c r="AA8" s="370"/>
      <c r="AB8" s="371" t="s">
        <v>354</v>
      </c>
      <c r="AC8" s="371" t="s">
        <v>354</v>
      </c>
      <c r="AD8" s="366">
        <v>0.5</v>
      </c>
      <c r="AE8" s="371" t="s">
        <v>527</v>
      </c>
      <c r="AF8" s="371" t="str">
        <f>IF(ISBLANK('DT-0044 PG AC'!T50),"Dependent, Enter Jnr3.2",0.29371*('DT-0044 PG AC'!T50)^(-0.2633))</f>
        <v>Dependent, Enter Jnr3.2</v>
      </c>
      <c r="AG8" s="371" t="str">
        <f>IF(ISBLANK('DT-0044 PG AC'!AC50),"Dependent, Enter Jnr3.2",0.29371*('DT-0044 PG AC'!AC50)^(-0.2633))</f>
        <v>Dependent, Enter Jnr3.2</v>
      </c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</row>
    <row r="9" spans="2:45">
      <c r="B9" s="366">
        <v>6</v>
      </c>
      <c r="C9" s="32" t="s">
        <v>27</v>
      </c>
      <c r="D9" s="32" t="s">
        <v>23</v>
      </c>
      <c r="E9" s="32" t="s">
        <v>28</v>
      </c>
      <c r="F9" s="32" t="s">
        <v>27</v>
      </c>
      <c r="I9" s="366">
        <v>6</v>
      </c>
      <c r="J9" s="373" t="s">
        <v>369</v>
      </c>
      <c r="K9" s="367" t="s">
        <v>309</v>
      </c>
      <c r="L9" s="367" t="s">
        <v>309</v>
      </c>
      <c r="M9" s="367" t="s">
        <v>309</v>
      </c>
      <c r="N9" s="367" t="s">
        <v>309</v>
      </c>
      <c r="O9" s="367" t="s">
        <v>309</v>
      </c>
      <c r="P9" s="368" t="s">
        <v>309</v>
      </c>
      <c r="Q9" s="368" t="s">
        <v>309</v>
      </c>
      <c r="R9" s="368" t="s">
        <v>309</v>
      </c>
      <c r="S9" s="366" t="s">
        <v>309</v>
      </c>
      <c r="T9" s="366" t="s">
        <v>309</v>
      </c>
      <c r="U9" s="366" t="s">
        <v>309</v>
      </c>
      <c r="V9" s="366" t="s">
        <v>309</v>
      </c>
      <c r="W9" s="366" t="s">
        <v>309</v>
      </c>
      <c r="X9" s="366" t="s">
        <v>309</v>
      </c>
      <c r="Y9" s="366" t="s">
        <v>309</v>
      </c>
      <c r="Z9" s="369" t="s">
        <v>309</v>
      </c>
      <c r="AA9" s="370"/>
      <c r="AB9" s="369" t="s">
        <v>309</v>
      </c>
      <c r="AC9" s="369" t="s">
        <v>309</v>
      </c>
      <c r="AD9" s="369" t="s">
        <v>309</v>
      </c>
      <c r="AE9" s="369" t="s">
        <v>309</v>
      </c>
      <c r="AF9" s="369" t="s">
        <v>309</v>
      </c>
      <c r="AG9" s="374" t="s">
        <v>369</v>
      </c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</row>
    <row r="10" spans="2:45">
      <c r="B10" s="366">
        <v>7</v>
      </c>
      <c r="C10" s="32" t="s">
        <v>29</v>
      </c>
      <c r="D10" s="32" t="s">
        <v>14</v>
      </c>
      <c r="E10" s="32" t="s">
        <v>30</v>
      </c>
      <c r="F10" s="32" t="s">
        <v>29</v>
      </c>
      <c r="I10" s="366">
        <v>7</v>
      </c>
      <c r="J10" s="360">
        <v>2</v>
      </c>
      <c r="K10" s="360">
        <v>3</v>
      </c>
      <c r="L10" s="360">
        <v>4</v>
      </c>
      <c r="M10" s="360">
        <v>5</v>
      </c>
      <c r="N10" s="360">
        <v>6</v>
      </c>
      <c r="O10" s="360">
        <v>7</v>
      </c>
      <c r="P10" s="361">
        <v>8</v>
      </c>
      <c r="Q10" s="361">
        <v>9</v>
      </c>
      <c r="R10" s="361">
        <v>10</v>
      </c>
      <c r="S10" s="359">
        <v>11</v>
      </c>
      <c r="T10" s="359">
        <v>12</v>
      </c>
      <c r="U10" s="359">
        <v>13</v>
      </c>
      <c r="V10" s="359">
        <v>14</v>
      </c>
      <c r="W10" s="359">
        <v>15</v>
      </c>
      <c r="X10" s="359">
        <v>16</v>
      </c>
      <c r="Y10" s="359">
        <v>17</v>
      </c>
      <c r="Z10" s="362">
        <v>18</v>
      </c>
      <c r="AA10" s="359">
        <v>19</v>
      </c>
      <c r="AB10" s="359">
        <v>20</v>
      </c>
      <c r="AC10" s="359">
        <v>21</v>
      </c>
      <c r="AD10" s="359">
        <v>22</v>
      </c>
      <c r="AE10" s="359">
        <v>23</v>
      </c>
      <c r="AF10" s="359">
        <v>24</v>
      </c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</row>
    <row r="11" spans="2:45">
      <c r="B11" s="366">
        <v>8</v>
      </c>
      <c r="C11" s="32" t="s">
        <v>31</v>
      </c>
      <c r="D11" s="32" t="s">
        <v>23</v>
      </c>
      <c r="E11" s="32" t="s">
        <v>32</v>
      </c>
      <c r="F11" s="32" t="s">
        <v>31</v>
      </c>
      <c r="I11" s="366">
        <v>8</v>
      </c>
      <c r="J11" s="360"/>
      <c r="K11" s="360"/>
      <c r="L11" s="360"/>
      <c r="M11" s="360"/>
      <c r="N11" s="360"/>
      <c r="O11" s="360"/>
      <c r="P11" s="361"/>
      <c r="Q11" s="361"/>
      <c r="R11" s="361"/>
      <c r="S11" s="359"/>
      <c r="T11" s="359"/>
      <c r="U11" s="359"/>
      <c r="V11" s="359"/>
      <c r="W11" s="359"/>
      <c r="X11" s="359"/>
      <c r="Y11" s="359"/>
      <c r="Z11" s="362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59"/>
    </row>
    <row r="12" spans="2:45">
      <c r="B12" s="366">
        <v>9</v>
      </c>
      <c r="C12" s="32" t="s">
        <v>33</v>
      </c>
      <c r="D12" s="32" t="s">
        <v>20</v>
      </c>
      <c r="E12" s="32" t="s">
        <v>34</v>
      </c>
      <c r="F12" s="32" t="s">
        <v>33</v>
      </c>
      <c r="I12" s="366">
        <v>9</v>
      </c>
      <c r="J12" s="360"/>
      <c r="K12" s="360"/>
      <c r="L12" s="360"/>
      <c r="M12" s="360"/>
      <c r="N12" s="360"/>
      <c r="O12" s="360"/>
      <c r="P12" s="361"/>
      <c r="Q12" s="361"/>
      <c r="R12" s="361"/>
      <c r="S12" s="359"/>
      <c r="T12" s="359"/>
      <c r="U12" s="359"/>
      <c r="V12" s="359"/>
      <c r="W12" s="359"/>
      <c r="X12" s="359"/>
      <c r="Y12" s="359"/>
      <c r="Z12" s="362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</row>
    <row r="13" spans="2:45">
      <c r="B13" s="366">
        <v>10</v>
      </c>
      <c r="C13" s="32" t="s">
        <v>35</v>
      </c>
      <c r="D13" s="32" t="s">
        <v>14</v>
      </c>
      <c r="E13" s="32" t="s">
        <v>36</v>
      </c>
      <c r="F13" s="32" t="s">
        <v>35</v>
      </c>
      <c r="I13" s="366">
        <v>10</v>
      </c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</row>
    <row r="14" spans="2:45">
      <c r="B14" s="366">
        <v>11</v>
      </c>
      <c r="C14" s="32" t="s">
        <v>37</v>
      </c>
      <c r="D14" s="32" t="s">
        <v>17</v>
      </c>
      <c r="E14" s="32" t="s">
        <v>38</v>
      </c>
      <c r="F14" s="32" t="s">
        <v>37</v>
      </c>
      <c r="I14" s="366">
        <v>11</v>
      </c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</row>
    <row r="15" spans="2:45">
      <c r="B15" s="366">
        <v>12</v>
      </c>
      <c r="C15" s="32" t="s">
        <v>39</v>
      </c>
      <c r="D15" s="32" t="s">
        <v>20</v>
      </c>
      <c r="E15" s="32" t="s">
        <v>40</v>
      </c>
      <c r="F15" s="32" t="s">
        <v>39</v>
      </c>
      <c r="I15" s="366">
        <v>12</v>
      </c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</row>
    <row r="16" spans="2:45">
      <c r="B16" s="366">
        <v>13</v>
      </c>
      <c r="C16" s="32" t="s">
        <v>41</v>
      </c>
      <c r="D16" s="32" t="s">
        <v>14</v>
      </c>
      <c r="E16" s="32" t="s">
        <v>42</v>
      </c>
      <c r="F16" s="32" t="s">
        <v>41</v>
      </c>
      <c r="I16" s="366">
        <v>13</v>
      </c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</row>
    <row r="17" spans="2:45">
      <c r="B17" s="366">
        <v>14</v>
      </c>
      <c r="C17" s="32" t="s">
        <v>43</v>
      </c>
      <c r="D17" s="32" t="s">
        <v>23</v>
      </c>
      <c r="E17" s="32" t="s">
        <v>44</v>
      </c>
      <c r="F17" s="32" t="s">
        <v>43</v>
      </c>
      <c r="I17" s="366">
        <v>14</v>
      </c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</row>
    <row r="18" spans="2:45">
      <c r="B18" s="366">
        <v>15</v>
      </c>
      <c r="C18" s="32" t="s">
        <v>45</v>
      </c>
      <c r="D18" s="32" t="s">
        <v>14</v>
      </c>
      <c r="E18" s="32" t="s">
        <v>46</v>
      </c>
      <c r="F18" s="32" t="s">
        <v>45</v>
      </c>
      <c r="I18" s="366">
        <v>15</v>
      </c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</row>
    <row r="19" spans="2:45">
      <c r="B19" s="366">
        <v>16</v>
      </c>
      <c r="C19" s="32" t="s">
        <v>47</v>
      </c>
      <c r="D19" s="32" t="s">
        <v>23</v>
      </c>
      <c r="E19" s="32" t="s">
        <v>48</v>
      </c>
      <c r="F19" s="32" t="s">
        <v>47</v>
      </c>
      <c r="I19" s="366">
        <v>16</v>
      </c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</row>
    <row r="20" spans="2:45">
      <c r="B20" s="366">
        <v>17</v>
      </c>
      <c r="C20" s="32" t="s">
        <v>49</v>
      </c>
      <c r="D20" s="32" t="s">
        <v>20</v>
      </c>
      <c r="E20" s="32" t="s">
        <v>50</v>
      </c>
      <c r="F20" s="32" t="s">
        <v>49</v>
      </c>
      <c r="I20" s="366">
        <v>17</v>
      </c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</row>
    <row r="21" spans="2:45" ht="22.5">
      <c r="B21" s="366">
        <v>18</v>
      </c>
      <c r="C21" s="32" t="s">
        <v>51</v>
      </c>
      <c r="D21" s="32" t="s">
        <v>23</v>
      </c>
      <c r="E21" s="32" t="s">
        <v>52</v>
      </c>
      <c r="F21" s="32" t="s">
        <v>51</v>
      </c>
      <c r="I21" s="366">
        <v>18</v>
      </c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</row>
    <row r="22" spans="2:45">
      <c r="B22" s="366">
        <v>19</v>
      </c>
      <c r="C22" s="32" t="s">
        <v>53</v>
      </c>
      <c r="D22" s="32" t="s">
        <v>17</v>
      </c>
      <c r="E22" s="32" t="s">
        <v>54</v>
      </c>
      <c r="F22" s="32" t="s">
        <v>53</v>
      </c>
      <c r="I22" s="366">
        <v>19</v>
      </c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</row>
    <row r="23" spans="2:45">
      <c r="B23" s="366">
        <v>20</v>
      </c>
      <c r="C23" s="32" t="s">
        <v>55</v>
      </c>
      <c r="D23" s="32" t="s">
        <v>20</v>
      </c>
      <c r="E23" s="32" t="s">
        <v>56</v>
      </c>
      <c r="F23" s="32" t="s">
        <v>55</v>
      </c>
      <c r="I23" s="366">
        <v>20</v>
      </c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</row>
    <row r="24" spans="2:45">
      <c r="B24" s="366">
        <v>21</v>
      </c>
      <c r="C24" s="32" t="s">
        <v>57</v>
      </c>
      <c r="D24" s="32" t="s">
        <v>23</v>
      </c>
      <c r="E24" s="32" t="s">
        <v>58</v>
      </c>
      <c r="F24" s="32" t="s">
        <v>57</v>
      </c>
      <c r="I24" s="366">
        <v>21</v>
      </c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</row>
    <row r="25" spans="2:45">
      <c r="B25" s="366">
        <v>22</v>
      </c>
      <c r="C25" s="32" t="s">
        <v>59</v>
      </c>
      <c r="D25" s="32" t="s">
        <v>17</v>
      </c>
      <c r="E25" s="32" t="s">
        <v>60</v>
      </c>
      <c r="F25" s="32" t="s">
        <v>59</v>
      </c>
      <c r="I25" s="366">
        <v>22</v>
      </c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</row>
    <row r="26" spans="2:45">
      <c r="B26" s="366">
        <v>23</v>
      </c>
      <c r="C26" s="32" t="s">
        <v>61</v>
      </c>
      <c r="D26" s="32" t="s">
        <v>20</v>
      </c>
      <c r="E26" s="32" t="s">
        <v>62</v>
      </c>
      <c r="F26" s="32" t="s">
        <v>61</v>
      </c>
      <c r="I26" s="366">
        <v>23</v>
      </c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59"/>
    </row>
    <row r="27" spans="2:45">
      <c r="B27" s="366">
        <v>24</v>
      </c>
      <c r="C27" s="32" t="s">
        <v>63</v>
      </c>
      <c r="D27" s="32" t="s">
        <v>20</v>
      </c>
      <c r="E27" s="32" t="s">
        <v>64</v>
      </c>
      <c r="F27" s="32" t="s">
        <v>63</v>
      </c>
      <c r="I27" s="366">
        <v>24</v>
      </c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</row>
    <row r="28" spans="2:45">
      <c r="B28" s="366">
        <v>25</v>
      </c>
      <c r="C28" s="32" t="s">
        <v>65</v>
      </c>
      <c r="D28" s="32" t="s">
        <v>23</v>
      </c>
      <c r="E28" s="32" t="s">
        <v>66</v>
      </c>
      <c r="F28" s="32" t="s">
        <v>65</v>
      </c>
      <c r="I28" s="366">
        <v>25</v>
      </c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</row>
    <row r="29" spans="2:45">
      <c r="B29" s="366">
        <v>26</v>
      </c>
      <c r="C29" s="32" t="s">
        <v>67</v>
      </c>
      <c r="D29" s="32" t="s">
        <v>23</v>
      </c>
      <c r="E29" s="32" t="s">
        <v>68</v>
      </c>
      <c r="F29" s="32" t="s">
        <v>67</v>
      </c>
      <c r="I29" s="366">
        <v>26</v>
      </c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</row>
    <row r="30" spans="2:45">
      <c r="B30" s="366">
        <v>27</v>
      </c>
      <c r="C30" s="32" t="s">
        <v>69</v>
      </c>
      <c r="D30" s="32" t="s">
        <v>20</v>
      </c>
      <c r="E30" s="32" t="s">
        <v>70</v>
      </c>
      <c r="F30" s="32" t="s">
        <v>69</v>
      </c>
      <c r="I30" s="366">
        <v>27</v>
      </c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</row>
    <row r="31" spans="2:45">
      <c r="B31" s="366">
        <v>28</v>
      </c>
      <c r="C31" s="32" t="s">
        <v>71</v>
      </c>
      <c r="D31" s="32" t="s">
        <v>17</v>
      </c>
      <c r="E31" s="32" t="s">
        <v>72</v>
      </c>
      <c r="F31" s="32" t="s">
        <v>71</v>
      </c>
      <c r="I31" s="366">
        <v>28</v>
      </c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</row>
    <row r="32" spans="2:45">
      <c r="B32" s="366">
        <v>29</v>
      </c>
      <c r="C32" s="32" t="s">
        <v>73</v>
      </c>
      <c r="D32" s="32" t="s">
        <v>14</v>
      </c>
      <c r="E32" s="32" t="s">
        <v>74</v>
      </c>
      <c r="F32" s="32" t="s">
        <v>73</v>
      </c>
      <c r="I32" s="366">
        <v>29</v>
      </c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</row>
    <row r="33" spans="2:45">
      <c r="B33" s="366">
        <v>30</v>
      </c>
      <c r="C33" s="32" t="s">
        <v>75</v>
      </c>
      <c r="D33" s="32" t="s">
        <v>14</v>
      </c>
      <c r="E33" s="32" t="s">
        <v>76</v>
      </c>
      <c r="F33" s="32" t="s">
        <v>75</v>
      </c>
      <c r="I33" s="366">
        <v>30</v>
      </c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</row>
    <row r="34" spans="2:45">
      <c r="B34" s="366">
        <v>31</v>
      </c>
      <c r="C34" s="32" t="s">
        <v>77</v>
      </c>
      <c r="D34" s="32" t="s">
        <v>23</v>
      </c>
      <c r="E34" s="32" t="s">
        <v>78</v>
      </c>
      <c r="F34" s="32" t="s">
        <v>77</v>
      </c>
      <c r="I34" s="366">
        <v>31</v>
      </c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</row>
    <row r="35" spans="2:45">
      <c r="B35" s="366">
        <v>32</v>
      </c>
      <c r="C35" s="32" t="s">
        <v>79</v>
      </c>
      <c r="D35" s="32" t="s">
        <v>14</v>
      </c>
      <c r="E35" s="32" t="s">
        <v>80</v>
      </c>
      <c r="F35" s="32" t="s">
        <v>79</v>
      </c>
      <c r="I35" s="366">
        <v>32</v>
      </c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</row>
    <row r="36" spans="2:45">
      <c r="B36" s="366">
        <v>33</v>
      </c>
      <c r="C36" s="32" t="s">
        <v>81</v>
      </c>
      <c r="D36" s="32" t="s">
        <v>23</v>
      </c>
      <c r="E36" s="32" t="s">
        <v>82</v>
      </c>
      <c r="F36" s="32" t="s">
        <v>81</v>
      </c>
      <c r="I36" s="366">
        <v>33</v>
      </c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</row>
    <row r="37" spans="2:45">
      <c r="B37" s="366">
        <v>34</v>
      </c>
      <c r="C37" s="32" t="s">
        <v>83</v>
      </c>
      <c r="D37" s="32" t="s">
        <v>14</v>
      </c>
      <c r="E37" s="32" t="s">
        <v>84</v>
      </c>
      <c r="F37" s="32" t="s">
        <v>83</v>
      </c>
      <c r="I37" s="366">
        <v>34</v>
      </c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</row>
    <row r="38" spans="2:45">
      <c r="B38" s="366">
        <v>35</v>
      </c>
      <c r="C38" s="32" t="s">
        <v>85</v>
      </c>
      <c r="D38" s="32" t="s">
        <v>20</v>
      </c>
      <c r="E38" s="32" t="s">
        <v>86</v>
      </c>
      <c r="F38" s="32" t="s">
        <v>85</v>
      </c>
      <c r="I38" s="366">
        <v>35</v>
      </c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</row>
    <row r="39" spans="2:45">
      <c r="B39" s="366">
        <v>36</v>
      </c>
      <c r="C39" s="32" t="s">
        <v>87</v>
      </c>
      <c r="D39" s="32" t="s">
        <v>20</v>
      </c>
      <c r="E39" s="32" t="s">
        <v>88</v>
      </c>
      <c r="F39" s="32" t="s">
        <v>87</v>
      </c>
      <c r="I39" s="366">
        <v>36</v>
      </c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</row>
    <row r="40" spans="2:45">
      <c r="B40" s="366">
        <v>37</v>
      </c>
      <c r="C40" s="32" t="s">
        <v>89</v>
      </c>
      <c r="D40" s="32" t="s">
        <v>14</v>
      </c>
      <c r="E40" s="32" t="s">
        <v>90</v>
      </c>
      <c r="F40" s="32" t="s">
        <v>89</v>
      </c>
      <c r="I40" s="366">
        <v>37</v>
      </c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</row>
    <row r="41" spans="2:45">
      <c r="B41" s="366">
        <v>38</v>
      </c>
      <c r="C41" s="32" t="s">
        <v>91</v>
      </c>
      <c r="D41" s="32" t="s">
        <v>20</v>
      </c>
      <c r="E41" s="32" t="s">
        <v>92</v>
      </c>
      <c r="F41" s="32" t="s">
        <v>91</v>
      </c>
      <c r="I41" s="366">
        <v>38</v>
      </c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</row>
    <row r="42" spans="2:45" ht="22.5">
      <c r="B42" s="366">
        <v>39</v>
      </c>
      <c r="C42" s="32" t="s">
        <v>93</v>
      </c>
      <c r="D42" s="32" t="s">
        <v>20</v>
      </c>
      <c r="E42" s="32" t="s">
        <v>94</v>
      </c>
      <c r="F42" s="32" t="s">
        <v>93</v>
      </c>
      <c r="I42" s="359">
        <v>1</v>
      </c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59"/>
      <c r="AS42" s="359"/>
    </row>
    <row r="43" spans="2:45">
      <c r="B43" s="366">
        <v>40</v>
      </c>
      <c r="C43" s="32" t="s">
        <v>95</v>
      </c>
      <c r="D43" s="32" t="s">
        <v>20</v>
      </c>
      <c r="E43" s="32" t="s">
        <v>96</v>
      </c>
      <c r="F43" s="32" t="s">
        <v>95</v>
      </c>
      <c r="I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</row>
    <row r="44" spans="2:45">
      <c r="B44" s="366">
        <v>41</v>
      </c>
      <c r="C44" s="32" t="s">
        <v>97</v>
      </c>
      <c r="D44" s="32" t="s">
        <v>17</v>
      </c>
      <c r="E44" s="32" t="s">
        <v>98</v>
      </c>
      <c r="F44" s="32" t="s">
        <v>97</v>
      </c>
      <c r="I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</row>
    <row r="45" spans="2:45">
      <c r="B45" s="366">
        <v>42</v>
      </c>
      <c r="C45" s="32" t="s">
        <v>99</v>
      </c>
      <c r="D45" s="32" t="s">
        <v>17</v>
      </c>
      <c r="E45" s="32" t="s">
        <v>100</v>
      </c>
      <c r="F45" s="32" t="s">
        <v>99</v>
      </c>
    </row>
    <row r="46" spans="2:45">
      <c r="B46" s="366">
        <v>43</v>
      </c>
      <c r="C46" s="32" t="s">
        <v>101</v>
      </c>
      <c r="D46" s="32" t="s">
        <v>17</v>
      </c>
      <c r="E46" s="32" t="s">
        <v>102</v>
      </c>
      <c r="F46" s="32" t="s">
        <v>101</v>
      </c>
    </row>
    <row r="47" spans="2:45">
      <c r="B47" s="366">
        <v>44</v>
      </c>
      <c r="C47" s="32" t="s">
        <v>103</v>
      </c>
      <c r="D47" s="32" t="s">
        <v>23</v>
      </c>
      <c r="E47" s="32" t="s">
        <v>104</v>
      </c>
      <c r="F47" s="32" t="s">
        <v>103</v>
      </c>
    </row>
    <row r="48" spans="2:45">
      <c r="B48" s="366">
        <v>45</v>
      </c>
      <c r="C48" s="32" t="s">
        <v>105</v>
      </c>
      <c r="D48" s="32" t="s">
        <v>14</v>
      </c>
      <c r="E48" s="32" t="s">
        <v>106</v>
      </c>
      <c r="F48" s="32" t="s">
        <v>105</v>
      </c>
    </row>
    <row r="49" spans="2:6">
      <c r="B49" s="366">
        <v>46</v>
      </c>
      <c r="C49" s="32" t="s">
        <v>107</v>
      </c>
      <c r="D49" s="32" t="s">
        <v>14</v>
      </c>
      <c r="E49" s="32" t="s">
        <v>108</v>
      </c>
      <c r="F49" s="32" t="s">
        <v>107</v>
      </c>
    </row>
    <row r="50" spans="2:6">
      <c r="B50" s="366">
        <v>47</v>
      </c>
      <c r="C50" s="32" t="s">
        <v>109</v>
      </c>
      <c r="D50" s="32" t="s">
        <v>14</v>
      </c>
      <c r="E50" s="32" t="s">
        <v>110</v>
      </c>
      <c r="F50" s="32" t="s">
        <v>109</v>
      </c>
    </row>
    <row r="51" spans="2:6">
      <c r="B51" s="366">
        <v>48</v>
      </c>
      <c r="C51" s="32" t="s">
        <v>111</v>
      </c>
      <c r="D51" s="32" t="s">
        <v>20</v>
      </c>
      <c r="E51" s="32" t="s">
        <v>112</v>
      </c>
      <c r="F51" s="32" t="s">
        <v>111</v>
      </c>
    </row>
    <row r="52" spans="2:6" ht="22.5">
      <c r="B52" s="366">
        <v>49</v>
      </c>
      <c r="C52" s="32" t="s">
        <v>113</v>
      </c>
      <c r="D52" s="32" t="s">
        <v>20</v>
      </c>
      <c r="E52" s="32" t="s">
        <v>114</v>
      </c>
      <c r="F52" s="32" t="s">
        <v>113</v>
      </c>
    </row>
    <row r="53" spans="2:6">
      <c r="B53" s="366">
        <v>50</v>
      </c>
      <c r="C53" s="32" t="s">
        <v>115</v>
      </c>
      <c r="D53" s="32" t="s">
        <v>17</v>
      </c>
      <c r="E53" s="32" t="s">
        <v>116</v>
      </c>
      <c r="F53" s="32" t="s">
        <v>115</v>
      </c>
    </row>
    <row r="54" spans="2:6">
      <c r="B54" s="366">
        <v>51</v>
      </c>
      <c r="C54" s="32" t="s">
        <v>117</v>
      </c>
      <c r="D54" s="32" t="s">
        <v>17</v>
      </c>
      <c r="E54" s="32" t="s">
        <v>118</v>
      </c>
      <c r="F54" s="32" t="s">
        <v>117</v>
      </c>
    </row>
    <row r="55" spans="2:6">
      <c r="B55" s="366">
        <v>52</v>
      </c>
      <c r="C55" s="32" t="s">
        <v>119</v>
      </c>
      <c r="D55" s="32" t="s">
        <v>17</v>
      </c>
      <c r="E55" s="32" t="s">
        <v>120</v>
      </c>
      <c r="F55" s="32" t="s">
        <v>119</v>
      </c>
    </row>
    <row r="56" spans="2:6">
      <c r="B56" s="366">
        <v>53</v>
      </c>
      <c r="C56" s="32" t="s">
        <v>121</v>
      </c>
      <c r="D56" s="32" t="s">
        <v>14</v>
      </c>
      <c r="E56" s="32" t="s">
        <v>122</v>
      </c>
      <c r="F56" s="32" t="s">
        <v>121</v>
      </c>
    </row>
    <row r="57" spans="2:6">
      <c r="B57" s="366">
        <v>54</v>
      </c>
      <c r="C57" s="32" t="s">
        <v>123</v>
      </c>
      <c r="D57" s="32" t="s">
        <v>17</v>
      </c>
      <c r="E57" s="32" t="s">
        <v>124</v>
      </c>
      <c r="F57" s="32" t="s">
        <v>123</v>
      </c>
    </row>
    <row r="58" spans="2:6" ht="13.5" customHeight="1">
      <c r="B58" s="366">
        <v>55</v>
      </c>
      <c r="C58" s="32" t="s">
        <v>125</v>
      </c>
      <c r="D58" s="32" t="s">
        <v>20</v>
      </c>
      <c r="E58" s="32" t="s">
        <v>126</v>
      </c>
      <c r="F58" s="32" t="s">
        <v>125</v>
      </c>
    </row>
    <row r="59" spans="2:6" ht="13.5" customHeight="1">
      <c r="B59" s="366">
        <v>56</v>
      </c>
      <c r="C59" s="32" t="s">
        <v>127</v>
      </c>
      <c r="D59" s="32" t="s">
        <v>23</v>
      </c>
      <c r="E59" s="32" t="s">
        <v>128</v>
      </c>
      <c r="F59" s="32" t="s">
        <v>127</v>
      </c>
    </row>
    <row r="60" spans="2:6" ht="13.5" customHeight="1">
      <c r="B60" s="366">
        <v>57</v>
      </c>
      <c r="C60" s="32" t="s">
        <v>129</v>
      </c>
      <c r="D60" s="32" t="s">
        <v>17</v>
      </c>
      <c r="E60" s="32" t="s">
        <v>130</v>
      </c>
      <c r="F60" s="32" t="s">
        <v>129</v>
      </c>
    </row>
    <row r="61" spans="2:6" ht="13.5" customHeight="1">
      <c r="B61" s="366">
        <v>58</v>
      </c>
      <c r="C61" s="32" t="s">
        <v>131</v>
      </c>
      <c r="D61" s="32" t="s">
        <v>17</v>
      </c>
      <c r="E61" s="32" t="s">
        <v>132</v>
      </c>
      <c r="F61" s="32" t="s">
        <v>131</v>
      </c>
    </row>
    <row r="62" spans="2:6" ht="13.5" customHeight="1">
      <c r="B62" s="366">
        <v>59</v>
      </c>
      <c r="C62" s="32" t="s">
        <v>133</v>
      </c>
      <c r="D62" s="32" t="s">
        <v>23</v>
      </c>
      <c r="E62" s="32" t="s">
        <v>134</v>
      </c>
      <c r="F62" s="32" t="s">
        <v>133</v>
      </c>
    </row>
    <row r="63" spans="2:6" ht="13.5" customHeight="1">
      <c r="B63" s="366">
        <v>60</v>
      </c>
      <c r="C63" s="32" t="s">
        <v>135</v>
      </c>
      <c r="D63" s="32" t="s">
        <v>20</v>
      </c>
      <c r="E63" s="32" t="s">
        <v>136</v>
      </c>
      <c r="F63" s="32" t="s">
        <v>135</v>
      </c>
    </row>
    <row r="64" spans="2:6" ht="13.5" customHeight="1">
      <c r="B64" s="366">
        <v>61</v>
      </c>
      <c r="C64" s="32" t="s">
        <v>137</v>
      </c>
      <c r="D64" s="32" t="s">
        <v>23</v>
      </c>
      <c r="E64" s="32" t="s">
        <v>138</v>
      </c>
      <c r="F64" s="32" t="s">
        <v>137</v>
      </c>
    </row>
    <row r="65" spans="2:6" ht="13.5" customHeight="1">
      <c r="B65" s="366">
        <v>62</v>
      </c>
      <c r="C65" s="32" t="s">
        <v>139</v>
      </c>
      <c r="D65" s="32" t="s">
        <v>14</v>
      </c>
      <c r="E65" s="32" t="s">
        <v>140</v>
      </c>
      <c r="F65" s="32" t="s">
        <v>139</v>
      </c>
    </row>
    <row r="66" spans="2:6" ht="13.5" customHeight="1">
      <c r="B66" s="366">
        <v>63</v>
      </c>
      <c r="C66" s="32" t="s">
        <v>141</v>
      </c>
      <c r="D66" s="32" t="s">
        <v>17</v>
      </c>
      <c r="E66" s="32" t="s">
        <v>142</v>
      </c>
      <c r="F66" s="32" t="s">
        <v>141</v>
      </c>
    </row>
    <row r="67" spans="2:6" ht="13.5" customHeight="1">
      <c r="B67" s="366">
        <v>64</v>
      </c>
      <c r="C67" s="32" t="s">
        <v>143</v>
      </c>
      <c r="D67" s="32" t="s">
        <v>17</v>
      </c>
      <c r="E67" s="32" t="s">
        <v>144</v>
      </c>
      <c r="F67" s="32" t="s">
        <v>143</v>
      </c>
    </row>
    <row r="68" spans="2:6" ht="13.5" customHeight="1">
      <c r="B68" s="366">
        <v>65</v>
      </c>
      <c r="C68" s="32" t="s">
        <v>145</v>
      </c>
      <c r="D68" s="32" t="s">
        <v>14</v>
      </c>
      <c r="E68" s="32" t="s">
        <v>146</v>
      </c>
      <c r="F68" s="32" t="s">
        <v>145</v>
      </c>
    </row>
    <row r="69" spans="2:6" ht="13.5" customHeight="1">
      <c r="B69" s="366">
        <v>66</v>
      </c>
      <c r="C69" s="32" t="s">
        <v>147</v>
      </c>
      <c r="D69" s="32" t="s">
        <v>20</v>
      </c>
      <c r="E69" s="32" t="s">
        <v>148</v>
      </c>
      <c r="F69" s="32" t="s">
        <v>147</v>
      </c>
    </row>
    <row r="70" spans="2:6" ht="13.5" customHeight="1">
      <c r="B70" s="366">
        <v>67</v>
      </c>
      <c r="C70" s="32" t="s">
        <v>149</v>
      </c>
      <c r="D70" s="32" t="s">
        <v>23</v>
      </c>
      <c r="E70" s="32" t="s">
        <v>150</v>
      </c>
      <c r="F70" s="32" t="s">
        <v>149</v>
      </c>
    </row>
    <row r="71" spans="2:6" ht="13.5" customHeight="1">
      <c r="B71" s="366">
        <v>68</v>
      </c>
      <c r="C71" s="32" t="s">
        <v>151</v>
      </c>
      <c r="D71" s="32" t="s">
        <v>17</v>
      </c>
      <c r="E71" s="32" t="s">
        <v>152</v>
      </c>
      <c r="F71" s="32" t="s">
        <v>151</v>
      </c>
    </row>
    <row r="72" spans="2:6" ht="13.5" customHeight="1">
      <c r="B72" s="366">
        <v>69</v>
      </c>
      <c r="C72" s="32" t="s">
        <v>153</v>
      </c>
      <c r="D72" s="32" t="s">
        <v>23</v>
      </c>
      <c r="E72" s="32" t="s">
        <v>154</v>
      </c>
      <c r="F72" s="32" t="s">
        <v>153</v>
      </c>
    </row>
    <row r="73" spans="2:6" ht="13.5" customHeight="1">
      <c r="B73" s="366">
        <v>70</v>
      </c>
      <c r="C73" s="32" t="s">
        <v>155</v>
      </c>
      <c r="D73" s="32" t="s">
        <v>23</v>
      </c>
      <c r="E73" s="32" t="s">
        <v>156</v>
      </c>
      <c r="F73" s="32" t="s">
        <v>155</v>
      </c>
    </row>
    <row r="74" spans="2:6" ht="13.5" customHeight="1">
      <c r="B74" s="366">
        <v>71</v>
      </c>
      <c r="C74" s="32" t="s">
        <v>157</v>
      </c>
      <c r="D74" s="32" t="s">
        <v>23</v>
      </c>
      <c r="E74" s="32" t="s">
        <v>158</v>
      </c>
      <c r="F74" s="32" t="s">
        <v>157</v>
      </c>
    </row>
    <row r="75" spans="2:6" ht="13.5" customHeight="1">
      <c r="B75" s="366">
        <v>72</v>
      </c>
      <c r="C75" s="32" t="s">
        <v>159</v>
      </c>
      <c r="D75" s="32" t="s">
        <v>23</v>
      </c>
      <c r="E75" s="32" t="s">
        <v>160</v>
      </c>
      <c r="F75" s="32" t="s">
        <v>159</v>
      </c>
    </row>
    <row r="76" spans="2:6" ht="13.5" customHeight="1">
      <c r="B76" s="366">
        <v>73</v>
      </c>
      <c r="C76" s="32" t="s">
        <v>161</v>
      </c>
      <c r="D76" s="32" t="s">
        <v>14</v>
      </c>
      <c r="E76" s="32" t="s">
        <v>162</v>
      </c>
      <c r="F76" s="32" t="s">
        <v>161</v>
      </c>
    </row>
    <row r="77" spans="2:6" ht="13.5" customHeight="1">
      <c r="B77" s="366">
        <v>74</v>
      </c>
      <c r="C77" s="32" t="s">
        <v>163</v>
      </c>
      <c r="D77" s="32" t="s">
        <v>17</v>
      </c>
      <c r="E77" s="32" t="s">
        <v>164</v>
      </c>
      <c r="F77" s="32" t="s">
        <v>163</v>
      </c>
    </row>
    <row r="78" spans="2:6" ht="13.5" customHeight="1">
      <c r="B78" s="366">
        <v>75</v>
      </c>
      <c r="C78" s="32" t="s">
        <v>165</v>
      </c>
      <c r="D78" s="32" t="s">
        <v>17</v>
      </c>
      <c r="E78" s="32" t="s">
        <v>166</v>
      </c>
      <c r="F78" s="32" t="s">
        <v>165</v>
      </c>
    </row>
    <row r="79" spans="2:6" ht="13.5" customHeight="1">
      <c r="B79" s="366">
        <v>76</v>
      </c>
      <c r="C79" s="32" t="s">
        <v>167</v>
      </c>
      <c r="D79" s="32" t="s">
        <v>14</v>
      </c>
      <c r="E79" s="32" t="s">
        <v>168</v>
      </c>
      <c r="F79" s="32" t="s">
        <v>167</v>
      </c>
    </row>
    <row r="80" spans="2:6" ht="13.5" customHeight="1">
      <c r="B80" s="366">
        <v>77</v>
      </c>
      <c r="C80" s="32" t="s">
        <v>169</v>
      </c>
      <c r="D80" s="32" t="s">
        <v>23</v>
      </c>
      <c r="E80" s="32" t="s">
        <v>170</v>
      </c>
      <c r="F80" s="32" t="s">
        <v>169</v>
      </c>
    </row>
    <row r="81" spans="2:6" ht="13.5" customHeight="1">
      <c r="B81" s="366">
        <v>78</v>
      </c>
      <c r="C81" s="32" t="s">
        <v>171</v>
      </c>
      <c r="D81" s="32" t="s">
        <v>14</v>
      </c>
      <c r="E81" s="32" t="s">
        <v>172</v>
      </c>
      <c r="F81" s="32" t="s">
        <v>171</v>
      </c>
    </row>
    <row r="82" spans="2:6" ht="13.5" customHeight="1">
      <c r="B82" s="366">
        <v>79</v>
      </c>
      <c r="C82" s="32" t="s">
        <v>173</v>
      </c>
      <c r="D82" s="32" t="s">
        <v>20</v>
      </c>
      <c r="E82" s="32" t="s">
        <v>174</v>
      </c>
      <c r="F82" s="32" t="s">
        <v>173</v>
      </c>
    </row>
    <row r="83" spans="2:6" ht="13.5" customHeight="1">
      <c r="B83" s="366">
        <v>80</v>
      </c>
      <c r="C83" s="32" t="s">
        <v>175</v>
      </c>
      <c r="D83" s="32" t="s">
        <v>17</v>
      </c>
      <c r="E83" s="32" t="s">
        <v>176</v>
      </c>
      <c r="F83" s="32" t="s">
        <v>175</v>
      </c>
    </row>
    <row r="84" spans="2:6" ht="13.5" customHeight="1">
      <c r="B84" s="366">
        <v>81</v>
      </c>
      <c r="C84" s="32" t="s">
        <v>177</v>
      </c>
      <c r="D84" s="32" t="s">
        <v>17</v>
      </c>
      <c r="E84" s="32" t="s">
        <v>178</v>
      </c>
      <c r="F84" s="32" t="s">
        <v>177</v>
      </c>
    </row>
    <row r="85" spans="2:6" ht="13.5" customHeight="1">
      <c r="B85" s="366">
        <v>82</v>
      </c>
      <c r="C85" s="32" t="s">
        <v>179</v>
      </c>
      <c r="D85" s="32" t="s">
        <v>14</v>
      </c>
      <c r="E85" s="32" t="s">
        <v>180</v>
      </c>
      <c r="F85" s="32" t="s">
        <v>179</v>
      </c>
    </row>
    <row r="86" spans="2:6" ht="13.5" customHeight="1">
      <c r="B86" s="366">
        <v>83</v>
      </c>
      <c r="C86" s="32" t="s">
        <v>181</v>
      </c>
      <c r="D86" s="32" t="s">
        <v>17</v>
      </c>
      <c r="E86" s="32" t="s">
        <v>182</v>
      </c>
      <c r="F86" s="32" t="s">
        <v>181</v>
      </c>
    </row>
    <row r="87" spans="2:6" ht="13.5" customHeight="1">
      <c r="B87" s="366">
        <v>84</v>
      </c>
      <c r="C87" s="32" t="s">
        <v>183</v>
      </c>
      <c r="D87" s="32" t="s">
        <v>20</v>
      </c>
      <c r="E87" s="32" t="s">
        <v>184</v>
      </c>
      <c r="F87" s="32" t="s">
        <v>183</v>
      </c>
    </row>
    <row r="88" spans="2:6" ht="13.5" customHeight="1">
      <c r="B88" s="366">
        <v>85</v>
      </c>
      <c r="C88" s="32" t="s">
        <v>185</v>
      </c>
      <c r="D88" s="32" t="s">
        <v>17</v>
      </c>
      <c r="E88" s="32" t="s">
        <v>186</v>
      </c>
      <c r="F88" s="32" t="s">
        <v>185</v>
      </c>
    </row>
    <row r="89" spans="2:6" ht="13.5" customHeight="1">
      <c r="B89" s="366">
        <v>86</v>
      </c>
      <c r="C89" s="32" t="s">
        <v>187</v>
      </c>
      <c r="D89" s="32" t="s">
        <v>14</v>
      </c>
      <c r="E89" s="32" t="s">
        <v>188</v>
      </c>
      <c r="F89" s="32" t="s">
        <v>187</v>
      </c>
    </row>
    <row r="90" spans="2:6" ht="13.5" customHeight="1">
      <c r="B90" s="366">
        <v>87</v>
      </c>
      <c r="C90" s="32" t="s">
        <v>189</v>
      </c>
      <c r="D90" s="32" t="s">
        <v>14</v>
      </c>
      <c r="E90" s="32" t="s">
        <v>190</v>
      </c>
      <c r="F90" s="32" t="s">
        <v>189</v>
      </c>
    </row>
    <row r="91" spans="2:6" ht="13.5" customHeight="1">
      <c r="B91" s="366">
        <v>88</v>
      </c>
      <c r="C91" s="32" t="s">
        <v>191</v>
      </c>
      <c r="D91" s="32" t="s">
        <v>23</v>
      </c>
      <c r="E91" s="32" t="s">
        <v>192</v>
      </c>
      <c r="F91" s="32" t="s">
        <v>191</v>
      </c>
    </row>
    <row r="92" spans="2:6" ht="13.5" customHeight="1">
      <c r="B92" s="366">
        <v>89</v>
      </c>
      <c r="C92" s="32" t="s">
        <v>193</v>
      </c>
      <c r="D92" s="32" t="s">
        <v>23</v>
      </c>
      <c r="E92" s="32" t="s">
        <v>194</v>
      </c>
      <c r="F92" s="32" t="s">
        <v>193</v>
      </c>
    </row>
    <row r="93" spans="2:6" ht="13.5" customHeight="1">
      <c r="B93" s="366">
        <v>90</v>
      </c>
      <c r="C93" s="32" t="s">
        <v>195</v>
      </c>
      <c r="D93" s="32" t="s">
        <v>14</v>
      </c>
      <c r="E93" s="32" t="s">
        <v>196</v>
      </c>
      <c r="F93" s="32" t="s">
        <v>195</v>
      </c>
    </row>
    <row r="94" spans="2:6" ht="13.5" customHeight="1">
      <c r="B94" s="366">
        <v>91</v>
      </c>
      <c r="C94" s="32" t="s">
        <v>197</v>
      </c>
      <c r="D94" s="32" t="s">
        <v>17</v>
      </c>
      <c r="E94" s="32" t="s">
        <v>198</v>
      </c>
      <c r="F94" s="32" t="s">
        <v>197</v>
      </c>
    </row>
    <row r="95" spans="2:6" ht="13.5" customHeight="1">
      <c r="B95" s="366">
        <v>92</v>
      </c>
      <c r="C95" s="32" t="s">
        <v>199</v>
      </c>
      <c r="D95" s="32" t="s">
        <v>20</v>
      </c>
      <c r="E95" s="32" t="s">
        <v>200</v>
      </c>
      <c r="F95" s="32" t="s">
        <v>199</v>
      </c>
    </row>
    <row r="96" spans="2:6" ht="13.5" customHeight="1">
      <c r="B96" s="366">
        <v>93</v>
      </c>
      <c r="C96" s="32" t="s">
        <v>201</v>
      </c>
      <c r="D96" s="32" t="s">
        <v>23</v>
      </c>
      <c r="E96" s="32" t="s">
        <v>202</v>
      </c>
      <c r="F96" s="32" t="s">
        <v>201</v>
      </c>
    </row>
    <row r="97" spans="2:6" ht="13.5" customHeight="1">
      <c r="B97" s="366">
        <v>94</v>
      </c>
      <c r="C97" s="32" t="s">
        <v>203</v>
      </c>
      <c r="D97" s="32" t="s">
        <v>17</v>
      </c>
      <c r="E97" s="32" t="s">
        <v>204</v>
      </c>
      <c r="F97" s="32" t="s">
        <v>203</v>
      </c>
    </row>
    <row r="98" spans="2:6" ht="13.5" customHeight="1">
      <c r="B98" s="366">
        <v>95</v>
      </c>
      <c r="C98" s="32" t="s">
        <v>205</v>
      </c>
      <c r="D98" s="32" t="s">
        <v>17</v>
      </c>
      <c r="E98" s="32" t="s">
        <v>206</v>
      </c>
      <c r="F98" s="32" t="s">
        <v>205</v>
      </c>
    </row>
    <row r="99" spans="2:6" ht="13.5" customHeight="1">
      <c r="B99" s="366">
        <v>96</v>
      </c>
      <c r="C99" s="106" t="s">
        <v>448</v>
      </c>
      <c r="D99" s="32">
        <v>1</v>
      </c>
      <c r="E99" s="32">
        <v>96</v>
      </c>
      <c r="F99" s="106" t="s">
        <v>448</v>
      </c>
    </row>
    <row r="100" spans="2:6" ht="13.5" customHeight="1">
      <c r="B100" s="366">
        <v>97</v>
      </c>
      <c r="C100" s="106" t="s">
        <v>449</v>
      </c>
      <c r="D100" s="32">
        <v>2</v>
      </c>
      <c r="E100" s="32">
        <v>97</v>
      </c>
      <c r="F100" s="106" t="s">
        <v>449</v>
      </c>
    </row>
    <row r="101" spans="2:6" ht="13.5" customHeight="1">
      <c r="B101" s="366">
        <v>98</v>
      </c>
      <c r="C101" s="106" t="s">
        <v>450</v>
      </c>
      <c r="D101" s="32">
        <v>3</v>
      </c>
      <c r="E101" s="32">
        <v>98</v>
      </c>
      <c r="F101" s="106" t="s">
        <v>450</v>
      </c>
    </row>
    <row r="102" spans="2:6" ht="13.5" customHeight="1">
      <c r="B102" s="366">
        <v>99</v>
      </c>
      <c r="C102" s="106" t="s">
        <v>451</v>
      </c>
      <c r="D102" s="32">
        <v>4</v>
      </c>
      <c r="E102" s="32">
        <v>99</v>
      </c>
      <c r="F102" s="106" t="s">
        <v>451</v>
      </c>
    </row>
    <row r="103" spans="2:6">
      <c r="B103" s="366">
        <v>100</v>
      </c>
      <c r="C103" s="366" t="s">
        <v>207</v>
      </c>
      <c r="D103" s="366"/>
      <c r="E103" s="366">
        <v>100</v>
      </c>
      <c r="F103" s="366"/>
    </row>
  </sheetData>
  <mergeCells count="2">
    <mergeCell ref="B2:F2"/>
    <mergeCell ref="I2:Z2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BS93"/>
  <sheetViews>
    <sheetView showGridLines="0" showRowColHeaders="0" workbookViewId="0">
      <selection activeCell="T36" sqref="T36:X36"/>
    </sheetView>
  </sheetViews>
  <sheetFormatPr defaultColWidth="0" defaultRowHeight="12.75" zeroHeight="1"/>
  <cols>
    <col min="1" max="1" width="2.7109375" style="116" customWidth="1"/>
    <col min="2" max="2" width="1.7109375" style="116" customWidth="1"/>
    <col min="3" max="12" width="2.7109375" style="116" customWidth="1"/>
    <col min="13" max="13" width="3" style="116" customWidth="1"/>
    <col min="14" max="14" width="3.28515625" style="116" customWidth="1"/>
    <col min="15" max="16" width="3.42578125" style="116" customWidth="1"/>
    <col min="17" max="17" width="4" style="116" customWidth="1"/>
    <col min="18" max="18" width="3.140625" style="116" customWidth="1"/>
    <col min="19" max="19" width="3.7109375" style="116" customWidth="1"/>
    <col min="20" max="21" width="2.85546875" style="116" customWidth="1"/>
    <col min="22" max="22" width="3.42578125" style="116" customWidth="1"/>
    <col min="23" max="23" width="3" style="116" customWidth="1"/>
    <col min="24" max="25" width="3.28515625" style="116" customWidth="1"/>
    <col min="26" max="29" width="2.7109375" style="116" customWidth="1"/>
    <col min="30" max="30" width="3.42578125" style="116" customWidth="1"/>
    <col min="31" max="31" width="2.7109375" style="116" customWidth="1"/>
    <col min="32" max="32" width="3.5703125" style="116" customWidth="1"/>
    <col min="33" max="33" width="3" style="116" customWidth="1"/>
    <col min="34" max="37" width="2.7109375" style="116" customWidth="1"/>
    <col min="38" max="38" width="1.7109375" style="116" customWidth="1"/>
    <col min="39" max="39" width="2.7109375" style="116" customWidth="1"/>
    <col min="40" max="40" width="2.7109375" style="116" hidden="1" customWidth="1"/>
    <col min="41" max="42" width="3.42578125" style="116" hidden="1" customWidth="1"/>
    <col min="43" max="43" width="11" style="116" hidden="1" customWidth="1"/>
    <col min="44" max="44" width="8" style="116" hidden="1" customWidth="1"/>
    <col min="45" max="45" width="11" style="116" hidden="1" customWidth="1"/>
    <col min="46" max="46" width="13.85546875" style="116" hidden="1" customWidth="1"/>
    <col min="47" max="53" width="3.42578125" style="116" hidden="1" customWidth="1"/>
    <col min="54" max="54" width="3.42578125" style="171" hidden="1" customWidth="1"/>
    <col min="55" max="55" width="3.42578125" style="116" hidden="1" customWidth="1"/>
    <col min="56" max="56" width="3.42578125" style="171" hidden="1" customWidth="1"/>
    <col min="57" max="63" width="3.42578125" style="116" hidden="1" customWidth="1"/>
    <col min="64" max="68" width="2.7109375" style="116" hidden="1" customWidth="1"/>
    <col min="69" max="69" width="3.85546875" style="116" hidden="1" customWidth="1"/>
    <col min="70" max="16384" width="2.7109375" style="116" hidden="1"/>
  </cols>
  <sheetData>
    <row r="1" spans="2:65"/>
    <row r="2" spans="2:65" ht="0.95" customHeight="1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9"/>
    </row>
    <row r="3" spans="2:65" ht="11.25" customHeight="1">
      <c r="B3" s="120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122"/>
    </row>
    <row r="4" spans="2:65" s="126" customFormat="1" ht="15.75">
      <c r="B4" s="123"/>
      <c r="C4" s="469" t="s">
        <v>0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124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C4" s="125"/>
      <c r="BE4" s="125"/>
      <c r="BF4" s="125"/>
      <c r="BG4" s="125"/>
      <c r="BH4" s="125"/>
      <c r="BI4" s="125"/>
      <c r="BJ4" s="125"/>
      <c r="BK4" s="125"/>
      <c r="BL4" s="125"/>
      <c r="BM4" s="125"/>
    </row>
    <row r="5" spans="2:65" s="126" customFormat="1" ht="14.25" customHeight="1">
      <c r="B5" s="123"/>
      <c r="C5" s="469" t="s">
        <v>1</v>
      </c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124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C5" s="125"/>
      <c r="BE5" s="125"/>
      <c r="BF5" s="125"/>
      <c r="BG5" s="125"/>
      <c r="BH5" s="125"/>
      <c r="BI5" s="125"/>
      <c r="BJ5" s="125"/>
      <c r="BK5" s="125"/>
      <c r="BL5" s="125"/>
      <c r="BM5" s="125"/>
    </row>
    <row r="6" spans="2:65" s="126" customFormat="1">
      <c r="B6" s="123"/>
      <c r="C6" s="470" t="s">
        <v>2</v>
      </c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124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C6" s="125"/>
      <c r="BE6" s="125"/>
      <c r="BF6" s="125"/>
      <c r="BG6" s="125"/>
      <c r="BH6" s="125"/>
      <c r="BI6" s="125"/>
      <c r="BJ6" s="125"/>
      <c r="BK6" s="125"/>
      <c r="BL6" s="125"/>
      <c r="BM6" s="125"/>
    </row>
    <row r="7" spans="2:65" s="126" customFormat="1" ht="9.75" customHeight="1">
      <c r="B7" s="123"/>
      <c r="C7" s="471" t="s">
        <v>3</v>
      </c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124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C7" s="125"/>
      <c r="BE7" s="125"/>
      <c r="BF7" s="125"/>
      <c r="BG7" s="125"/>
      <c r="BH7" s="125"/>
      <c r="BI7" s="125"/>
      <c r="BJ7" s="125"/>
      <c r="BK7" s="125"/>
      <c r="BL7" s="125"/>
      <c r="BM7" s="125"/>
    </row>
    <row r="8" spans="2:65" s="126" customFormat="1" ht="9.75" customHeight="1">
      <c r="B8" s="123"/>
      <c r="C8" s="471" t="s">
        <v>4</v>
      </c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128"/>
    </row>
    <row r="9" spans="2:65" s="132" customFormat="1" ht="5.25" customHeight="1">
      <c r="B9" s="129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27"/>
      <c r="AD9" s="127"/>
      <c r="AE9" s="127"/>
      <c r="AF9" s="127"/>
      <c r="AG9" s="127"/>
      <c r="AH9" s="127"/>
      <c r="AI9" s="127"/>
      <c r="AJ9" s="127"/>
      <c r="AK9" s="127"/>
      <c r="AL9" s="131"/>
    </row>
    <row r="10" spans="2:65" s="136" customFormat="1" ht="12.75" customHeight="1">
      <c r="B10" s="133"/>
      <c r="C10" s="472" t="s">
        <v>419</v>
      </c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135"/>
    </row>
    <row r="11" spans="2:65" s="136" customFormat="1" ht="12.75" customHeight="1">
      <c r="B11" s="133"/>
      <c r="C11" s="472" t="s">
        <v>248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135"/>
    </row>
    <row r="12" spans="2:65" s="136" customFormat="1" ht="12.75" customHeight="1">
      <c r="B12" s="133"/>
      <c r="C12" s="472" t="s">
        <v>249</v>
      </c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135"/>
    </row>
    <row r="13" spans="2:65">
      <c r="B13" s="120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22"/>
    </row>
    <row r="14" spans="2:65" s="143" customFormat="1" ht="12" customHeight="1">
      <c r="B14" s="138"/>
      <c r="C14" s="444" t="s">
        <v>9</v>
      </c>
      <c r="D14" s="444"/>
      <c r="E14" s="444"/>
      <c r="F14" s="444"/>
      <c r="G14" s="444"/>
      <c r="H14" s="444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139"/>
      <c r="U14" s="444" t="s">
        <v>5</v>
      </c>
      <c r="V14" s="444"/>
      <c r="W14" s="463" t="e">
        <f>VLOOKUP(#REF!,#REF!,5)</f>
        <v>#REF!</v>
      </c>
      <c r="X14" s="463"/>
      <c r="Y14" s="463"/>
      <c r="Z14" s="463"/>
      <c r="AA14" s="463"/>
      <c r="AB14" s="463"/>
      <c r="AC14" s="463"/>
      <c r="AD14" s="463"/>
      <c r="AE14" s="140"/>
      <c r="AF14" s="440" t="s">
        <v>8</v>
      </c>
      <c r="AG14" s="440"/>
      <c r="AH14" s="464">
        <f>VLOOKUP(' '!G3,' '!B4:F103,3)</f>
        <v>0</v>
      </c>
      <c r="AI14" s="464"/>
      <c r="AJ14" s="464"/>
      <c r="AK14" s="464"/>
      <c r="AL14" s="142"/>
    </row>
    <row r="15" spans="2:65" s="143" customFormat="1" ht="12" customHeight="1">
      <c r="B15" s="138"/>
      <c r="C15" s="444" t="s">
        <v>6</v>
      </c>
      <c r="D15" s="444"/>
      <c r="E15" s="444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139"/>
      <c r="U15" s="444" t="s">
        <v>209</v>
      </c>
      <c r="V15" s="444"/>
      <c r="W15" s="444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142"/>
    </row>
    <row r="16" spans="2:65" s="143" customFormat="1" ht="12" customHeight="1">
      <c r="B16" s="138"/>
      <c r="C16" s="444" t="s">
        <v>213</v>
      </c>
      <c r="D16" s="444"/>
      <c r="E16" s="444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139"/>
      <c r="U16" s="444" t="s">
        <v>214</v>
      </c>
      <c r="V16" s="444"/>
      <c r="W16" s="429"/>
      <c r="X16" s="429"/>
      <c r="Y16" s="429"/>
      <c r="Z16" s="429"/>
      <c r="AA16" s="429"/>
      <c r="AB16" s="429"/>
      <c r="AC16" s="429"/>
      <c r="AD16" s="429"/>
      <c r="AE16" s="440" t="s">
        <v>246</v>
      </c>
      <c r="AF16" s="440"/>
      <c r="AG16" s="429"/>
      <c r="AH16" s="429"/>
      <c r="AI16" s="429"/>
      <c r="AJ16" s="429"/>
      <c r="AK16" s="429"/>
      <c r="AL16" s="142"/>
    </row>
    <row r="17" spans="2:63" s="143" customFormat="1" ht="12" customHeight="1">
      <c r="B17" s="138"/>
      <c r="C17" s="444" t="s">
        <v>215</v>
      </c>
      <c r="D17" s="444"/>
      <c r="E17" s="444"/>
      <c r="F17" s="444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139"/>
      <c r="U17" s="444" t="s">
        <v>221</v>
      </c>
      <c r="V17" s="444"/>
      <c r="W17" s="444"/>
      <c r="X17" s="444"/>
      <c r="Y17" s="444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142"/>
    </row>
    <row r="18" spans="2:63" s="143" customFormat="1" ht="12" customHeight="1">
      <c r="B18" s="138"/>
      <c r="C18" s="444" t="s">
        <v>216</v>
      </c>
      <c r="D18" s="444"/>
      <c r="E18" s="444"/>
      <c r="F18" s="444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139"/>
      <c r="U18" s="444" t="s">
        <v>222</v>
      </c>
      <c r="V18" s="444"/>
      <c r="W18" s="444"/>
      <c r="X18" s="444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142"/>
    </row>
    <row r="19" spans="2:63" s="143" customFormat="1" ht="12" customHeight="1">
      <c r="B19" s="138"/>
      <c r="C19" s="444" t="s">
        <v>217</v>
      </c>
      <c r="D19" s="444"/>
      <c r="E19" s="444"/>
      <c r="F19" s="444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139"/>
      <c r="U19" s="444" t="s">
        <v>223</v>
      </c>
      <c r="V19" s="444"/>
      <c r="W19" s="444"/>
      <c r="X19" s="238"/>
      <c r="Y19" s="238"/>
      <c r="Z19" s="238"/>
      <c r="AA19" s="238"/>
      <c r="AB19" s="238"/>
      <c r="AC19" s="238"/>
      <c r="AD19" s="238"/>
      <c r="AE19" s="473" t="s">
        <v>516</v>
      </c>
      <c r="AF19" s="473"/>
      <c r="AG19" s="238"/>
      <c r="AH19" s="238"/>
      <c r="AI19" s="238"/>
      <c r="AJ19" s="238"/>
      <c r="AK19" s="238"/>
      <c r="AL19" s="142"/>
    </row>
    <row r="20" spans="2:63" s="143" customFormat="1" ht="12" customHeight="1">
      <c r="B20" s="138"/>
      <c r="C20" s="444" t="s">
        <v>218</v>
      </c>
      <c r="D20" s="444"/>
      <c r="E20" s="444"/>
      <c r="F20" s="444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139"/>
      <c r="U20" s="444" t="s">
        <v>224</v>
      </c>
      <c r="V20" s="444"/>
      <c r="W20" s="444"/>
      <c r="X20" s="444"/>
      <c r="Y20" s="444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142"/>
    </row>
    <row r="21" spans="2:63" s="143" customFormat="1" ht="12" customHeight="1">
      <c r="B21" s="138"/>
      <c r="C21" s="444" t="s">
        <v>208</v>
      </c>
      <c r="D21" s="444"/>
      <c r="E21" s="444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139"/>
      <c r="U21" s="444" t="s">
        <v>212</v>
      </c>
      <c r="V21" s="444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142"/>
    </row>
    <row r="22" spans="2:63" s="143" customFormat="1" ht="12" customHeight="1">
      <c r="B22" s="138"/>
      <c r="C22" s="444" t="s">
        <v>515</v>
      </c>
      <c r="D22" s="444"/>
      <c r="E22" s="444"/>
      <c r="F22" s="444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139"/>
      <c r="U22" s="444" t="s">
        <v>212</v>
      </c>
      <c r="V22" s="444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142"/>
    </row>
    <row r="23" spans="2:63" s="143" customFormat="1" ht="12" customHeight="1">
      <c r="B23" s="138"/>
      <c r="C23" s="444" t="s">
        <v>220</v>
      </c>
      <c r="D23" s="444"/>
      <c r="E23" s="444"/>
      <c r="F23" s="444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139"/>
      <c r="U23" s="444" t="s">
        <v>7</v>
      </c>
      <c r="V23" s="444"/>
      <c r="W23" s="444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142"/>
    </row>
    <row r="24" spans="2:63" s="149" customFormat="1" ht="5.25" customHeight="1">
      <c r="B24" s="144"/>
      <c r="C24" s="145"/>
      <c r="D24" s="145"/>
      <c r="E24" s="145"/>
      <c r="F24" s="145"/>
      <c r="G24" s="146"/>
      <c r="H24" s="146"/>
      <c r="I24" s="146"/>
      <c r="J24" s="146"/>
      <c r="K24" s="146"/>
      <c r="L24" s="145"/>
      <c r="M24" s="145"/>
      <c r="N24" s="145"/>
      <c r="O24" s="145"/>
      <c r="P24" s="145"/>
      <c r="Q24" s="146"/>
      <c r="R24" s="146"/>
      <c r="S24" s="146"/>
      <c r="T24" s="146"/>
      <c r="U24" s="146"/>
      <c r="V24" s="146"/>
      <c r="W24" s="145"/>
      <c r="X24" s="145"/>
      <c r="Y24" s="145"/>
      <c r="Z24" s="145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8"/>
    </row>
    <row r="25" spans="2:63" s="143" customFormat="1" ht="12.95" customHeight="1">
      <c r="B25" s="138"/>
      <c r="C25" s="477" t="s">
        <v>243</v>
      </c>
      <c r="D25" s="477"/>
      <c r="E25" s="477"/>
      <c r="F25" s="478"/>
      <c r="G25" s="480" t="s">
        <v>244</v>
      </c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8"/>
      <c r="AH25" s="480" t="s">
        <v>245</v>
      </c>
      <c r="AI25" s="477"/>
      <c r="AJ25" s="477"/>
      <c r="AK25" s="477"/>
      <c r="AL25" s="142"/>
    </row>
    <row r="26" spans="2:63" s="143" customFormat="1" ht="13.5" customHeight="1">
      <c r="B26" s="138"/>
      <c r="C26" s="680"/>
      <c r="D26" s="629"/>
      <c r="E26" s="629"/>
      <c r="F26" s="630"/>
      <c r="G26" s="628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30"/>
      <c r="AH26" s="681"/>
      <c r="AI26" s="629"/>
      <c r="AJ26" s="629"/>
      <c r="AK26" s="629"/>
      <c r="AL26" s="142"/>
    </row>
    <row r="27" spans="2:63" s="143" customFormat="1" ht="13.5" customHeight="1">
      <c r="B27" s="138"/>
      <c r="C27" s="430"/>
      <c r="D27" s="643"/>
      <c r="E27" s="643"/>
      <c r="F27" s="644"/>
      <c r="G27" s="436"/>
      <c r="H27" s="643"/>
      <c r="I27" s="643"/>
      <c r="J27" s="643"/>
      <c r="K27" s="643"/>
      <c r="L27" s="643"/>
      <c r="M27" s="643"/>
      <c r="N27" s="643"/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3"/>
      <c r="Z27" s="643"/>
      <c r="AA27" s="643"/>
      <c r="AB27" s="643"/>
      <c r="AC27" s="643"/>
      <c r="AD27" s="643"/>
      <c r="AE27" s="643"/>
      <c r="AF27" s="643"/>
      <c r="AG27" s="644"/>
      <c r="AH27" s="435"/>
      <c r="AI27" s="643"/>
      <c r="AJ27" s="643"/>
      <c r="AK27" s="643"/>
      <c r="AL27" s="142"/>
    </row>
    <row r="28" spans="2:63" s="143" customFormat="1" ht="13.5" customHeight="1">
      <c r="B28" s="138"/>
      <c r="C28" s="446"/>
      <c r="D28" s="639"/>
      <c r="E28" s="639"/>
      <c r="F28" s="642"/>
      <c r="G28" s="45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42"/>
      <c r="AH28" s="445"/>
      <c r="AI28" s="639"/>
      <c r="AJ28" s="639"/>
      <c r="AK28" s="639"/>
      <c r="AL28" s="142"/>
    </row>
    <row r="29" spans="2:63" s="152" customFormat="1" ht="5.25" customHeight="1" thickBot="1">
      <c r="B29" s="150"/>
      <c r="C29" s="178"/>
      <c r="D29" s="178"/>
      <c r="E29" s="172"/>
      <c r="F29" s="172"/>
      <c r="G29" s="186"/>
      <c r="H29" s="172"/>
      <c r="I29" s="172"/>
      <c r="J29" s="172"/>
      <c r="K29" s="172"/>
      <c r="L29" s="172"/>
      <c r="M29" s="172"/>
      <c r="N29" s="172"/>
      <c r="O29" s="173"/>
      <c r="P29" s="173"/>
      <c r="Q29" s="174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34"/>
      <c r="AI29" s="172"/>
      <c r="AJ29" s="172"/>
      <c r="AK29" s="172"/>
      <c r="AL29" s="151"/>
    </row>
    <row r="30" spans="2:63" s="152" customFormat="1" ht="18.75" customHeight="1">
      <c r="B30" s="150"/>
      <c r="C30" s="686" t="s">
        <v>367</v>
      </c>
      <c r="D30" s="687"/>
      <c r="E30" s="687"/>
      <c r="F30" s="687"/>
      <c r="G30" s="687"/>
      <c r="H30" s="687"/>
      <c r="I30" s="688"/>
      <c r="J30" s="631" t="e">
        <f>VLOOKUP(' (2)'!AI3,' (2)'!I4:AI48,2)</f>
        <v>#N/A</v>
      </c>
      <c r="K30" s="631"/>
      <c r="L30" s="631"/>
      <c r="M30" s="631"/>
      <c r="N30" s="631"/>
      <c r="O30" s="632"/>
      <c r="P30" s="633" t="s">
        <v>321</v>
      </c>
      <c r="Q30" s="634"/>
      <c r="R30" s="634"/>
      <c r="S30" s="635"/>
      <c r="T30" s="619" t="s">
        <v>325</v>
      </c>
      <c r="U30" s="620"/>
      <c r="V30" s="620"/>
      <c r="W30" s="620"/>
      <c r="X30" s="620"/>
      <c r="Y30" s="620"/>
      <c r="Z30" s="620"/>
      <c r="AA30" s="620"/>
      <c r="AB30" s="620"/>
      <c r="AC30" s="620"/>
      <c r="AD30" s="620"/>
      <c r="AE30" s="620"/>
      <c r="AF30" s="620"/>
      <c r="AG30" s="620"/>
      <c r="AH30" s="620"/>
      <c r="AI30" s="620"/>
      <c r="AJ30" s="620"/>
      <c r="AK30" s="621"/>
      <c r="AL30" s="151"/>
    </row>
    <row r="31" spans="2:63" s="152" customFormat="1" ht="15.75" customHeight="1">
      <c r="B31" s="150"/>
      <c r="C31" s="692" t="s">
        <v>371</v>
      </c>
      <c r="D31" s="693"/>
      <c r="E31" s="689" t="str">
        <f>VLOOKUP(' (2)'!I2,' (2)'!$I$3:$L$41,3)</f>
        <v xml:space="preserve">  </v>
      </c>
      <c r="F31" s="689"/>
      <c r="G31" s="689"/>
      <c r="H31" s="689"/>
      <c r="I31" s="689"/>
      <c r="J31" s="689"/>
      <c r="K31" s="689"/>
      <c r="L31" s="689"/>
      <c r="M31" s="689"/>
      <c r="N31" s="689"/>
      <c r="O31" s="690"/>
      <c r="P31" s="636"/>
      <c r="Q31" s="637"/>
      <c r="R31" s="637"/>
      <c r="S31" s="638"/>
      <c r="T31" s="624" t="s">
        <v>317</v>
      </c>
      <c r="U31" s="624"/>
      <c r="V31" s="624"/>
      <c r="W31" s="624"/>
      <c r="X31" s="625"/>
      <c r="Y31" s="640" t="s">
        <v>326</v>
      </c>
      <c r="Z31" s="640"/>
      <c r="AA31" s="640"/>
      <c r="AB31" s="691"/>
      <c r="AC31" s="659" t="s">
        <v>318</v>
      </c>
      <c r="AD31" s="624"/>
      <c r="AE31" s="624"/>
      <c r="AF31" s="624"/>
      <c r="AG31" s="625"/>
      <c r="AH31" s="640" t="s">
        <v>326</v>
      </c>
      <c r="AI31" s="640"/>
      <c r="AJ31" s="640"/>
      <c r="AK31" s="641"/>
      <c r="AL31" s="151"/>
    </row>
    <row r="32" spans="2:63" s="177" customFormat="1" ht="18.75" customHeight="1">
      <c r="B32" s="175"/>
      <c r="C32" s="649"/>
      <c r="D32" s="650"/>
      <c r="E32" s="651" t="str">
        <f>VLOOKUP(' (2)'!I2,' (2)'!$I$3:$L$41,4)</f>
        <v xml:space="preserve">  </v>
      </c>
      <c r="F32" s="651"/>
      <c r="G32" s="651"/>
      <c r="H32" s="651"/>
      <c r="I32" s="651"/>
      <c r="J32" s="651"/>
      <c r="K32" s="651"/>
      <c r="L32" s="651"/>
      <c r="M32" s="651"/>
      <c r="N32" s="651"/>
      <c r="O32" s="652"/>
      <c r="P32" s="679" t="s">
        <v>460</v>
      </c>
      <c r="Q32" s="661"/>
      <c r="R32" s="661" t="s">
        <v>461</v>
      </c>
      <c r="S32" s="662"/>
      <c r="T32" s="626"/>
      <c r="U32" s="626"/>
      <c r="V32" s="626"/>
      <c r="W32" s="626"/>
      <c r="X32" s="627"/>
      <c r="Y32" s="622" t="s">
        <v>327</v>
      </c>
      <c r="Z32" s="622"/>
      <c r="AA32" s="622"/>
      <c r="AB32" s="623"/>
      <c r="AC32" s="660"/>
      <c r="AD32" s="626"/>
      <c r="AE32" s="626"/>
      <c r="AF32" s="626"/>
      <c r="AG32" s="627"/>
      <c r="AH32" s="622" t="s">
        <v>327</v>
      </c>
      <c r="AI32" s="622"/>
      <c r="AJ32" s="622"/>
      <c r="AK32" s="673"/>
      <c r="AL32" s="176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</row>
    <row r="33" spans="2:71" s="177" customFormat="1" ht="13.5" customHeight="1">
      <c r="B33" s="175"/>
      <c r="C33" s="653" t="s">
        <v>333</v>
      </c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4"/>
      <c r="AB33" s="654"/>
      <c r="AC33" s="654"/>
      <c r="AD33" s="654"/>
      <c r="AE33" s="654"/>
      <c r="AF33" s="654"/>
      <c r="AG33" s="654"/>
      <c r="AH33" s="654"/>
      <c r="AI33" s="654"/>
      <c r="AJ33" s="654"/>
      <c r="AK33" s="655"/>
      <c r="AL33" s="176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</row>
    <row r="34" spans="2:71" s="177" customFormat="1" ht="12.75" customHeight="1">
      <c r="B34" s="175"/>
      <c r="C34" s="656" t="s">
        <v>334</v>
      </c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8"/>
      <c r="P34" s="679" t="str">
        <f>VLOOKUP(' (2)'!I2,' (2)'!$I$4:$AX$41,5)</f>
        <v xml:space="preserve">  </v>
      </c>
      <c r="Q34" s="661"/>
      <c r="R34" s="661" t="str">
        <f>VLOOKUP(' (2)'!I2,' (2)'!$I$4:$AX$41,6)</f>
        <v xml:space="preserve">  </v>
      </c>
      <c r="S34" s="662"/>
      <c r="T34" s="667"/>
      <c r="U34" s="672"/>
      <c r="V34" s="672"/>
      <c r="W34" s="672"/>
      <c r="X34" s="672"/>
      <c r="Y34" s="647" t="str">
        <f>IF(OR(ISBLANK(T34),AND(P34=" --- ",R34=" --- ")),"",AS34)</f>
        <v/>
      </c>
      <c r="Z34" s="647"/>
      <c r="AA34" s="647"/>
      <c r="AB34" s="648"/>
      <c r="AC34" s="665"/>
      <c r="AD34" s="666"/>
      <c r="AE34" s="666"/>
      <c r="AF34" s="666"/>
      <c r="AG34" s="667"/>
      <c r="AH34" s="647" t="str">
        <f>IF(OR(ISBLANK(AC34),AND(P34=" --- ",R34=" --- ")),"",AT34)</f>
        <v/>
      </c>
      <c r="AI34" s="647"/>
      <c r="AJ34" s="647"/>
      <c r="AK34" s="670"/>
      <c r="AL34" s="176"/>
      <c r="AO34" s="157"/>
      <c r="AP34" s="157"/>
      <c r="AQ34" s="235" t="str">
        <f>IF(P34=" --- ",0,P34)</f>
        <v xml:space="preserve">  </v>
      </c>
      <c r="AR34" s="235" t="str">
        <f>IF(R34=" --- ",999,R34)</f>
        <v xml:space="preserve">  </v>
      </c>
      <c r="AS34" s="235" t="str">
        <f>IF(AND(T34&gt;=$AQ34,T34&lt;=$AR34),"Pass","Fail")</f>
        <v>Fail</v>
      </c>
      <c r="AT34" s="235" t="str">
        <f>IF(AND(AC34&gt;=$AQ34,AC34&lt;=$AR34),"Pass","Fail")</f>
        <v>Fail</v>
      </c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Q34" s="177" t="str">
        <f>IF(ISBLANK(AC34),"",IF(AND(AC34&gt;=BN34,AC34&lt;=BO34),"Pass","Fail"))</f>
        <v/>
      </c>
      <c r="BR34" s="177" t="str">
        <f>IF(ISBLANK(AE34),"",IF(AND(AE34&gt;=BP34,AE34&lt;=BQ34),"Pass","Fail"))</f>
        <v/>
      </c>
      <c r="BS34" s="177" t="str">
        <f>IF(ISBLANK(AF34),"",IF(AND(AF34&gt;=BQ34,AF34&lt;=#REF!),"Pass","Fail"))</f>
        <v/>
      </c>
    </row>
    <row r="35" spans="2:71" s="177" customFormat="1" ht="13.5" customHeight="1">
      <c r="B35" s="175"/>
      <c r="C35" s="656" t="s">
        <v>335</v>
      </c>
      <c r="D35" s="657"/>
      <c r="E35" s="657"/>
      <c r="F35" s="657"/>
      <c r="G35" s="657"/>
      <c r="H35" s="657"/>
      <c r="I35" s="657"/>
      <c r="J35" s="657"/>
      <c r="K35" s="657"/>
      <c r="L35" s="657"/>
      <c r="M35" s="657"/>
      <c r="N35" s="657"/>
      <c r="O35" s="658"/>
      <c r="P35" s="679" t="str">
        <f>VLOOKUP(' (2)'!I2,' (2)'!$I$4:$AX$41,7)</f>
        <v xml:space="preserve">  </v>
      </c>
      <c r="Q35" s="661"/>
      <c r="R35" s="661" t="str">
        <f>VLOOKUP(' (2)'!I2,' (2)'!$I$4:$AX$41,8)</f>
        <v xml:space="preserve">  </v>
      </c>
      <c r="S35" s="662"/>
      <c r="T35" s="667"/>
      <c r="U35" s="672"/>
      <c r="V35" s="672"/>
      <c r="W35" s="672"/>
      <c r="X35" s="672"/>
      <c r="Y35" s="647" t="str">
        <f>IF(OR(ISBLANK(T35),AND(P35=" --- ",R35=" --- ")),"",AS35)</f>
        <v/>
      </c>
      <c r="Z35" s="647"/>
      <c r="AA35" s="647"/>
      <c r="AB35" s="648"/>
      <c r="AC35" s="665"/>
      <c r="AD35" s="666"/>
      <c r="AE35" s="666"/>
      <c r="AF35" s="666"/>
      <c r="AG35" s="667"/>
      <c r="AH35" s="647" t="str">
        <f>IF(OR(ISBLANK(AC35),AND(P35=" --- ",R35=" --- ")),"",AT35)</f>
        <v/>
      </c>
      <c r="AI35" s="647"/>
      <c r="AJ35" s="647"/>
      <c r="AK35" s="670"/>
      <c r="AL35" s="176"/>
      <c r="AO35" s="157"/>
      <c r="AP35" s="157"/>
      <c r="AQ35" s="235" t="str">
        <f t="shared" ref="AQ35:AQ41" si="0">IF(P35=" --- ",0,P35)</f>
        <v xml:space="preserve">  </v>
      </c>
      <c r="AR35" s="235" t="str">
        <f t="shared" ref="AR35:AR41" si="1">IF(R35=" --- ",999,R35)</f>
        <v xml:space="preserve">  </v>
      </c>
      <c r="AS35" s="235" t="str">
        <f>IF(AND(T35&gt;=$AQ35,T35&lt;=$AR35),"Pass","Fail")</f>
        <v>Fail</v>
      </c>
      <c r="AT35" s="235" t="str">
        <f>IF(AND(AC35&gt;=$AQ35,AC35&lt;=$AR35),"Pass","Fail")</f>
        <v>Fail</v>
      </c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Q35" s="177" t="str">
        <f>IF(ISBLANK(AC35),"",IF(AND(AC35&gt;=BN35,AC35&lt;=BO35),"Pass","Fail"))</f>
        <v/>
      </c>
      <c r="BR35" s="177" t="str">
        <f>IF(ISBLANK(AE35),"",IF(AND(AE35&gt;=BP35,AE35&lt;=BQ35),"Pass","Fail"))</f>
        <v/>
      </c>
      <c r="BS35" s="177" t="str">
        <f>IF(ISBLANK(AF35),"",IF(AND(AF35&gt;=BQ35,AF35&lt;=#REF!),"Pass","Fail"))</f>
        <v/>
      </c>
    </row>
    <row r="36" spans="2:71" s="177" customFormat="1" ht="13.5" customHeight="1">
      <c r="B36" s="175"/>
      <c r="C36" s="656" t="s">
        <v>540</v>
      </c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8"/>
      <c r="P36" s="679" t="str">
        <f>VLOOKUP(' (2)'!I2,' (2)'!$I$4:$AX$41,9)</f>
        <v xml:space="preserve">  </v>
      </c>
      <c r="Q36" s="661"/>
      <c r="R36" s="661" t="str">
        <f>VLOOKUP(' (2)'!I2,' (2)'!$I$4:$AX$41,10)</f>
        <v xml:space="preserve">  </v>
      </c>
      <c r="S36" s="662"/>
      <c r="T36" s="667"/>
      <c r="U36" s="672"/>
      <c r="V36" s="672"/>
      <c r="W36" s="672"/>
      <c r="X36" s="672"/>
      <c r="Y36" s="647" t="str">
        <f>IF(OR(ISBLANK(T36),AND(P36=" --- ",R36=" --- ")),"",AS36)</f>
        <v/>
      </c>
      <c r="Z36" s="647"/>
      <c r="AA36" s="647"/>
      <c r="AB36" s="648"/>
      <c r="AC36" s="665"/>
      <c r="AD36" s="666"/>
      <c r="AE36" s="666"/>
      <c r="AF36" s="666"/>
      <c r="AG36" s="667"/>
      <c r="AH36" s="647" t="str">
        <f>IF(OR(ISBLANK(AC36),AND(P36=" --- ",R36=" --- ")),"",AT36)</f>
        <v/>
      </c>
      <c r="AI36" s="647"/>
      <c r="AJ36" s="647"/>
      <c r="AK36" s="670"/>
      <c r="AL36" s="176"/>
      <c r="AO36" s="157"/>
      <c r="AP36" s="157"/>
      <c r="AQ36" s="235" t="str">
        <f t="shared" si="0"/>
        <v xml:space="preserve">  </v>
      </c>
      <c r="AR36" s="235" t="str">
        <f t="shared" si="1"/>
        <v xml:space="preserve">  </v>
      </c>
      <c r="AS36" s="235" t="str">
        <f>IF(AND(T36&gt;=$AQ36,T36&lt;=$AR36),"Pass","Fail")</f>
        <v>Fail</v>
      </c>
      <c r="AT36" s="235" t="str">
        <f>IF(AND(AC36&gt;=$AQ36,AC36&lt;=$AR36),"Pass","Fail")</f>
        <v>Fail</v>
      </c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Q36" s="177" t="str">
        <f>IF(ISBLANK(AC36),"",IF(AND(AC36&gt;=BN36,AC36&lt;=BO36),"Pass","Fail"))</f>
        <v/>
      </c>
      <c r="BR36" s="177" t="str">
        <f>IF(ISBLANK(AE36),"",IF(AND(AE36&gt;=BP36,AE36&lt;=BQ36),"Pass","Fail"))</f>
        <v/>
      </c>
      <c r="BS36" s="177" t="str">
        <f>IF(ISBLANK(AF36),"",IF(AND(AF36&gt;=BQ36,AF36&lt;=#REF!),"Pass","Fail"))</f>
        <v/>
      </c>
    </row>
    <row r="37" spans="2:71" s="177" customFormat="1" ht="13.5" customHeight="1">
      <c r="B37" s="175"/>
      <c r="C37" s="656" t="s">
        <v>541</v>
      </c>
      <c r="D37" s="657"/>
      <c r="E37" s="657"/>
      <c r="F37" s="657"/>
      <c r="G37" s="657"/>
      <c r="H37" s="657"/>
      <c r="I37" s="657"/>
      <c r="J37" s="657"/>
      <c r="K37" s="657"/>
      <c r="L37" s="657"/>
      <c r="M37" s="657"/>
      <c r="N37" s="657"/>
      <c r="O37" s="658"/>
      <c r="P37" s="679" t="str">
        <f>VLOOKUP(' (2)'!I2,' (2)'!$I$4:$AX$41,11)</f>
        <v xml:space="preserve">  </v>
      </c>
      <c r="Q37" s="661"/>
      <c r="R37" s="661" t="str">
        <f>VLOOKUP(' (2)'!I2,' (2)'!$I$4:$AX$41,12)</f>
        <v xml:space="preserve">  </v>
      </c>
      <c r="S37" s="662"/>
      <c r="T37" s="667"/>
      <c r="U37" s="672"/>
      <c r="V37" s="672"/>
      <c r="W37" s="672"/>
      <c r="X37" s="672"/>
      <c r="Y37" s="647" t="str">
        <f>IF(OR(ISBLANK(T37),AND(P37=" --- ",R37=" --- ")),"",AS37)</f>
        <v/>
      </c>
      <c r="Z37" s="647"/>
      <c r="AA37" s="647"/>
      <c r="AB37" s="648"/>
      <c r="AC37" s="665"/>
      <c r="AD37" s="666"/>
      <c r="AE37" s="666"/>
      <c r="AF37" s="666"/>
      <c r="AG37" s="667"/>
      <c r="AH37" s="647" t="str">
        <f>IF(OR(ISBLANK(AC37),AND(P37=" --- ",R37=" --- ")),"",AT37)</f>
        <v/>
      </c>
      <c r="AI37" s="647"/>
      <c r="AJ37" s="647"/>
      <c r="AK37" s="670"/>
      <c r="AL37" s="176"/>
      <c r="AO37" s="157"/>
      <c r="AP37" s="157"/>
      <c r="AQ37" s="235" t="str">
        <f t="shared" si="0"/>
        <v xml:space="preserve">  </v>
      </c>
      <c r="AR37" s="235" t="str">
        <f t="shared" si="1"/>
        <v xml:space="preserve">  </v>
      </c>
      <c r="AS37" s="235" t="str">
        <f>IF(AND(T37&gt;=$AQ37,T37&lt;=$AR37),"Pass","Fail")</f>
        <v>Fail</v>
      </c>
      <c r="AT37" s="235" t="str">
        <f>IF(AND(AC37&gt;=$AQ37,AC37&lt;=$AR37),"Pass","Fail")</f>
        <v>Fail</v>
      </c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</row>
    <row r="38" spans="2:71" s="177" customFormat="1" ht="13.5" customHeight="1">
      <c r="B38" s="175"/>
      <c r="C38" s="656" t="s">
        <v>500</v>
      </c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8"/>
      <c r="P38" s="679" t="str">
        <f>VLOOKUP(' (2)'!I2,' (2)'!$I$4:$AX$41,13)</f>
        <v xml:space="preserve">  </v>
      </c>
      <c r="Q38" s="661"/>
      <c r="R38" s="661" t="str">
        <f>VLOOKUP(' (2)'!I2,' (2)'!$I$4:$AX$41,14)</f>
        <v xml:space="preserve">  </v>
      </c>
      <c r="S38" s="662"/>
      <c r="T38" s="667"/>
      <c r="U38" s="672"/>
      <c r="V38" s="672"/>
      <c r="W38" s="672"/>
      <c r="X38" s="672"/>
      <c r="Y38" s="647" t="str">
        <f>IF(OR(ISBLANK(T38),AND(P38=" --- ",R38=" --- ")),"",AS38)</f>
        <v/>
      </c>
      <c r="Z38" s="647"/>
      <c r="AA38" s="647"/>
      <c r="AB38" s="648"/>
      <c r="AC38" s="665"/>
      <c r="AD38" s="666"/>
      <c r="AE38" s="666"/>
      <c r="AF38" s="666"/>
      <c r="AG38" s="667"/>
      <c r="AH38" s="647" t="str">
        <f>IF(OR(ISBLANK(AC38),AND(P38=" --- ",R38=" --- ")),"",AT38)</f>
        <v/>
      </c>
      <c r="AI38" s="647"/>
      <c r="AJ38" s="647"/>
      <c r="AK38" s="670"/>
      <c r="AL38" s="176"/>
      <c r="AO38" s="157"/>
      <c r="AP38" s="157"/>
      <c r="AQ38" s="235" t="str">
        <f t="shared" si="0"/>
        <v xml:space="preserve">  </v>
      </c>
      <c r="AR38" s="235" t="str">
        <f t="shared" si="1"/>
        <v xml:space="preserve">  </v>
      </c>
      <c r="AS38" s="235" t="str">
        <f>IF(AND(T38&gt;=$AQ38,T38&lt;=$AR38),"Pass","Fail")</f>
        <v>Fail</v>
      </c>
      <c r="AT38" s="235" t="str">
        <f>IF(AND(AC38&gt;=$AQ38,AC38&lt;=$AR38),"Pass","Fail")</f>
        <v>Fail</v>
      </c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Q38" s="177" t="str">
        <f>IF(ISBLANK(AC38),"",IF(AND(AC38&gt;=BN38,AC38&lt;=BO38),"Pass","Fail"))</f>
        <v/>
      </c>
      <c r="BR38" s="177" t="str">
        <f>IF(ISBLANK(AE38),"",IF(AND(AE38&gt;=BP38,AE38&lt;=BQ38),"Pass","Fail"))</f>
        <v/>
      </c>
      <c r="BS38" s="177" t="str">
        <f>IF(ISBLANK(AF38),"",IF(AND(AF38&gt;=BQ38,AF38&lt;=#REF!),"Pass","Fail"))</f>
        <v/>
      </c>
    </row>
    <row r="39" spans="2:71" s="177" customFormat="1" ht="15.75" customHeight="1">
      <c r="B39" s="175"/>
      <c r="C39" s="656" t="s">
        <v>359</v>
      </c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57"/>
      <c r="O39" s="658"/>
      <c r="P39" s="679" t="str">
        <f>VLOOKUP(' (2)'!I2,' (2)'!$I$4:$AX$41,42)</f>
        <v xml:space="preserve">  </v>
      </c>
      <c r="Q39" s="661"/>
      <c r="R39" s="661"/>
      <c r="S39" s="662"/>
      <c r="T39" s="682" t="str">
        <f>VLOOKUP(' (2)'!K52,' (2)'!I51:K53,2)</f>
        <v xml:space="preserve"> </v>
      </c>
      <c r="U39" s="647"/>
      <c r="V39" s="647"/>
      <c r="W39" s="647"/>
      <c r="X39" s="647"/>
      <c r="Y39" s="647" t="str">
        <f>IF(OR('DT-0044 Emulsions'!P39=" --- ",' (2)'!K52=1),"",IF(OR(AND(P39=" --- ",' (2)'!K52=3),AND(P39="Positive",' (2)'!K52=2)),"Pass","Fail"))</f>
        <v/>
      </c>
      <c r="Z39" s="647" t="b">
        <f>IF(A39="---",IF(ISBLANK(E34),"",IF(E34="positive","Pass","Fail")))</f>
        <v>0</v>
      </c>
      <c r="AA39" s="647" t="b">
        <f>IF(B39="---",IF(ISBLANK(F34),"",IF(F34="positive","Pass","Fail")))</f>
        <v>0</v>
      </c>
      <c r="AB39" s="648" t="b">
        <f>IF(C39="---",IF(ISBLANK(G34),"",IF(G34="positive","Pass","Fail")))</f>
        <v>0</v>
      </c>
      <c r="AC39" s="713">
        <f>VLOOKUP(' (2)'!K53,' (2)'!I51:K53,3)</f>
        <v>0</v>
      </c>
      <c r="AD39" s="647"/>
      <c r="AE39" s="647"/>
      <c r="AF39" s="647"/>
      <c r="AG39" s="647"/>
      <c r="AH39" s="648" t="str">
        <f>IF(OR('DT-0044 Emulsions'!P39=" --- ",' (2)'!K53=1),"",IF(OR(AND(P39=" --- ",' (2)'!K53=3),AND(P39="Positive",' (2)'!K53=2)),"Pass","Fail"))</f>
        <v/>
      </c>
      <c r="AI39" s="668" t="b">
        <f>IF(J39="---",IF(ISBLANK(N34),"",IF(N34="positive","Pass","Fail")))</f>
        <v>0</v>
      </c>
      <c r="AJ39" s="668" t="b">
        <f>IF(K39="---",IF(ISBLANK(O34),"",IF(O34="positive","Pass","Fail")))</f>
        <v>0</v>
      </c>
      <c r="AK39" s="669" t="b">
        <f>IF(L39="---",IF(ISBLANK(P34),"",IF(P34="positive","Pass","Fail")))</f>
        <v>0</v>
      </c>
      <c r="AL39" s="176"/>
      <c r="AO39" s="157"/>
      <c r="AP39" s="157"/>
      <c r="AQ39" s="237" t="str">
        <f t="shared" si="0"/>
        <v xml:space="preserve">  </v>
      </c>
      <c r="AR39" s="237">
        <f t="shared" si="1"/>
        <v>0</v>
      </c>
      <c r="AS39" s="237"/>
      <c r="AT39" s="23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</row>
    <row r="40" spans="2:71" s="177" customFormat="1" ht="13.5" customHeight="1">
      <c r="B40" s="175"/>
      <c r="C40" s="656" t="s">
        <v>542</v>
      </c>
      <c r="D40" s="657"/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8"/>
      <c r="P40" s="679" t="str">
        <f>VLOOKUP(' (2)'!I2,' (2)'!$I$4:$AX$41,15)</f>
        <v xml:space="preserve">  </v>
      </c>
      <c r="Q40" s="661"/>
      <c r="R40" s="661" t="str">
        <f>VLOOKUP(' (2)'!I2,' (2)'!$I$4:$AX$41,16)</f>
        <v xml:space="preserve">  </v>
      </c>
      <c r="S40" s="662"/>
      <c r="T40" s="667"/>
      <c r="U40" s="672"/>
      <c r="V40" s="672"/>
      <c r="W40" s="672"/>
      <c r="X40" s="672"/>
      <c r="Y40" s="647" t="str">
        <f>IF(OR(ISBLANK(T40),AND(P40=" --- ",R40=" --- ")),"",AS40)</f>
        <v/>
      </c>
      <c r="Z40" s="647"/>
      <c r="AA40" s="647"/>
      <c r="AB40" s="648"/>
      <c r="AC40" s="671"/>
      <c r="AD40" s="672"/>
      <c r="AE40" s="672"/>
      <c r="AF40" s="672"/>
      <c r="AG40" s="672"/>
      <c r="AH40" s="647" t="str">
        <f>IF(OR(ISBLANK(AC40),AND(P40=" --- ",R40=" --- ")),"",AT40)</f>
        <v/>
      </c>
      <c r="AI40" s="647"/>
      <c r="AJ40" s="647"/>
      <c r="AK40" s="670"/>
      <c r="AL40" s="176"/>
      <c r="AO40" s="157"/>
      <c r="AP40" s="157"/>
      <c r="AQ40" s="235" t="str">
        <f t="shared" si="0"/>
        <v xml:space="preserve">  </v>
      </c>
      <c r="AR40" s="235" t="str">
        <f t="shared" si="1"/>
        <v xml:space="preserve">  </v>
      </c>
      <c r="AS40" s="235" t="str">
        <f>IF(AND(T40&gt;=$AQ40,T40&lt;=$AR40),"Pass","Fail")</f>
        <v>Fail</v>
      </c>
      <c r="AT40" s="235" t="str">
        <f>IF(AND(AC40&gt;=$AQ40,AC40&lt;=$AR40),"Pass","Fail")</f>
        <v>Fail</v>
      </c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Q40" s="177" t="str">
        <f>IF(ISBLANK(AC40),"",IF(AND(AC40&gt;=BN40,AC40&lt;=BO40),"Pass","Fail"))</f>
        <v/>
      </c>
      <c r="BR40" s="177" t="str">
        <f>IF(ISBLANK(AE40),"",IF(AND(AE40&gt;=BP40,AE40&lt;=BQ40),"Pass","Fail"))</f>
        <v/>
      </c>
      <c r="BS40" s="177" t="str">
        <f>IF(ISBLANK(AF40),"",IF(AND(AF40&gt;=BQ40,AF40&lt;=#REF!),"Pass","Fail"))</f>
        <v/>
      </c>
    </row>
    <row r="41" spans="2:71" s="177" customFormat="1" ht="13.5" customHeight="1">
      <c r="B41" s="175"/>
      <c r="C41" s="656" t="s">
        <v>509</v>
      </c>
      <c r="D41" s="657"/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658"/>
      <c r="P41" s="679" t="str">
        <f>VLOOKUP(' (2)'!I2,' (2)'!$I$4:$AX$41,25)</f>
        <v xml:space="preserve">  </v>
      </c>
      <c r="Q41" s="661"/>
      <c r="R41" s="661" t="str">
        <f>VLOOKUP(' (2)'!I2,' (2)'!$I$4:$AX$41,26)</f>
        <v xml:space="preserve">  </v>
      </c>
      <c r="S41" s="662"/>
      <c r="T41" s="667"/>
      <c r="U41" s="672"/>
      <c r="V41" s="672"/>
      <c r="W41" s="672"/>
      <c r="X41" s="672"/>
      <c r="Y41" s="647" t="str">
        <f>IF(OR(ISBLANK(T41),AND(P41=" --- ",R41=" --- ")),"",AS41)</f>
        <v/>
      </c>
      <c r="Z41" s="647"/>
      <c r="AA41" s="647"/>
      <c r="AB41" s="648"/>
      <c r="AC41" s="671"/>
      <c r="AD41" s="672"/>
      <c r="AE41" s="672"/>
      <c r="AF41" s="672"/>
      <c r="AG41" s="672"/>
      <c r="AH41" s="647" t="str">
        <f>IF(OR(ISBLANK(AC41),AND(P41=" --- ",R41=" --- ")),"",AT41)</f>
        <v/>
      </c>
      <c r="AI41" s="647"/>
      <c r="AJ41" s="647"/>
      <c r="AK41" s="670"/>
      <c r="AL41" s="176"/>
      <c r="AO41" s="157"/>
      <c r="AP41" s="157"/>
      <c r="AQ41" s="235" t="str">
        <f t="shared" si="0"/>
        <v xml:space="preserve">  </v>
      </c>
      <c r="AR41" s="235" t="str">
        <f t="shared" si="1"/>
        <v xml:space="preserve">  </v>
      </c>
      <c r="AS41" s="235" t="str">
        <f>IF(AND(T41&gt;=$AQ41,T41&lt;=$AR41),"Pass","Fail")</f>
        <v>Fail</v>
      </c>
      <c r="AT41" s="235" t="str">
        <f>IF(AND(AC41&gt;=$AQ41,AC41&lt;=$AR41),"Pass","Fail")</f>
        <v>Fail</v>
      </c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</row>
    <row r="42" spans="2:71" s="177" customFormat="1" ht="13.5" customHeight="1">
      <c r="B42" s="175"/>
      <c r="C42" s="705" t="s">
        <v>502</v>
      </c>
      <c r="D42" s="706"/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706"/>
      <c r="W42" s="706"/>
      <c r="X42" s="706"/>
      <c r="Y42" s="706"/>
      <c r="Z42" s="706"/>
      <c r="AA42" s="706"/>
      <c r="AB42" s="706"/>
      <c r="AC42" s="706"/>
      <c r="AD42" s="706"/>
      <c r="AE42" s="706"/>
      <c r="AF42" s="706"/>
      <c r="AG42" s="706"/>
      <c r="AH42" s="706"/>
      <c r="AI42" s="706"/>
      <c r="AJ42" s="706"/>
      <c r="AK42" s="707"/>
      <c r="AL42" s="176"/>
      <c r="AO42" s="157"/>
      <c r="AP42" s="157"/>
      <c r="AQ42" s="236"/>
      <c r="AR42" s="236"/>
      <c r="AS42" s="236"/>
      <c r="AT42" s="236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</row>
    <row r="43" spans="2:71" s="177" customFormat="1" ht="13.5" customHeight="1">
      <c r="B43" s="175"/>
      <c r="C43" s="656" t="s">
        <v>539</v>
      </c>
      <c r="D43" s="657"/>
      <c r="E43" s="657"/>
      <c r="F43" s="657"/>
      <c r="G43" s="657"/>
      <c r="H43" s="657"/>
      <c r="I43" s="657"/>
      <c r="J43" s="657"/>
      <c r="K43" s="657"/>
      <c r="L43" s="657"/>
      <c r="M43" s="657"/>
      <c r="N43" s="657"/>
      <c r="O43" s="658"/>
      <c r="P43" s="709" t="str">
        <f>VLOOKUP(' (2)'!I2,' (2)'!I4:AX41,17)</f>
        <v xml:space="preserve">  </v>
      </c>
      <c r="Q43" s="710"/>
      <c r="R43" s="710"/>
      <c r="S43" s="711"/>
      <c r="T43" s="708"/>
      <c r="U43" s="664"/>
      <c r="V43" s="664"/>
      <c r="W43" s="664"/>
      <c r="X43" s="664"/>
      <c r="Y43" s="677"/>
      <c r="Z43" s="677"/>
      <c r="AA43" s="677"/>
      <c r="AB43" s="678"/>
      <c r="AC43" s="663"/>
      <c r="AD43" s="664"/>
      <c r="AE43" s="664"/>
      <c r="AF43" s="664"/>
      <c r="AG43" s="664"/>
      <c r="AH43" s="677"/>
      <c r="AI43" s="677"/>
      <c r="AJ43" s="677"/>
      <c r="AK43" s="712"/>
      <c r="AL43" s="176"/>
      <c r="AO43" s="157"/>
      <c r="AP43" s="157"/>
      <c r="AQ43" s="235" t="str">
        <f>IF(P43=" --- ",0,P43)</f>
        <v xml:space="preserve">  </v>
      </c>
      <c r="AR43" s="235">
        <f>IF(R43=" --- ",999,R43)</f>
        <v>0</v>
      </c>
      <c r="AS43" s="235" t="str">
        <f>IF(AND(T43&gt;=$AQ43,T43&lt;=$AR43),"Pass","Fail")</f>
        <v>Fail</v>
      </c>
      <c r="AT43" s="235" t="str">
        <f>IF(AND(AC43&gt;=$AQ43,AC43&lt;=$AR43),"Pass","Fail")</f>
        <v>Fail</v>
      </c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</row>
    <row r="44" spans="2:71" s="177" customFormat="1" ht="13.5" customHeight="1">
      <c r="B44" s="175"/>
      <c r="C44" s="656" t="s">
        <v>538</v>
      </c>
      <c r="D44" s="657"/>
      <c r="E44" s="657"/>
      <c r="F44" s="657"/>
      <c r="G44" s="657"/>
      <c r="H44" s="657"/>
      <c r="I44" s="657"/>
      <c r="J44" s="657"/>
      <c r="K44" s="657"/>
      <c r="L44" s="657"/>
      <c r="M44" s="657"/>
      <c r="N44" s="657"/>
      <c r="O44" s="658"/>
      <c r="P44" s="709" t="str">
        <f>IF(' (2)'!I2=1,"",VLOOKUP(' (2)'!I2,' (2)'!I4:AX41,18))</f>
        <v/>
      </c>
      <c r="Q44" s="710"/>
      <c r="R44" s="710"/>
      <c r="S44" s="711"/>
      <c r="T44" s="708"/>
      <c r="U44" s="664"/>
      <c r="V44" s="664"/>
      <c r="W44" s="664"/>
      <c r="X44" s="664"/>
      <c r="Y44" s="677"/>
      <c r="Z44" s="677"/>
      <c r="AA44" s="677"/>
      <c r="AB44" s="678"/>
      <c r="AC44" s="663"/>
      <c r="AD44" s="664"/>
      <c r="AE44" s="664"/>
      <c r="AF44" s="664"/>
      <c r="AG44" s="664"/>
      <c r="AH44" s="677"/>
      <c r="AI44" s="677"/>
      <c r="AJ44" s="677"/>
      <c r="AK44" s="712"/>
      <c r="AL44" s="176"/>
      <c r="AO44" s="157"/>
      <c r="AP44" s="157"/>
      <c r="AQ44" s="235" t="str">
        <f>IF(P44=" --- ",0,P44)</f>
        <v/>
      </c>
      <c r="AR44" s="235">
        <f>IF(R44=" --- ",999,R44)</f>
        <v>0</v>
      </c>
      <c r="AS44" s="235" t="str">
        <f>IF(AND(T44&gt;=$AQ44,T44&lt;=$AR44),"Pass","Fail")</f>
        <v>Pass</v>
      </c>
      <c r="AT44" s="235" t="str">
        <f>IF(AND(AC44&gt;=$AQ44,AC44&lt;=$AR44),"Pass","Fail")</f>
        <v>Pass</v>
      </c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</row>
    <row r="45" spans="2:71" s="177" customFormat="1" ht="13.5" customHeight="1">
      <c r="B45" s="175"/>
      <c r="C45" s="656" t="s">
        <v>505</v>
      </c>
      <c r="D45" s="657"/>
      <c r="E45" s="657"/>
      <c r="F45" s="657"/>
      <c r="G45" s="657"/>
      <c r="H45" s="657"/>
      <c r="I45" s="657"/>
      <c r="J45" s="657"/>
      <c r="K45" s="657"/>
      <c r="L45" s="657"/>
      <c r="M45" s="657"/>
      <c r="N45" s="657"/>
      <c r="O45" s="658"/>
      <c r="P45" s="679" t="str">
        <f>VLOOKUP(' (2)'!I2,' (2)'!$I$4:$AX$41,19)</f>
        <v xml:space="preserve">  </v>
      </c>
      <c r="Q45" s="661"/>
      <c r="R45" s="661" t="str">
        <f>VLOOKUP(' (2)'!I2,' (2)'!$I$4:$AX$41,20)</f>
        <v xml:space="preserve">  </v>
      </c>
      <c r="S45" s="662"/>
      <c r="T45" s="667"/>
      <c r="U45" s="672"/>
      <c r="V45" s="672"/>
      <c r="W45" s="672"/>
      <c r="X45" s="672"/>
      <c r="Y45" s="647" t="str">
        <f>IF(OR(ISBLANK(T45),AND(P45=" --- ",R45=" --- ")),"",AS45)</f>
        <v/>
      </c>
      <c r="Z45" s="647"/>
      <c r="AA45" s="647"/>
      <c r="AB45" s="648"/>
      <c r="AC45" s="671"/>
      <c r="AD45" s="672"/>
      <c r="AE45" s="672"/>
      <c r="AF45" s="672"/>
      <c r="AG45" s="672"/>
      <c r="AH45" s="647" t="str">
        <f>IF(OR(ISBLANK(AC45),AND(P45=" --- ",R45=" --- ")),"",AT45)</f>
        <v/>
      </c>
      <c r="AI45" s="647"/>
      <c r="AJ45" s="647"/>
      <c r="AK45" s="670"/>
      <c r="AL45" s="176"/>
      <c r="AO45" s="157"/>
      <c r="AP45" s="157"/>
      <c r="AQ45" s="235" t="str">
        <f>IF(P45=" --- ",0,P45)</f>
        <v xml:space="preserve">  </v>
      </c>
      <c r="AR45" s="235" t="str">
        <f>IF(R45=" --- ",999,R45)</f>
        <v xml:space="preserve">  </v>
      </c>
      <c r="AS45" s="235" t="str">
        <f>IF(AND(T45&gt;=$AQ45,T45&lt;=$AR45),"Pass","Fail")</f>
        <v>Fail</v>
      </c>
      <c r="AT45" s="235" t="str">
        <f>IF(AND(AC45&gt;=$AQ45,AC45&lt;=$AR45),"Pass","Fail")</f>
        <v>Fail</v>
      </c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Q45" s="177" t="str">
        <f>IF(ISBLANK(AC46),"",IF(AND(AC46&gt;=BN45,AC46&lt;=BO45),"Pass","Fail"))</f>
        <v/>
      </c>
      <c r="BR45" s="177" t="str">
        <f>IF(ISBLANK(AE46),"",IF(AND(AE46&gt;=BP45,AE46&lt;=BQ45),"Pass","Fail"))</f>
        <v/>
      </c>
      <c r="BS45" s="177" t="str">
        <f>IF(ISBLANK(AF46),"",IF(AND(AF46&gt;=BQ45,AF46&lt;=#REF!),"Pass","Fail"))</f>
        <v/>
      </c>
    </row>
    <row r="46" spans="2:71" s="177" customFormat="1" ht="13.5" customHeight="1">
      <c r="B46" s="175"/>
      <c r="C46" s="656" t="s">
        <v>543</v>
      </c>
      <c r="D46" s="657"/>
      <c r="E46" s="657"/>
      <c r="F46" s="657"/>
      <c r="G46" s="657"/>
      <c r="H46" s="657"/>
      <c r="I46" s="657"/>
      <c r="J46" s="657"/>
      <c r="K46" s="657"/>
      <c r="L46" s="657"/>
      <c r="M46" s="657"/>
      <c r="N46" s="657"/>
      <c r="O46" s="658"/>
      <c r="P46" s="679" t="str">
        <f>VLOOKUP(' (2)'!I2,' (2)'!$I$4:$AX$41,21)</f>
        <v xml:space="preserve">  </v>
      </c>
      <c r="Q46" s="661"/>
      <c r="R46" s="661" t="str">
        <f>VLOOKUP(' (2)'!I2,' (2)'!$I$4:$AX$41,22)</f>
        <v xml:space="preserve">  </v>
      </c>
      <c r="S46" s="662"/>
      <c r="T46" s="667"/>
      <c r="U46" s="672"/>
      <c r="V46" s="672"/>
      <c r="W46" s="672"/>
      <c r="X46" s="672"/>
      <c r="Y46" s="647" t="str">
        <f>IF(OR(ISBLANK(T46),AND(P46=" --- ",R46=" --- ")),"",AS46)</f>
        <v/>
      </c>
      <c r="Z46" s="647"/>
      <c r="AA46" s="647"/>
      <c r="AB46" s="648"/>
      <c r="AC46" s="671"/>
      <c r="AD46" s="672"/>
      <c r="AE46" s="672"/>
      <c r="AF46" s="672"/>
      <c r="AG46" s="672"/>
      <c r="AH46" s="647" t="str">
        <f>IF(OR(ISBLANK(AC46),AND(P46=" --- ",R46=" --- ")),"",AT46)</f>
        <v/>
      </c>
      <c r="AI46" s="647"/>
      <c r="AJ46" s="647"/>
      <c r="AK46" s="670"/>
      <c r="AL46" s="176"/>
      <c r="AO46" s="157"/>
      <c r="AP46" s="157"/>
      <c r="AQ46" s="235" t="str">
        <f>IF(P46=" --- ",0,P46)</f>
        <v xml:space="preserve">  </v>
      </c>
      <c r="AR46" s="235" t="str">
        <f>IF(R46=" --- ",999,R46)</f>
        <v xml:space="preserve">  </v>
      </c>
      <c r="AS46" s="235" t="str">
        <f>IF(AND(T46&gt;=$AQ46,T46&lt;=$AR46),"Pass","Fail")</f>
        <v>Fail</v>
      </c>
      <c r="AT46" s="235" t="str">
        <f>IF(AND(AC46&gt;=$AQ46,AC46&lt;=$AR46),"Pass","Fail")</f>
        <v>Fail</v>
      </c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R46" s="177" t="e">
        <f>IF(ISBLANK(#REF!),"",IF(AND(#REF!&gt;=BP46,#REF!&lt;=BQ46),"Pass","Fail"))</f>
        <v>#REF!</v>
      </c>
      <c r="BS46" s="177" t="e">
        <f>IF(ISBLANK(#REF!),"",IF(AND(#REF!&gt;=BQ46,#REF!&lt;=#REF!),"Pass","Fail"))</f>
        <v>#REF!</v>
      </c>
    </row>
    <row r="47" spans="2:71" s="177" customFormat="1" ht="13.5" customHeight="1">
      <c r="B47" s="175"/>
      <c r="C47" s="656" t="s">
        <v>544</v>
      </c>
      <c r="D47" s="657"/>
      <c r="E47" s="657"/>
      <c r="F47" s="657"/>
      <c r="G47" s="657"/>
      <c r="H47" s="657"/>
      <c r="I47" s="657"/>
      <c r="J47" s="657"/>
      <c r="K47" s="657"/>
      <c r="L47" s="657"/>
      <c r="M47" s="657"/>
      <c r="N47" s="657"/>
      <c r="O47" s="658"/>
      <c r="P47" s="679" t="str">
        <f>VLOOKUP(' (2)'!I2,' (2)'!$I$4:$AX$41,23)</f>
        <v xml:space="preserve">  </v>
      </c>
      <c r="Q47" s="661"/>
      <c r="R47" s="661" t="str">
        <f>VLOOKUP(' (2)'!I2,' (2)'!$I$4:$AX$41,24)</f>
        <v xml:space="preserve">  </v>
      </c>
      <c r="S47" s="662"/>
      <c r="T47" s="667"/>
      <c r="U47" s="672"/>
      <c r="V47" s="672"/>
      <c r="W47" s="672"/>
      <c r="X47" s="672"/>
      <c r="Y47" s="647" t="str">
        <f>IF(OR(ISBLANK(T47),AND(P47=" --- ",R47=" --- ")),"",AS47)</f>
        <v/>
      </c>
      <c r="Z47" s="647"/>
      <c r="AA47" s="647"/>
      <c r="AB47" s="648"/>
      <c r="AC47" s="671"/>
      <c r="AD47" s="672"/>
      <c r="AE47" s="672"/>
      <c r="AF47" s="672"/>
      <c r="AG47" s="672"/>
      <c r="AH47" s="647" t="str">
        <f>IF(OR(ISBLANK(AC47),AND(P47=" --- ",R47=" --- ")),"",AT47)</f>
        <v/>
      </c>
      <c r="AI47" s="647"/>
      <c r="AJ47" s="647"/>
      <c r="AK47" s="670"/>
      <c r="AL47" s="176"/>
      <c r="AO47" s="157"/>
      <c r="AP47" s="157"/>
      <c r="AQ47" s="235" t="str">
        <f>IF(P47=" --- ",0,P47)</f>
        <v xml:space="preserve">  </v>
      </c>
      <c r="AR47" s="235" t="str">
        <f>IF(R47=" --- ",999,R47)</f>
        <v xml:space="preserve">  </v>
      </c>
      <c r="AS47" s="235" t="str">
        <f>IF(AND(T47&gt;=$AQ47,T47&lt;=$AR47),"Pass","Fail")</f>
        <v>Fail</v>
      </c>
      <c r="AT47" s="235" t="str">
        <f>IF(AND(AC47&gt;=$AQ47,AC47&lt;=$AR47),"Pass","Fail")</f>
        <v>Fail</v>
      </c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Q47" s="177" t="str">
        <f>IF(ISBLANK(AC47),"",IF(AND(AC47&gt;=BN47,AC47&lt;=BO47),"Pass","Fail"))</f>
        <v/>
      </c>
      <c r="BR47" s="177" t="str">
        <f>IF(ISBLANK(AE47),"",IF(AND(AE47&gt;=BP47,AE47&lt;=BQ47),"Pass","Fail"))</f>
        <v/>
      </c>
      <c r="BS47" s="177" t="str">
        <f>IF(ISBLANK(AF47),"",IF(AND(AF47&gt;=BQ47,AF47&lt;=#REF!),"Pass","Fail"))</f>
        <v/>
      </c>
    </row>
    <row r="48" spans="2:71" s="177" customFormat="1" ht="13.5" customHeight="1">
      <c r="B48" s="175"/>
      <c r="C48" s="653" t="s">
        <v>360</v>
      </c>
      <c r="D48" s="654"/>
      <c r="E48" s="654"/>
      <c r="F48" s="654"/>
      <c r="G48" s="654"/>
      <c r="H48" s="654"/>
      <c r="I48" s="654"/>
      <c r="J48" s="654"/>
      <c r="K48" s="654"/>
      <c r="L48" s="654"/>
      <c r="M48" s="654"/>
      <c r="N48" s="654"/>
      <c r="O48" s="654"/>
      <c r="P48" s="654"/>
      <c r="Q48" s="654"/>
      <c r="R48" s="654"/>
      <c r="S48" s="654"/>
      <c r="T48" s="654"/>
      <c r="U48" s="654"/>
      <c r="V48" s="654"/>
      <c r="W48" s="654"/>
      <c r="X48" s="654"/>
      <c r="Y48" s="654"/>
      <c r="Z48" s="654"/>
      <c r="AA48" s="654"/>
      <c r="AB48" s="654"/>
      <c r="AC48" s="654"/>
      <c r="AD48" s="654"/>
      <c r="AE48" s="654"/>
      <c r="AF48" s="654"/>
      <c r="AG48" s="654"/>
      <c r="AH48" s="654"/>
      <c r="AI48" s="654"/>
      <c r="AJ48" s="654"/>
      <c r="AK48" s="655"/>
      <c r="AL48" s="176"/>
      <c r="AO48" s="157"/>
      <c r="AP48" s="157"/>
      <c r="AQ48" s="236"/>
      <c r="AR48" s="236"/>
      <c r="AS48" s="236"/>
      <c r="AT48" s="236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</row>
    <row r="49" spans="2:71" s="177" customFormat="1" ht="13.5" customHeight="1">
      <c r="B49" s="175"/>
      <c r="C49" s="656" t="s">
        <v>345</v>
      </c>
      <c r="D49" s="657"/>
      <c r="E49" s="657"/>
      <c r="F49" s="657"/>
      <c r="G49" s="657"/>
      <c r="H49" s="657"/>
      <c r="I49" s="657"/>
      <c r="J49" s="657"/>
      <c r="K49" s="657"/>
      <c r="L49" s="657"/>
      <c r="M49" s="657"/>
      <c r="N49" s="657"/>
      <c r="O49" s="658"/>
      <c r="P49" s="679" t="str">
        <f>VLOOKUP(' (2)'!I2,' (2)'!$I$4:$AX$41,27)</f>
        <v xml:space="preserve">  </v>
      </c>
      <c r="Q49" s="661"/>
      <c r="R49" s="661" t="str">
        <f>VLOOKUP(' (2)'!I2,' (2)'!$I$4:$AX$41,28)</f>
        <v xml:space="preserve">  </v>
      </c>
      <c r="S49" s="662"/>
      <c r="T49" s="667"/>
      <c r="U49" s="672"/>
      <c r="V49" s="672"/>
      <c r="W49" s="672"/>
      <c r="X49" s="672"/>
      <c r="Y49" s="647" t="str">
        <f>IF(OR(ISBLANK(T49),AND(P49=" --- ",R49=" --- ")),"",AS49)</f>
        <v/>
      </c>
      <c r="Z49" s="647"/>
      <c r="AA49" s="647"/>
      <c r="AB49" s="648"/>
      <c r="AC49" s="671"/>
      <c r="AD49" s="672"/>
      <c r="AE49" s="672"/>
      <c r="AF49" s="672"/>
      <c r="AG49" s="672"/>
      <c r="AH49" s="647" t="str">
        <f>IF(OR(ISBLANK(AC49),AND(P49=" --- ",R49=" --- ")),"",AT49)</f>
        <v/>
      </c>
      <c r="AI49" s="647"/>
      <c r="AJ49" s="647"/>
      <c r="AK49" s="670"/>
      <c r="AL49" s="176"/>
      <c r="AO49" s="157"/>
      <c r="AP49" s="157"/>
      <c r="AQ49" s="235" t="str">
        <f>IF(P49=" --- ",0,P49)</f>
        <v xml:space="preserve">  </v>
      </c>
      <c r="AR49" s="235" t="str">
        <f>IF(R49=" --- ",999,R49)</f>
        <v xml:space="preserve">  </v>
      </c>
      <c r="AS49" s="235" t="str">
        <f>IF(AND(T49&gt;=$AQ49,T49&lt;=$AR49),"Pass","Fail")</f>
        <v>Fail</v>
      </c>
      <c r="AT49" s="235" t="str">
        <f>IF(AND(AC49&gt;=$AQ49,AC49&lt;=$AR49),"Pass","Fail")</f>
        <v>Fail</v>
      </c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Q49" s="177" t="str">
        <f>IF(ISBLANK(AC49),"",IF(AND(AC49&gt;=BN49,AC49&lt;=BO49),"Pass","Fail"))</f>
        <v/>
      </c>
      <c r="BR49" s="177" t="str">
        <f>IF(ISBLANK(AE49),"",IF(AND(AE49&gt;=BP49,AE49&lt;=BQ49),"Pass","Fail"))</f>
        <v/>
      </c>
      <c r="BS49" s="177" t="str">
        <f>IF(ISBLANK(AF49),"",IF(AND(AF49&gt;=BQ49,AF49&lt;=#REF!),"Pass","Fail"))</f>
        <v/>
      </c>
    </row>
    <row r="50" spans="2:71" s="177" customFormat="1" ht="13.5" customHeight="1">
      <c r="B50" s="175"/>
      <c r="C50" s="656" t="s">
        <v>507</v>
      </c>
      <c r="D50" s="657"/>
      <c r="E50" s="657"/>
      <c r="F50" s="657"/>
      <c r="G50" s="657"/>
      <c r="H50" s="657"/>
      <c r="I50" s="657"/>
      <c r="J50" s="657"/>
      <c r="K50" s="657"/>
      <c r="L50" s="657"/>
      <c r="M50" s="657"/>
      <c r="N50" s="657"/>
      <c r="O50" s="658"/>
      <c r="P50" s="679" t="str">
        <f>VLOOKUP(' (2)'!I2,' (2)'!$I$4:$AX$41,33)</f>
        <v xml:space="preserve">  </v>
      </c>
      <c r="Q50" s="661"/>
      <c r="R50" s="661" t="str">
        <f>VLOOKUP(' (2)'!I2,' (2)'!$I$4:$AX$41,34)</f>
        <v xml:space="preserve">  </v>
      </c>
      <c r="S50" s="662"/>
      <c r="T50" s="667"/>
      <c r="U50" s="672"/>
      <c r="V50" s="672"/>
      <c r="W50" s="672"/>
      <c r="X50" s="672"/>
      <c r="Y50" s="647" t="str">
        <f>IF(OR(ISBLANK(T50),AND(P50=" --- ",R50=" --- ")),"",AS50)</f>
        <v/>
      </c>
      <c r="Z50" s="647"/>
      <c r="AA50" s="647"/>
      <c r="AB50" s="648"/>
      <c r="AC50" s="671"/>
      <c r="AD50" s="672"/>
      <c r="AE50" s="672"/>
      <c r="AF50" s="672"/>
      <c r="AG50" s="672"/>
      <c r="AH50" s="647" t="str">
        <f>IF(OR(ISBLANK(AC50),AND(P50=" --- ",R50=" --- ")),"",AT50)</f>
        <v/>
      </c>
      <c r="AI50" s="647"/>
      <c r="AJ50" s="647"/>
      <c r="AK50" s="670"/>
      <c r="AL50" s="176"/>
      <c r="AO50" s="157"/>
      <c r="AP50" s="157"/>
      <c r="AQ50" s="235" t="str">
        <f>IF(P50=" --- ",0,P50)</f>
        <v xml:space="preserve">  </v>
      </c>
      <c r="AR50" s="235" t="str">
        <f>IF(R50=" --- ",999,R50)</f>
        <v xml:space="preserve">  </v>
      </c>
      <c r="AS50" s="235" t="str">
        <f>IF(AND(T50&gt;=$AQ50,T50&lt;=$AR50),"Pass","Fail")</f>
        <v>Fail</v>
      </c>
      <c r="AT50" s="235" t="str">
        <f>IF(AND(AC50&gt;=$AQ50,AC50&lt;=$AR50),"Pass","Fail")</f>
        <v>Fail</v>
      </c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</row>
    <row r="51" spans="2:71" s="177" customFormat="1" ht="13.5" customHeight="1">
      <c r="B51" s="175"/>
      <c r="C51" s="656" t="s">
        <v>346</v>
      </c>
      <c r="D51" s="657"/>
      <c r="E51" s="657"/>
      <c r="F51" s="657"/>
      <c r="G51" s="657"/>
      <c r="H51" s="657"/>
      <c r="I51" s="657"/>
      <c r="J51" s="657"/>
      <c r="K51" s="657"/>
      <c r="L51" s="657"/>
      <c r="M51" s="657"/>
      <c r="N51" s="657"/>
      <c r="O51" s="658"/>
      <c r="P51" s="679" t="str">
        <f>VLOOKUP(' (2)'!I2,' (2)'!$I$4:$AX$41,31)</f>
        <v xml:space="preserve">  </v>
      </c>
      <c r="Q51" s="661"/>
      <c r="R51" s="661" t="str">
        <f>VLOOKUP(' (2)'!I2,' (2)'!$I$4:$AX$41,32)</f>
        <v xml:space="preserve">  </v>
      </c>
      <c r="S51" s="662"/>
      <c r="T51" s="667"/>
      <c r="U51" s="672"/>
      <c r="V51" s="672"/>
      <c r="W51" s="672"/>
      <c r="X51" s="672"/>
      <c r="Y51" s="647" t="str">
        <f>IF(OR(ISBLANK(T51),AND(P51=" --- ",R51=" --- ")),"",AS51)</f>
        <v/>
      </c>
      <c r="Z51" s="647"/>
      <c r="AA51" s="647"/>
      <c r="AB51" s="648"/>
      <c r="AC51" s="671"/>
      <c r="AD51" s="672"/>
      <c r="AE51" s="672"/>
      <c r="AF51" s="672"/>
      <c r="AG51" s="672"/>
      <c r="AH51" s="647" t="str">
        <f>IF(OR(ISBLANK(AC51),AND(P51=" --- ",R51=" --- ")),"",AT51)</f>
        <v/>
      </c>
      <c r="AI51" s="647"/>
      <c r="AJ51" s="647"/>
      <c r="AK51" s="670"/>
      <c r="AL51" s="176"/>
      <c r="AO51" s="157"/>
      <c r="AP51" s="157"/>
      <c r="AQ51" s="235" t="str">
        <f>IF(P51=" --- ",0,P51)</f>
        <v xml:space="preserve">  </v>
      </c>
      <c r="AR51" s="235" t="str">
        <f>IF(R51=" --- ",999,R51)</f>
        <v xml:space="preserve">  </v>
      </c>
      <c r="AS51" s="235" t="str">
        <f>IF(AND(T51&gt;=$AQ51,T51&lt;=$AR51),"Pass","Fail")</f>
        <v>Fail</v>
      </c>
      <c r="AT51" s="235" t="str">
        <f>IF(AND(AC51&gt;=$AQ51,AC51&lt;=$AR51),"Pass","Fail")</f>
        <v>Fail</v>
      </c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Q51" s="177" t="str">
        <f>IF(ISBLANK(AC51),"",IF(AND(AC51&gt;=BN51,AC51&lt;=BO51),"Pass","Fail"))</f>
        <v/>
      </c>
      <c r="BR51" s="177" t="str">
        <f>IF(ISBLANK(AE51),"",IF(AND(AE51&gt;=BP51,AE51&lt;=BQ51),"Pass","Fail"))</f>
        <v/>
      </c>
      <c r="BS51" s="177" t="str">
        <f>IF(ISBLANK(AF51),"",IF(AND(AF51&gt;=BQ51,AF51&lt;=#REF!),"Pass","Fail"))</f>
        <v/>
      </c>
    </row>
    <row r="52" spans="2:71" s="177" customFormat="1" ht="13.5" customHeight="1">
      <c r="B52" s="175"/>
      <c r="C52" s="656" t="s">
        <v>348</v>
      </c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8"/>
      <c r="P52" s="679" t="str">
        <f>VLOOKUP(' (2)'!I2,' (2)'!$I$4:$AX$41,36)</f>
        <v xml:space="preserve">  </v>
      </c>
      <c r="Q52" s="661"/>
      <c r="R52" s="661" t="str">
        <f>VLOOKUP(' (2)'!I2,' (2)'!$I$4:$AX$41,37)</f>
        <v xml:space="preserve">  </v>
      </c>
      <c r="S52" s="662"/>
      <c r="T52" s="667"/>
      <c r="U52" s="672"/>
      <c r="V52" s="672"/>
      <c r="W52" s="672"/>
      <c r="X52" s="672"/>
      <c r="Y52" s="647" t="str">
        <f>IF(OR(ISBLANK(T52),AND(P52=" --- ",R52=" --- ")),"",AS52)</f>
        <v/>
      </c>
      <c r="Z52" s="647"/>
      <c r="AA52" s="647"/>
      <c r="AB52" s="648"/>
      <c r="AC52" s="671"/>
      <c r="AD52" s="672"/>
      <c r="AE52" s="672"/>
      <c r="AF52" s="672"/>
      <c r="AG52" s="672"/>
      <c r="AH52" s="647" t="str">
        <f>IF(OR(ISBLANK(AC52),AND(P52=" --- ",R52=" --- ")),"",AT52)</f>
        <v/>
      </c>
      <c r="AI52" s="647"/>
      <c r="AJ52" s="647"/>
      <c r="AK52" s="670"/>
      <c r="AL52" s="176"/>
      <c r="AO52" s="157"/>
      <c r="AP52" s="157"/>
      <c r="AQ52" s="235" t="str">
        <f>IF(P52=" --- ",0,P52)</f>
        <v xml:space="preserve">  </v>
      </c>
      <c r="AR52" s="235" t="str">
        <f>IF(R52=" --- ",999,R52)</f>
        <v xml:space="preserve">  </v>
      </c>
      <c r="AS52" s="235" t="str">
        <f>IF(AND(T52&gt;=$AQ52,T52&lt;=$AR52),"Pass","Fail")</f>
        <v>Fail</v>
      </c>
      <c r="AT52" s="235" t="str">
        <f>IF(AND(AC52&gt;=$AQ52,AC52&lt;=$AR52),"Pass","Fail")</f>
        <v>Fail</v>
      </c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Q52" s="177" t="str">
        <f>IF(ISBLANK(AC52),"",IF(AND(AC52&gt;=BN52,AC52&lt;=BO52),"Pass","Fail"))</f>
        <v/>
      </c>
      <c r="BR52" s="177" t="str">
        <f>IF(ISBLANK(AE52),"",IF(AND(AE52&gt;=BP52,AE52&lt;=BQ52),"Pass","Fail"))</f>
        <v/>
      </c>
      <c r="BS52" s="177" t="str">
        <f>IF(ISBLANK(AF52),"",IF(AND(AF52&gt;=BQ52,AF52&lt;=#REF!),"Pass","Fail"))</f>
        <v/>
      </c>
    </row>
    <row r="53" spans="2:71" s="177" customFormat="1" ht="13.5" customHeight="1">
      <c r="B53" s="175"/>
      <c r="C53" s="683" t="s">
        <v>322</v>
      </c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5"/>
      <c r="AL53" s="176"/>
      <c r="AO53" s="157"/>
      <c r="AP53" s="157"/>
      <c r="AQ53" s="236"/>
      <c r="AR53" s="236"/>
      <c r="AS53" s="236"/>
      <c r="AT53" s="236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</row>
    <row r="54" spans="2:71" s="177" customFormat="1" ht="13.5" customHeight="1">
      <c r="B54" s="175"/>
      <c r="C54" s="656" t="s">
        <v>506</v>
      </c>
      <c r="D54" s="657"/>
      <c r="E54" s="657"/>
      <c r="F54" s="657"/>
      <c r="G54" s="657"/>
      <c r="H54" s="657"/>
      <c r="I54" s="657"/>
      <c r="J54" s="657"/>
      <c r="K54" s="657"/>
      <c r="L54" s="657"/>
      <c r="M54" s="657"/>
      <c r="N54" s="657"/>
      <c r="O54" s="657"/>
      <c r="P54" s="679" t="str">
        <f>VLOOKUP(' (2)'!I2,' (2)'!$I$4:$AX$41,29)</f>
        <v xml:space="preserve">  </v>
      </c>
      <c r="Q54" s="661"/>
      <c r="R54" s="661" t="str">
        <f>VLOOKUP(' (2)'!I2,' (2)'!$I$4:$AX$41,30)</f>
        <v xml:space="preserve">  </v>
      </c>
      <c r="S54" s="662"/>
      <c r="T54" s="672"/>
      <c r="U54" s="672"/>
      <c r="V54" s="672"/>
      <c r="W54" s="672"/>
      <c r="X54" s="672"/>
      <c r="Y54" s="647" t="str">
        <f>IF(OR(ISBLANK(T54),AND(P54=" --- ",R54=" --- ")),"",AS54)</f>
        <v/>
      </c>
      <c r="Z54" s="647"/>
      <c r="AA54" s="647"/>
      <c r="AB54" s="648"/>
      <c r="AC54" s="701"/>
      <c r="AD54" s="702"/>
      <c r="AE54" s="702"/>
      <c r="AF54" s="702"/>
      <c r="AG54" s="702"/>
      <c r="AH54" s="647" t="str">
        <f>IF(OR(ISBLANK(AC54),AND(P54=" --- ",R54=" --- ")),"",AT54)</f>
        <v/>
      </c>
      <c r="AI54" s="647"/>
      <c r="AJ54" s="647"/>
      <c r="AK54" s="670"/>
      <c r="AL54" s="176"/>
      <c r="AO54" s="157"/>
      <c r="AP54" s="157"/>
      <c r="AQ54" s="235" t="str">
        <f>IF(P54=" --- ",0,P54)</f>
        <v xml:space="preserve">  </v>
      </c>
      <c r="AR54" s="235" t="str">
        <f>IF(R54=" --- ",999,R54)</f>
        <v xml:space="preserve">  </v>
      </c>
      <c r="AS54" s="235" t="str">
        <f>IF(AND(T54&gt;=$AQ54,T54&lt;=$AR54),"Pass","Fail")</f>
        <v>Fail</v>
      </c>
      <c r="AT54" s="235" t="str">
        <f>IF(AND(AC54&gt;=$AQ54,AC54&lt;=$AR54),"Pass","Fail")</f>
        <v>Fail</v>
      </c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</row>
    <row r="55" spans="2:71" s="177" customFormat="1" ht="13.5" customHeight="1">
      <c r="B55" s="175"/>
      <c r="C55" s="656" t="s">
        <v>375</v>
      </c>
      <c r="D55" s="657"/>
      <c r="E55" s="657"/>
      <c r="F55" s="657"/>
      <c r="G55" s="657"/>
      <c r="H55" s="657"/>
      <c r="I55" s="657"/>
      <c r="J55" s="657"/>
      <c r="K55" s="657"/>
      <c r="L55" s="657"/>
      <c r="M55" s="657"/>
      <c r="N55" s="657"/>
      <c r="O55" s="657"/>
      <c r="P55" s="679" t="str">
        <f>VLOOKUP(' (2)'!I2,' (2)'!$I$4:$AX$41,38)</f>
        <v xml:space="preserve">  </v>
      </c>
      <c r="Q55" s="661"/>
      <c r="R55" s="661" t="str">
        <f>VLOOKUP(' (2)'!I2,' (2)'!$I$4:$AX$41,39)</f>
        <v xml:space="preserve">  </v>
      </c>
      <c r="S55" s="662"/>
      <c r="T55" s="672"/>
      <c r="U55" s="672"/>
      <c r="V55" s="672"/>
      <c r="W55" s="672"/>
      <c r="X55" s="672"/>
      <c r="Y55" s="647" t="str">
        <f>IF(OR(ISBLANK(T55),AND(P55=" --- ",R55=" --- ")),"",AS55)</f>
        <v/>
      </c>
      <c r="Z55" s="647"/>
      <c r="AA55" s="647"/>
      <c r="AB55" s="648"/>
      <c r="AC55" s="701"/>
      <c r="AD55" s="702"/>
      <c r="AE55" s="702"/>
      <c r="AF55" s="702"/>
      <c r="AG55" s="702"/>
      <c r="AH55" s="647" t="str">
        <f>IF(OR(ISBLANK(AC55),AND(P55=" --- ",R55=" --- ")),"",AT55)</f>
        <v/>
      </c>
      <c r="AI55" s="647"/>
      <c r="AJ55" s="647"/>
      <c r="AK55" s="670"/>
      <c r="AL55" s="176"/>
      <c r="AO55" s="157"/>
      <c r="AP55" s="157"/>
      <c r="AQ55" s="235" t="str">
        <f>IF(P55=" --- ",0,P55)</f>
        <v xml:space="preserve">  </v>
      </c>
      <c r="AR55" s="235" t="str">
        <f>IF(R55=" --- ",999,R55)</f>
        <v xml:space="preserve">  </v>
      </c>
      <c r="AS55" s="235" t="str">
        <f>IF(AND(T55&gt;=$AQ55,T55&lt;=$AR55),"Pass","Fail")</f>
        <v>Fail</v>
      </c>
      <c r="AT55" s="235" t="str">
        <f>IF(AND(AC55&gt;=$AQ55,AC55&lt;=$AR55),"Pass","Fail")</f>
        <v>Fail</v>
      </c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</row>
    <row r="56" spans="2:71" s="177" customFormat="1" ht="13.5" customHeight="1" thickBot="1">
      <c r="B56" s="175"/>
      <c r="C56" s="703" t="s">
        <v>508</v>
      </c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674" t="str">
        <f>VLOOKUP(' (2)'!I2,' (2)'!$I$4:$AX$41,40)</f>
        <v xml:space="preserve">  </v>
      </c>
      <c r="Q56" s="675"/>
      <c r="R56" s="675" t="str">
        <f>VLOOKUP(' (2)'!I2,' (2)'!$I$4:$AX$41,41)</f>
        <v xml:space="preserve">  </v>
      </c>
      <c r="S56" s="676"/>
      <c r="T56" s="700"/>
      <c r="U56" s="700"/>
      <c r="V56" s="700"/>
      <c r="W56" s="700"/>
      <c r="X56" s="700"/>
      <c r="Y56" s="697" t="str">
        <f>IF(OR(ISBLANK(T56),AND(P56=" --- ",R56=" --- ")),"",AS56)</f>
        <v/>
      </c>
      <c r="Z56" s="697"/>
      <c r="AA56" s="697"/>
      <c r="AB56" s="699"/>
      <c r="AC56" s="695"/>
      <c r="AD56" s="696"/>
      <c r="AE56" s="696"/>
      <c r="AF56" s="696"/>
      <c r="AG56" s="696"/>
      <c r="AH56" s="697" t="str">
        <f>IF(OR(ISBLANK(AC56),AND(P56=" --- ",R56=" --- ")),"",AT56)</f>
        <v/>
      </c>
      <c r="AI56" s="697"/>
      <c r="AJ56" s="697"/>
      <c r="AK56" s="698"/>
      <c r="AL56" s="176"/>
      <c r="AO56" s="157"/>
      <c r="AP56" s="157"/>
      <c r="AQ56" s="235" t="str">
        <f>IF(P56=" --- ",0,P56)</f>
        <v xml:space="preserve">  </v>
      </c>
      <c r="AR56" s="235" t="str">
        <f>IF(R56=" --- ",999,R56)</f>
        <v xml:space="preserve">  </v>
      </c>
      <c r="AS56" s="235" t="str">
        <f>IF(AND(T56&gt;=$AQ56,T56&lt;=$AR56),"Pass","Fail")</f>
        <v>Fail</v>
      </c>
      <c r="AT56" s="235" t="str">
        <f>IF(AND(AC56&gt;=$AQ56,AC56&lt;=$AR56),"Pass","Fail")</f>
        <v>Fail</v>
      </c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</row>
    <row r="57" spans="2:71" s="177" customFormat="1" ht="7.5" customHeight="1">
      <c r="B57" s="175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9"/>
      <c r="P57" s="179"/>
      <c r="Q57" s="179"/>
      <c r="R57" s="179"/>
      <c r="S57" s="180"/>
      <c r="T57" s="180"/>
      <c r="U57" s="180"/>
      <c r="V57" s="180"/>
      <c r="W57" s="179"/>
      <c r="X57" s="179"/>
      <c r="Y57" s="179"/>
      <c r="Z57" s="179"/>
      <c r="AA57" s="134"/>
      <c r="AB57" s="134"/>
      <c r="AC57" s="134"/>
      <c r="AD57" s="181"/>
      <c r="AE57" s="181"/>
      <c r="AF57" s="181"/>
      <c r="AG57" s="181"/>
      <c r="AH57" s="180"/>
      <c r="AI57" s="180"/>
      <c r="AJ57" s="180"/>
      <c r="AK57" s="180"/>
      <c r="AL57" s="176"/>
    </row>
    <row r="58" spans="2:71" s="153" customFormat="1" ht="15.75" customHeight="1">
      <c r="B58" s="150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452"/>
      <c r="AA58" s="452"/>
      <c r="AB58" s="452"/>
      <c r="AC58" s="452"/>
      <c r="AD58" s="452"/>
      <c r="AE58" s="452"/>
      <c r="AF58" s="452"/>
      <c r="AG58" s="452"/>
      <c r="AH58" s="452"/>
      <c r="AI58" s="452"/>
      <c r="AJ58" s="452"/>
      <c r="AK58" s="452"/>
      <c r="AL58" s="151"/>
    </row>
    <row r="59" spans="2:71" s="153" customFormat="1" ht="15.75" customHeight="1">
      <c r="B59" s="15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458" t="s">
        <v>250</v>
      </c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8"/>
      <c r="AL59" s="151"/>
    </row>
    <row r="60" spans="2:71" s="157" customFormat="1" ht="12.95" customHeight="1">
      <c r="B60" s="155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56"/>
    </row>
    <row r="61" spans="2:71" s="157" customFormat="1" ht="12.95" customHeight="1">
      <c r="B61" s="155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56"/>
    </row>
    <row r="62" spans="2:71" s="157" customFormat="1" ht="8.25" customHeight="1">
      <c r="B62" s="155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56"/>
    </row>
    <row r="63" spans="2:71" s="158" customFormat="1" ht="12.95" customHeight="1">
      <c r="B63" s="138"/>
      <c r="C63" s="444" t="s">
        <v>236</v>
      </c>
      <c r="D63" s="444"/>
      <c r="E63" s="444"/>
      <c r="F63" s="444"/>
      <c r="G63" s="444"/>
      <c r="H63" s="444"/>
      <c r="I63" s="444"/>
      <c r="J63" s="444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39" t="s">
        <v>237</v>
      </c>
      <c r="X63" s="439"/>
      <c r="Y63" s="439"/>
      <c r="Z63" s="429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142"/>
    </row>
    <row r="64" spans="2:71" s="158" customFormat="1" ht="12.95" customHeight="1">
      <c r="B64" s="138"/>
      <c r="C64" s="444" t="s">
        <v>238</v>
      </c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645"/>
      <c r="O64" s="645"/>
      <c r="P64" s="440" t="s">
        <v>239</v>
      </c>
      <c r="Q64" s="440"/>
      <c r="R64" s="429"/>
      <c r="S64" s="429"/>
      <c r="T64" s="429"/>
      <c r="U64" s="429"/>
      <c r="V64" s="429"/>
      <c r="W64" s="429"/>
      <c r="X64" s="139" t="s">
        <v>251</v>
      </c>
      <c r="Y64" s="646"/>
      <c r="Z64" s="646"/>
      <c r="AA64" s="141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42"/>
    </row>
    <row r="65" spans="2:38" s="158" customFormat="1" ht="12.95" customHeight="1">
      <c r="B65" s="138"/>
      <c r="C65" s="448" t="s">
        <v>240</v>
      </c>
      <c r="D65" s="448"/>
      <c r="E65" s="448"/>
      <c r="F65" s="448"/>
      <c r="G65" s="448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140"/>
      <c r="U65" s="440" t="s">
        <v>241</v>
      </c>
      <c r="V65" s="440"/>
      <c r="W65" s="440"/>
      <c r="X65" s="440"/>
      <c r="Y65" s="440"/>
      <c r="Z65" s="440"/>
      <c r="AA65" s="440"/>
      <c r="AB65" s="466"/>
      <c r="AC65" s="466"/>
      <c r="AD65" s="466"/>
      <c r="AE65" s="466"/>
      <c r="AF65" s="466"/>
      <c r="AG65" s="466"/>
      <c r="AH65" s="466"/>
      <c r="AI65" s="141"/>
      <c r="AJ65" s="141"/>
      <c r="AK65" s="141"/>
      <c r="AL65" s="142"/>
    </row>
    <row r="66" spans="2:38" s="153" customFormat="1" ht="12.95" customHeight="1">
      <c r="B66" s="150"/>
      <c r="C66" s="141"/>
      <c r="D66" s="141"/>
      <c r="E66" s="141"/>
      <c r="F66" s="141"/>
      <c r="G66" s="160"/>
      <c r="H66" s="449" t="s">
        <v>242</v>
      </c>
      <c r="I66" s="449"/>
      <c r="J66" s="449"/>
      <c r="K66" s="449"/>
      <c r="L66" s="449"/>
      <c r="M66" s="449"/>
      <c r="N66" s="449"/>
      <c r="O66" s="449"/>
      <c r="P66" s="449"/>
      <c r="Q66" s="449"/>
      <c r="R66" s="449"/>
      <c r="S66" s="449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41"/>
      <c r="AJ66" s="141"/>
      <c r="AK66" s="141"/>
      <c r="AL66" s="151"/>
    </row>
    <row r="67" spans="2:38" s="153" customFormat="1" ht="12.95" customHeight="1">
      <c r="B67" s="150"/>
      <c r="C67" s="481" t="s">
        <v>235</v>
      </c>
      <c r="D67" s="481"/>
      <c r="E67" s="481"/>
      <c r="F67" s="481"/>
      <c r="G67" s="481"/>
      <c r="H67" s="481"/>
      <c r="I67" s="141"/>
      <c r="J67" s="141"/>
      <c r="K67" s="141"/>
      <c r="L67" s="141"/>
      <c r="M67" s="141"/>
      <c r="N67" s="141"/>
      <c r="O67" s="141"/>
      <c r="P67" s="160"/>
      <c r="Q67" s="160"/>
      <c r="R67" s="160"/>
      <c r="S67" s="160"/>
      <c r="T67" s="160"/>
      <c r="U67" s="160"/>
      <c r="V67" s="447" t="s">
        <v>456</v>
      </c>
      <c r="W67" s="447"/>
      <c r="X67" s="447"/>
      <c r="Y67" s="447"/>
      <c r="Z67" s="447"/>
      <c r="AA67" s="443"/>
      <c r="AB67" s="443"/>
      <c r="AC67" s="443"/>
      <c r="AD67" s="443"/>
      <c r="AE67" s="443"/>
      <c r="AF67" s="443"/>
      <c r="AG67" s="443"/>
      <c r="AH67" s="443"/>
      <c r="AI67" s="443"/>
      <c r="AJ67" s="443"/>
      <c r="AK67" s="443"/>
      <c r="AL67" s="151"/>
    </row>
    <row r="68" spans="2:38" s="153" customFormat="1" ht="12.95" customHeight="1">
      <c r="B68" s="150"/>
      <c r="C68" s="139" t="s">
        <v>225</v>
      </c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59"/>
      <c r="AI68" s="159"/>
      <c r="AJ68" s="159"/>
      <c r="AK68" s="159"/>
      <c r="AL68" s="151"/>
    </row>
    <row r="69" spans="2:38" s="158" customFormat="1" ht="15.75" customHeight="1">
      <c r="B69" s="138"/>
      <c r="C69" s="444" t="s">
        <v>232</v>
      </c>
      <c r="D69" s="444"/>
      <c r="E69" s="444"/>
      <c r="F69" s="444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41" t="s">
        <v>231</v>
      </c>
      <c r="V69" s="441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142"/>
    </row>
    <row r="70" spans="2:38" s="153" customFormat="1" ht="9" customHeight="1">
      <c r="B70" s="150"/>
      <c r="C70" s="141"/>
      <c r="D70" s="141"/>
      <c r="E70" s="141"/>
      <c r="F70" s="141"/>
      <c r="G70" s="442" t="s">
        <v>230</v>
      </c>
      <c r="H70" s="442"/>
      <c r="I70" s="442"/>
      <c r="J70" s="442"/>
      <c r="K70" s="442"/>
      <c r="L70" s="442"/>
      <c r="M70" s="442"/>
      <c r="N70" s="442"/>
      <c r="O70" s="442"/>
      <c r="P70" s="442"/>
      <c r="Q70" s="442"/>
      <c r="R70" s="442"/>
      <c r="S70" s="442"/>
      <c r="T70" s="141"/>
      <c r="U70" s="141"/>
      <c r="V70" s="141"/>
      <c r="W70" s="442" t="s">
        <v>226</v>
      </c>
      <c r="X70" s="442"/>
      <c r="Y70" s="442"/>
      <c r="Z70" s="442"/>
      <c r="AA70" s="442"/>
      <c r="AB70" s="442"/>
      <c r="AC70" s="442"/>
      <c r="AD70" s="442"/>
      <c r="AE70" s="442"/>
      <c r="AF70" s="442"/>
      <c r="AG70" s="442"/>
      <c r="AH70" s="442"/>
      <c r="AI70" s="442"/>
      <c r="AJ70" s="141"/>
      <c r="AK70" s="141"/>
      <c r="AL70" s="151"/>
    </row>
    <row r="71" spans="2:38" s="158" customFormat="1" ht="12.95" customHeight="1">
      <c r="B71" s="138"/>
      <c r="C71" s="444" t="s">
        <v>233</v>
      </c>
      <c r="D71" s="444"/>
      <c r="E71" s="444"/>
      <c r="F71" s="444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142"/>
    </row>
    <row r="72" spans="2:38" s="153" customFormat="1" ht="9" customHeight="1">
      <c r="B72" s="150"/>
      <c r="C72" s="141"/>
      <c r="D72" s="141"/>
      <c r="E72" s="141"/>
      <c r="F72" s="141"/>
      <c r="G72" s="442" t="s">
        <v>234</v>
      </c>
      <c r="H72" s="442"/>
      <c r="I72" s="442"/>
      <c r="J72" s="442"/>
      <c r="K72" s="442"/>
      <c r="L72" s="442"/>
      <c r="M72" s="442"/>
      <c r="N72" s="442"/>
      <c r="O72" s="442"/>
      <c r="P72" s="442"/>
      <c r="Q72" s="442"/>
      <c r="R72" s="442"/>
      <c r="S72" s="442"/>
      <c r="T72" s="442"/>
      <c r="U72" s="442"/>
      <c r="V72" s="442"/>
      <c r="W72" s="442"/>
      <c r="X72" s="442"/>
      <c r="Y72" s="442"/>
      <c r="Z72" s="442"/>
      <c r="AA72" s="442"/>
      <c r="AB72" s="442"/>
      <c r="AC72" s="442"/>
      <c r="AD72" s="442"/>
      <c r="AE72" s="442"/>
      <c r="AF72" s="442"/>
      <c r="AG72" s="442"/>
      <c r="AH72" s="442"/>
      <c r="AI72" s="442"/>
      <c r="AJ72" s="442"/>
      <c r="AK72" s="442"/>
      <c r="AL72" s="151"/>
    </row>
    <row r="73" spans="2:38" s="153" customFormat="1" ht="2.25" customHeight="1">
      <c r="B73" s="150"/>
      <c r="C73" s="161"/>
      <c r="D73" s="161"/>
      <c r="E73" s="161"/>
      <c r="F73" s="161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1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51"/>
    </row>
    <row r="74" spans="2:38" s="153" customFormat="1" ht="3" customHeight="1">
      <c r="B74" s="150"/>
      <c r="C74" s="139"/>
      <c r="D74" s="139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51"/>
    </row>
    <row r="75" spans="2:38" s="153" customFormat="1" ht="5.25" customHeight="1">
      <c r="B75" s="150"/>
      <c r="C75" s="164"/>
      <c r="D75" s="164"/>
      <c r="E75" s="164"/>
      <c r="F75" s="164"/>
      <c r="G75" s="164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51"/>
    </row>
    <row r="76" spans="2:38" s="143" customFormat="1" ht="12" customHeight="1">
      <c r="B76" s="138"/>
      <c r="C76" s="139" t="s">
        <v>211</v>
      </c>
      <c r="D76" s="139"/>
      <c r="E76" s="139"/>
      <c r="F76" s="139"/>
      <c r="G76" s="139"/>
      <c r="H76" s="139"/>
      <c r="I76" s="139"/>
      <c r="J76" s="139"/>
      <c r="K76" s="139"/>
      <c r="L76" s="440" t="s">
        <v>210</v>
      </c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694" t="str">
        <f>VLOOKUP(' (2)'!I2,' (2)'!I4:AX41,2)</f>
        <v xml:space="preserve">  </v>
      </c>
      <c r="X76" s="694"/>
      <c r="Y76" s="694"/>
      <c r="Z76" s="694"/>
      <c r="AA76" s="694"/>
      <c r="AB76" s="694"/>
      <c r="AC76" s="694"/>
      <c r="AD76" s="694"/>
      <c r="AE76" s="694"/>
      <c r="AF76" s="694"/>
      <c r="AG76" s="694"/>
      <c r="AH76" s="694"/>
      <c r="AI76" s="694"/>
      <c r="AJ76" s="694"/>
      <c r="AK76" s="694"/>
      <c r="AL76" s="142"/>
    </row>
    <row r="77" spans="2:38" s="152" customFormat="1" ht="7.5" customHeight="1">
      <c r="B77" s="150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51"/>
    </row>
    <row r="78" spans="2:38" s="158" customFormat="1" ht="15.75" customHeight="1">
      <c r="B78" s="138"/>
      <c r="C78" s="444" t="s">
        <v>227</v>
      </c>
      <c r="D78" s="444"/>
      <c r="E78" s="444"/>
      <c r="F78" s="429"/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141"/>
      <c r="U78" s="439" t="s">
        <v>228</v>
      </c>
      <c r="V78" s="439"/>
      <c r="W78" s="439"/>
      <c r="X78" s="429"/>
      <c r="Y78" s="429"/>
      <c r="Z78" s="429"/>
      <c r="AA78" s="429"/>
      <c r="AB78" s="429"/>
      <c r="AC78" s="429"/>
      <c r="AD78" s="429"/>
      <c r="AE78" s="429"/>
      <c r="AF78" s="429"/>
      <c r="AG78" s="429"/>
      <c r="AH78" s="429"/>
      <c r="AI78" s="429"/>
      <c r="AJ78" s="429"/>
      <c r="AK78" s="429"/>
      <c r="AL78" s="142"/>
    </row>
    <row r="79" spans="2:38" s="153" customFormat="1" ht="11.25">
      <c r="B79" s="150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51"/>
    </row>
    <row r="80" spans="2:38" s="153" customFormat="1" ht="11.25">
      <c r="B80" s="150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51"/>
    </row>
    <row r="81" spans="2:56" ht="1.5" customHeight="1"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70"/>
      <c r="BB81" s="116"/>
      <c r="BD81" s="116"/>
    </row>
    <row r="82" spans="2:56">
      <c r="BB82" s="116"/>
      <c r="BD82" s="116"/>
    </row>
    <row r="85" spans="2:56"/>
    <row r="86" spans="2:56"/>
    <row r="87" spans="2:56"/>
    <row r="88" spans="2:56"/>
    <row r="89" spans="2:56"/>
    <row r="90" spans="2:56"/>
    <row r="91" spans="2:56"/>
    <row r="92" spans="2:56"/>
    <row r="93" spans="2:56"/>
  </sheetData>
  <sheetProtection algorithmName="SHA-512" hashValue="79EMwbBh4U3pGelFmU5sm85uah1RY32LLAWOslXue8B0M2xtCB2UZ6joD45vs3PbUQpiVfVIQJjpAIupIuyIkA==" saltValue="G9JglS90dGDtnGhVOplMtg==" spinCount="100000" sheet="1" objects="1" scenarios="1"/>
  <mergeCells count="256">
    <mergeCell ref="AC35:AG35"/>
    <mergeCell ref="Y40:AB40"/>
    <mergeCell ref="Y35:AB35"/>
    <mergeCell ref="Y36:AB36"/>
    <mergeCell ref="AC41:AG41"/>
    <mergeCell ref="Y39:AB39"/>
    <mergeCell ref="Y41:AB41"/>
    <mergeCell ref="AH43:AK43"/>
    <mergeCell ref="AH35:AK35"/>
    <mergeCell ref="AC39:AG39"/>
    <mergeCell ref="C36:O36"/>
    <mergeCell ref="C38:O38"/>
    <mergeCell ref="Y37:AB37"/>
    <mergeCell ref="AH50:AK50"/>
    <mergeCell ref="P50:Q50"/>
    <mergeCell ref="R50:S50"/>
    <mergeCell ref="T50:X50"/>
    <mergeCell ref="P40:Q40"/>
    <mergeCell ref="T40:X40"/>
    <mergeCell ref="AC36:AG36"/>
    <mergeCell ref="T43:X43"/>
    <mergeCell ref="R40:S40"/>
    <mergeCell ref="AH44:AK44"/>
    <mergeCell ref="P44:S44"/>
    <mergeCell ref="T45:X45"/>
    <mergeCell ref="AH46:AK46"/>
    <mergeCell ref="T38:X38"/>
    <mergeCell ref="R41:S41"/>
    <mergeCell ref="R38:S38"/>
    <mergeCell ref="Y51:AB51"/>
    <mergeCell ref="R51:S51"/>
    <mergeCell ref="T51:X51"/>
    <mergeCell ref="AC37:AG37"/>
    <mergeCell ref="T41:X41"/>
    <mergeCell ref="P39:S39"/>
    <mergeCell ref="AC49:AG49"/>
    <mergeCell ref="C42:AK42"/>
    <mergeCell ref="C48:AK48"/>
    <mergeCell ref="AC45:AG45"/>
    <mergeCell ref="T44:X44"/>
    <mergeCell ref="T47:X47"/>
    <mergeCell ref="P43:S43"/>
    <mergeCell ref="AH41:AK41"/>
    <mergeCell ref="AC47:AG47"/>
    <mergeCell ref="AH47:AK47"/>
    <mergeCell ref="Y43:AB43"/>
    <mergeCell ref="P41:Q41"/>
    <mergeCell ref="C71:F71"/>
    <mergeCell ref="W69:AK69"/>
    <mergeCell ref="C46:O46"/>
    <mergeCell ref="C50:O50"/>
    <mergeCell ref="C51:O51"/>
    <mergeCell ref="P51:Q51"/>
    <mergeCell ref="C64:M64"/>
    <mergeCell ref="C47:O47"/>
    <mergeCell ref="P47:Q47"/>
    <mergeCell ref="Y46:AB46"/>
    <mergeCell ref="C54:O54"/>
    <mergeCell ref="T54:X54"/>
    <mergeCell ref="Y54:AB54"/>
    <mergeCell ref="C56:O56"/>
    <mergeCell ref="C52:O52"/>
    <mergeCell ref="Y50:AB50"/>
    <mergeCell ref="P46:Q46"/>
    <mergeCell ref="AC50:AG50"/>
    <mergeCell ref="Y47:AB47"/>
    <mergeCell ref="T49:X49"/>
    <mergeCell ref="P49:Q49"/>
    <mergeCell ref="Y49:AB49"/>
    <mergeCell ref="AH49:AK49"/>
    <mergeCell ref="R47:S47"/>
    <mergeCell ref="L76:V76"/>
    <mergeCell ref="W76:AK76"/>
    <mergeCell ref="H65:S65"/>
    <mergeCell ref="R46:S46"/>
    <mergeCell ref="AC46:AG46"/>
    <mergeCell ref="T46:X46"/>
    <mergeCell ref="AC56:AG56"/>
    <mergeCell ref="AH56:AK56"/>
    <mergeCell ref="Y56:AB56"/>
    <mergeCell ref="T56:X56"/>
    <mergeCell ref="AC55:AG55"/>
    <mergeCell ref="P52:Q52"/>
    <mergeCell ref="R52:S52"/>
    <mergeCell ref="G70:S70"/>
    <mergeCell ref="U69:V69"/>
    <mergeCell ref="G69:T69"/>
    <mergeCell ref="V67:Z67"/>
    <mergeCell ref="Z58:AK58"/>
    <mergeCell ref="K63:V63"/>
    <mergeCell ref="AC54:AG54"/>
    <mergeCell ref="AH54:AK54"/>
    <mergeCell ref="P54:Q54"/>
    <mergeCell ref="R54:S54"/>
    <mergeCell ref="P55:Q55"/>
    <mergeCell ref="C3:AK3"/>
    <mergeCell ref="C4:AK4"/>
    <mergeCell ref="C5:AK5"/>
    <mergeCell ref="C6:AK6"/>
    <mergeCell ref="C11:AK11"/>
    <mergeCell ref="F21:S21"/>
    <mergeCell ref="G71:AK71"/>
    <mergeCell ref="C67:H67"/>
    <mergeCell ref="H66:S66"/>
    <mergeCell ref="C69:F69"/>
    <mergeCell ref="P38:Q38"/>
    <mergeCell ref="T35:X35"/>
    <mergeCell ref="P35:Q35"/>
    <mergeCell ref="C37:O37"/>
    <mergeCell ref="P37:Q37"/>
    <mergeCell ref="C41:O41"/>
    <mergeCell ref="C35:O35"/>
    <mergeCell ref="AH37:AK37"/>
    <mergeCell ref="AH40:AK40"/>
    <mergeCell ref="AC40:AG40"/>
    <mergeCell ref="T34:X34"/>
    <mergeCell ref="Y38:AB38"/>
    <mergeCell ref="R36:S36"/>
    <mergeCell ref="C39:O39"/>
    <mergeCell ref="G20:S20"/>
    <mergeCell ref="U20:Y20"/>
    <mergeCell ref="W16:AD16"/>
    <mergeCell ref="C17:F17"/>
    <mergeCell ref="C20:F20"/>
    <mergeCell ref="C19:F19"/>
    <mergeCell ref="C7:AK7"/>
    <mergeCell ref="C8:AK8"/>
    <mergeCell ref="C15:E15"/>
    <mergeCell ref="U15:W15"/>
    <mergeCell ref="AG16:AK16"/>
    <mergeCell ref="F15:S15"/>
    <mergeCell ref="F16:S16"/>
    <mergeCell ref="AH14:AK14"/>
    <mergeCell ref="C10:AK10"/>
    <mergeCell ref="C14:H14"/>
    <mergeCell ref="I14:S14"/>
    <mergeCell ref="U14:V14"/>
    <mergeCell ref="W14:AD14"/>
    <mergeCell ref="AF14:AG14"/>
    <mergeCell ref="X15:AK15"/>
    <mergeCell ref="C12:AK12"/>
    <mergeCell ref="C63:J63"/>
    <mergeCell ref="C16:E16"/>
    <mergeCell ref="AE19:AF19"/>
    <mergeCell ref="U19:W19"/>
    <mergeCell ref="C22:F22"/>
    <mergeCell ref="U16:V16"/>
    <mergeCell ref="Y18:AK18"/>
    <mergeCell ref="G17:S17"/>
    <mergeCell ref="G19:S19"/>
    <mergeCell ref="C18:F18"/>
    <mergeCell ref="Z17:AK17"/>
    <mergeCell ref="U17:Y17"/>
    <mergeCell ref="U18:X18"/>
    <mergeCell ref="AE16:AF16"/>
    <mergeCell ref="G18:S18"/>
    <mergeCell ref="Z20:AK20"/>
    <mergeCell ref="AH34:AK34"/>
    <mergeCell ref="C30:I30"/>
    <mergeCell ref="P32:Q32"/>
    <mergeCell ref="R32:S32"/>
    <mergeCell ref="E31:O31"/>
    <mergeCell ref="Y31:AB31"/>
    <mergeCell ref="C31:D31"/>
    <mergeCell ref="G28:AG28"/>
    <mergeCell ref="C78:E78"/>
    <mergeCell ref="U78:W78"/>
    <mergeCell ref="X78:AK78"/>
    <mergeCell ref="F78:S78"/>
    <mergeCell ref="AH38:AK38"/>
    <mergeCell ref="AH36:AK36"/>
    <mergeCell ref="G72:AK72"/>
    <mergeCell ref="C26:F26"/>
    <mergeCell ref="Z63:AK63"/>
    <mergeCell ref="AH27:AK27"/>
    <mergeCell ref="W63:Y63"/>
    <mergeCell ref="AH26:AK26"/>
    <mergeCell ref="R35:S35"/>
    <mergeCell ref="P36:Q36"/>
    <mergeCell ref="T39:X39"/>
    <mergeCell ref="T36:X36"/>
    <mergeCell ref="P34:Q34"/>
    <mergeCell ref="R34:S34"/>
    <mergeCell ref="AH55:AK55"/>
    <mergeCell ref="AH52:AK52"/>
    <mergeCell ref="AC52:AG52"/>
    <mergeCell ref="T52:X52"/>
    <mergeCell ref="Y52:AB52"/>
    <mergeCell ref="C53:AK53"/>
    <mergeCell ref="W70:AI70"/>
    <mergeCell ref="AB65:AH65"/>
    <mergeCell ref="AA67:AK67"/>
    <mergeCell ref="U65:AA65"/>
    <mergeCell ref="AH32:AK32"/>
    <mergeCell ref="C65:G65"/>
    <mergeCell ref="AC34:AG34"/>
    <mergeCell ref="X23:AK23"/>
    <mergeCell ref="U23:W23"/>
    <mergeCell ref="AH25:AK25"/>
    <mergeCell ref="G23:S23"/>
    <mergeCell ref="C25:F25"/>
    <mergeCell ref="T55:X55"/>
    <mergeCell ref="Y55:AB55"/>
    <mergeCell ref="R37:S37"/>
    <mergeCell ref="T37:X37"/>
    <mergeCell ref="R55:S55"/>
    <mergeCell ref="P56:Q56"/>
    <mergeCell ref="R56:S56"/>
    <mergeCell ref="C55:O55"/>
    <mergeCell ref="C43:O43"/>
    <mergeCell ref="Y44:AB44"/>
    <mergeCell ref="P45:Q45"/>
    <mergeCell ref="C44:O44"/>
    <mergeCell ref="N64:O64"/>
    <mergeCell ref="P64:Q64"/>
    <mergeCell ref="R64:W64"/>
    <mergeCell ref="Y64:Z64"/>
    <mergeCell ref="Y34:AB34"/>
    <mergeCell ref="C32:D32"/>
    <mergeCell ref="E32:O32"/>
    <mergeCell ref="C33:AK33"/>
    <mergeCell ref="C34:O34"/>
    <mergeCell ref="AC31:AG32"/>
    <mergeCell ref="Z59:AK59"/>
    <mergeCell ref="R45:S45"/>
    <mergeCell ref="AC44:AG44"/>
    <mergeCell ref="Y45:AB45"/>
    <mergeCell ref="C40:O40"/>
    <mergeCell ref="AC38:AG38"/>
    <mergeCell ref="AH39:AK39"/>
    <mergeCell ref="AH45:AK45"/>
    <mergeCell ref="R49:S49"/>
    <mergeCell ref="C49:O49"/>
    <mergeCell ref="C45:O45"/>
    <mergeCell ref="AC43:AG43"/>
    <mergeCell ref="AH51:AK51"/>
    <mergeCell ref="AC51:AG51"/>
    <mergeCell ref="T30:AK30"/>
    <mergeCell ref="Y32:AB32"/>
    <mergeCell ref="T31:X32"/>
    <mergeCell ref="C21:E21"/>
    <mergeCell ref="C23:F23"/>
    <mergeCell ref="U21:V21"/>
    <mergeCell ref="G26:AG26"/>
    <mergeCell ref="W21:AK21"/>
    <mergeCell ref="J30:O30"/>
    <mergeCell ref="P30:S31"/>
    <mergeCell ref="AH28:AK28"/>
    <mergeCell ref="AH31:AK31"/>
    <mergeCell ref="C28:F28"/>
    <mergeCell ref="G25:AG25"/>
    <mergeCell ref="C27:F27"/>
    <mergeCell ref="G27:AG27"/>
    <mergeCell ref="U22:V22"/>
    <mergeCell ref="W22:AK22"/>
    <mergeCell ref="G22:S22"/>
  </mergeCells>
  <phoneticPr fontId="30" type="noConversion"/>
  <dataValidations disablePrompts="1" xWindow="633" yWindow="353" count="2">
    <dataValidation allowBlank="1" showInputMessage="1" showErrorMessage="1" promptTitle="Region" prompt="Automatic when county is selected" sqref="AH14" xr:uid="{00000000-0002-0000-0500-000000000000}"/>
    <dataValidation allowBlank="1" showInputMessage="1" showErrorMessage="1" promptTitle="Date Format" prompt="DD-Mmm-YY" sqref="AK24 G17:S17 Y18:AK18 Z17:AK17 AB65:AH65" xr:uid="{00000000-0002-0000-0500-000001000000}"/>
  </dataValidations>
  <printOptions horizontalCentered="1"/>
  <pageMargins left="0" right="0" top="0" bottom="0" header="0" footer="0"/>
  <pageSetup scale="82" orientation="portrait" r:id="rId1"/>
  <headerFooter alignWithMargins="0"/>
  <ignoredErrors>
    <ignoredError sqref="Y39 AH3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75</xdr:row>
                    <xdr:rowOff>57150</xdr:rowOff>
                  </from>
                  <to>
                    <xdr:col>11</xdr:col>
                    <xdr:colOff>104775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73</xdr:row>
                    <xdr:rowOff>9525</xdr:rowOff>
                  </from>
                  <to>
                    <xdr:col>10</xdr:col>
                    <xdr:colOff>133350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6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Check Box 10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Drop Down 11">
              <controlPr defaultSize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" r:id="rId9" name="Drop Down 205">
              <controlPr defaultSize="0" autoLine="0" autoPict="0">
                <anchor moveWithCells="1" siz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" r:id="rId10" name="Drop Down 206">
              <controlPr defaultSize="0" autoLine="0" autoPict="0">
                <anchor moveWithCells="1" sizeWithCells="1">
                  <from>
                    <xdr:col>28</xdr:col>
                    <xdr:colOff>0</xdr:colOff>
                    <xdr:row>38</xdr:row>
                    <xdr:rowOff>0</xdr:rowOff>
                  </from>
                  <to>
                    <xdr:col>33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" r:id="rId11" name="Drop Down 207">
              <controlPr defaultSize="0" autoLine="0" autoPict="0">
                <anchor moveWithCells="1">
                  <from>
                    <xdr:col>22</xdr:col>
                    <xdr:colOff>28575</xdr:colOff>
                    <xdr:row>12</xdr:row>
                    <xdr:rowOff>114300</xdr:rowOff>
                  </from>
                  <to>
                    <xdr:col>29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AX107"/>
  <sheetViews>
    <sheetView showGridLines="0" topLeftCell="O1" zoomScale="90" zoomScaleNormal="90" workbookViewId="0">
      <selection activeCell="R34" sqref="R34"/>
    </sheetView>
  </sheetViews>
  <sheetFormatPr defaultColWidth="13" defaultRowHeight="11.25"/>
  <cols>
    <col min="1" max="1" width="9.140625" style="100" customWidth="1"/>
    <col min="2" max="2" width="3.140625" style="101" customWidth="1"/>
    <col min="3" max="3" width="13.140625" style="101" customWidth="1"/>
    <col min="4" max="4" width="6.28515625" style="101" customWidth="1"/>
    <col min="5" max="5" width="12" style="101" customWidth="1"/>
    <col min="6" max="6" width="13.140625" style="101" customWidth="1"/>
    <col min="7" max="7" width="6.28515625" style="102" customWidth="1"/>
    <col min="8" max="8" width="13" style="67" customWidth="1"/>
    <col min="9" max="9" width="3.140625" style="74" bestFit="1" customWidth="1"/>
    <col min="10" max="10" width="18.85546875" style="74" bestFit="1" customWidth="1"/>
    <col min="11" max="11" width="25.85546875" style="208" bestFit="1" customWidth="1"/>
    <col min="12" max="12" width="24.85546875" style="208" bestFit="1" customWidth="1"/>
    <col min="13" max="14" width="4.28515625" style="208" customWidth="1"/>
    <col min="15" max="15" width="10.28515625" style="208" customWidth="1"/>
    <col min="16" max="16" width="4.28515625" style="208" customWidth="1"/>
    <col min="17" max="20" width="6.42578125" style="208" customWidth="1"/>
    <col min="21" max="22" width="4.28515625" style="208" customWidth="1"/>
    <col min="23" max="25" width="8.5703125" style="68" customWidth="1"/>
    <col min="26" max="26" width="8.5703125" style="211" customWidth="1"/>
    <col min="27" max="30" width="4.28515625" style="211" customWidth="1"/>
    <col min="31" max="32" width="6.42578125" style="211" customWidth="1"/>
    <col min="33" max="33" width="6.28515625" style="218" customWidth="1"/>
    <col min="34" max="34" width="6.28515625" style="211" customWidth="1"/>
    <col min="35" max="36" width="5.7109375" style="211" customWidth="1"/>
    <col min="37" max="40" width="4.28515625" style="211" customWidth="1"/>
    <col min="41" max="41" width="8.7109375" style="211" customWidth="1"/>
    <col min="42" max="42" width="4.28515625" style="211" customWidth="1"/>
    <col min="43" max="43" width="7.28515625" style="211" bestFit="1" customWidth="1"/>
    <col min="44" max="47" width="4.28515625" style="211" customWidth="1"/>
    <col min="48" max="48" width="8.5703125" style="211" customWidth="1"/>
    <col min="49" max="16384" width="13" style="28"/>
  </cols>
  <sheetData>
    <row r="1" spans="1:50" ht="12" thickBot="1">
      <c r="Z1" s="210"/>
      <c r="AA1" s="210"/>
      <c r="AB1" s="210"/>
      <c r="AC1" s="210"/>
      <c r="AD1" s="210"/>
      <c r="AE1" s="210"/>
      <c r="AF1" s="210"/>
      <c r="AG1" s="68"/>
      <c r="AH1" s="210"/>
      <c r="AI1" s="210"/>
      <c r="AJ1" s="210"/>
      <c r="AK1" s="210"/>
    </row>
    <row r="2" spans="1:50" ht="15.75" customHeight="1">
      <c r="A2" s="103"/>
      <c r="B2" s="715" t="s">
        <v>10</v>
      </c>
      <c r="C2" s="715"/>
      <c r="D2" s="715"/>
      <c r="E2" s="715"/>
      <c r="F2" s="715"/>
      <c r="G2" s="104" t="s">
        <v>11</v>
      </c>
      <c r="H2" s="192"/>
      <c r="I2" s="401">
        <v>1</v>
      </c>
      <c r="J2" s="393"/>
      <c r="K2" s="219" t="s">
        <v>353</v>
      </c>
      <c r="L2" s="219" t="s">
        <v>496</v>
      </c>
      <c r="M2" s="714" t="s">
        <v>477</v>
      </c>
      <c r="N2" s="714"/>
      <c r="O2" s="716" t="s">
        <v>478</v>
      </c>
      <c r="P2" s="716"/>
      <c r="Q2" s="714" t="s">
        <v>479</v>
      </c>
      <c r="R2" s="714"/>
      <c r="S2" s="714" t="s">
        <v>459</v>
      </c>
      <c r="T2" s="714"/>
      <c r="U2" s="714" t="s">
        <v>480</v>
      </c>
      <c r="V2" s="714"/>
      <c r="W2" s="714" t="s">
        <v>481</v>
      </c>
      <c r="X2" s="714"/>
      <c r="Y2" s="714" t="s">
        <v>482</v>
      </c>
      <c r="Z2" s="714"/>
      <c r="AA2" s="714" t="s">
        <v>483</v>
      </c>
      <c r="AB2" s="714"/>
      <c r="AC2" s="714" t="s">
        <v>484</v>
      </c>
      <c r="AD2" s="714"/>
      <c r="AE2" s="714" t="s">
        <v>485</v>
      </c>
      <c r="AF2" s="714"/>
      <c r="AG2" s="719" t="s">
        <v>486</v>
      </c>
      <c r="AH2" s="719"/>
      <c r="AI2" s="716" t="s">
        <v>487</v>
      </c>
      <c r="AJ2" s="716"/>
      <c r="AK2" s="717" t="s">
        <v>501</v>
      </c>
      <c r="AL2" s="718"/>
      <c r="AM2" s="714" t="s">
        <v>488</v>
      </c>
      <c r="AN2" s="714"/>
      <c r="AO2" s="714" t="s">
        <v>489</v>
      </c>
      <c r="AP2" s="714"/>
      <c r="AQ2" s="243" t="s">
        <v>490</v>
      </c>
      <c r="AR2" s="714" t="s">
        <v>491</v>
      </c>
      <c r="AS2" s="714"/>
      <c r="AT2" s="714" t="s">
        <v>492</v>
      </c>
      <c r="AU2" s="714"/>
      <c r="AV2" s="714" t="s">
        <v>493</v>
      </c>
      <c r="AW2" s="714"/>
      <c r="AX2" s="234" t="s">
        <v>494</v>
      </c>
    </row>
    <row r="3" spans="1:50">
      <c r="A3" s="103"/>
      <c r="B3" s="104"/>
      <c r="C3" s="104" t="s">
        <v>5</v>
      </c>
      <c r="D3" s="104" t="s">
        <v>8</v>
      </c>
      <c r="E3" s="104" t="s">
        <v>12</v>
      </c>
      <c r="F3" s="104"/>
      <c r="G3" s="104">
        <v>100</v>
      </c>
      <c r="H3" s="192"/>
      <c r="I3" s="402"/>
      <c r="J3" s="394"/>
      <c r="K3" s="220"/>
      <c r="L3" s="220"/>
      <c r="M3" s="220" t="s">
        <v>460</v>
      </c>
      <c r="N3" s="220" t="s">
        <v>461</v>
      </c>
      <c r="O3" s="220" t="s">
        <v>460</v>
      </c>
      <c r="P3" s="220" t="s">
        <v>461</v>
      </c>
      <c r="Q3" s="220" t="s">
        <v>460</v>
      </c>
      <c r="R3" s="220" t="s">
        <v>461</v>
      </c>
      <c r="S3" s="220" t="s">
        <v>460</v>
      </c>
      <c r="T3" s="220" t="s">
        <v>461</v>
      </c>
      <c r="U3" s="220" t="s">
        <v>460</v>
      </c>
      <c r="V3" s="220" t="s">
        <v>461</v>
      </c>
      <c r="W3" s="220"/>
      <c r="X3" s="220"/>
      <c r="Y3" s="220" t="s">
        <v>471</v>
      </c>
      <c r="Z3" s="220" t="s">
        <v>472</v>
      </c>
      <c r="AA3" s="220" t="s">
        <v>460</v>
      </c>
      <c r="AB3" s="220" t="s">
        <v>461</v>
      </c>
      <c r="AC3" s="220" t="s">
        <v>460</v>
      </c>
      <c r="AD3" s="220" t="s">
        <v>461</v>
      </c>
      <c r="AE3" s="220" t="s">
        <v>460</v>
      </c>
      <c r="AF3" s="220" t="s">
        <v>461</v>
      </c>
      <c r="AG3" s="220" t="s">
        <v>460</v>
      </c>
      <c r="AH3" s="220" t="s">
        <v>461</v>
      </c>
      <c r="AI3" s="221" t="s">
        <v>460</v>
      </c>
      <c r="AJ3" s="212" t="s">
        <v>461</v>
      </c>
      <c r="AK3" s="212" t="s">
        <v>460</v>
      </c>
      <c r="AL3" s="212" t="s">
        <v>461</v>
      </c>
      <c r="AM3" s="212" t="s">
        <v>460</v>
      </c>
      <c r="AN3" s="212" t="s">
        <v>461</v>
      </c>
      <c r="AO3" s="212" t="s">
        <v>460</v>
      </c>
      <c r="AP3" s="212" t="s">
        <v>461</v>
      </c>
      <c r="AQ3" s="212"/>
      <c r="AR3" s="212" t="s">
        <v>460</v>
      </c>
      <c r="AS3" s="212" t="s">
        <v>461</v>
      </c>
      <c r="AT3" s="212" t="s">
        <v>460</v>
      </c>
      <c r="AU3" s="212" t="s">
        <v>461</v>
      </c>
      <c r="AV3" s="212" t="s">
        <v>460</v>
      </c>
      <c r="AW3" s="212" t="s">
        <v>461</v>
      </c>
      <c r="AX3" s="213"/>
    </row>
    <row r="4" spans="1:50" s="66" customFormat="1">
      <c r="A4" s="103"/>
      <c r="B4" s="105">
        <v>1</v>
      </c>
      <c r="C4" s="106" t="s">
        <v>13</v>
      </c>
      <c r="D4" s="106" t="s">
        <v>14</v>
      </c>
      <c r="E4" s="106" t="s">
        <v>15</v>
      </c>
      <c r="F4" s="106" t="s">
        <v>13</v>
      </c>
      <c r="G4" s="104">
        <v>100</v>
      </c>
      <c r="H4" s="192"/>
      <c r="I4" s="403">
        <v>1</v>
      </c>
      <c r="J4" s="395" t="s">
        <v>370</v>
      </c>
      <c r="K4" s="221" t="s">
        <v>370</v>
      </c>
      <c r="L4" s="221" t="s">
        <v>370</v>
      </c>
      <c r="M4" s="221" t="s">
        <v>370</v>
      </c>
      <c r="N4" s="221" t="s">
        <v>370</v>
      </c>
      <c r="O4" s="221" t="s">
        <v>370</v>
      </c>
      <c r="P4" s="221" t="s">
        <v>370</v>
      </c>
      <c r="Q4" s="221" t="s">
        <v>370</v>
      </c>
      <c r="R4" s="221" t="s">
        <v>370</v>
      </c>
      <c r="S4" s="221" t="s">
        <v>370</v>
      </c>
      <c r="T4" s="221" t="s">
        <v>370</v>
      </c>
      <c r="U4" s="221" t="s">
        <v>370</v>
      </c>
      <c r="V4" s="221" t="s">
        <v>370</v>
      </c>
      <c r="W4" s="221" t="s">
        <v>370</v>
      </c>
      <c r="X4" s="221" t="s">
        <v>370</v>
      </c>
      <c r="Y4" s="221" t="s">
        <v>370</v>
      </c>
      <c r="Z4" s="221" t="s">
        <v>370</v>
      </c>
      <c r="AA4" s="221" t="s">
        <v>370</v>
      </c>
      <c r="AB4" s="221" t="s">
        <v>370</v>
      </c>
      <c r="AC4" s="221" t="s">
        <v>370</v>
      </c>
      <c r="AD4" s="221" t="s">
        <v>370</v>
      </c>
      <c r="AE4" s="221" t="s">
        <v>370</v>
      </c>
      <c r="AF4" s="221" t="s">
        <v>370</v>
      </c>
      <c r="AG4" s="221" t="s">
        <v>370</v>
      </c>
      <c r="AH4" s="221" t="s">
        <v>370</v>
      </c>
      <c r="AI4" s="221" t="s">
        <v>370</v>
      </c>
      <c r="AJ4" s="221" t="s">
        <v>370</v>
      </c>
      <c r="AK4" s="221" t="s">
        <v>370</v>
      </c>
      <c r="AL4" s="221" t="s">
        <v>370</v>
      </c>
      <c r="AM4" s="221" t="s">
        <v>370</v>
      </c>
      <c r="AN4" s="221" t="s">
        <v>370</v>
      </c>
      <c r="AO4" s="221" t="s">
        <v>370</v>
      </c>
      <c r="AP4" s="221" t="s">
        <v>370</v>
      </c>
      <c r="AQ4" s="221" t="s">
        <v>370</v>
      </c>
      <c r="AR4" s="221" t="s">
        <v>370</v>
      </c>
      <c r="AS4" s="221" t="s">
        <v>370</v>
      </c>
      <c r="AT4" s="221" t="s">
        <v>370</v>
      </c>
      <c r="AU4" s="221" t="s">
        <v>370</v>
      </c>
      <c r="AV4" s="221" t="s">
        <v>370</v>
      </c>
      <c r="AW4" s="221" t="s">
        <v>370</v>
      </c>
      <c r="AX4" s="256" t="s">
        <v>370</v>
      </c>
    </row>
    <row r="5" spans="1:50">
      <c r="A5" s="103"/>
      <c r="B5" s="105">
        <v>2</v>
      </c>
      <c r="C5" s="106" t="s">
        <v>16</v>
      </c>
      <c r="D5" s="106" t="s">
        <v>17</v>
      </c>
      <c r="E5" s="106" t="s">
        <v>18</v>
      </c>
      <c r="F5" s="106" t="s">
        <v>16</v>
      </c>
      <c r="G5" s="103"/>
      <c r="H5" s="192"/>
      <c r="I5" s="403">
        <v>2</v>
      </c>
      <c r="J5" s="396" t="s">
        <v>382</v>
      </c>
      <c r="K5" s="222" t="s">
        <v>495</v>
      </c>
      <c r="L5" s="222" t="s">
        <v>497</v>
      </c>
      <c r="M5" s="221">
        <v>10</v>
      </c>
      <c r="N5" s="221">
        <v>50</v>
      </c>
      <c r="O5" s="221" t="s">
        <v>462</v>
      </c>
      <c r="P5" s="221" t="s">
        <v>462</v>
      </c>
      <c r="Q5" s="223" t="s">
        <v>462</v>
      </c>
      <c r="R5" s="223">
        <v>1</v>
      </c>
      <c r="S5" s="223" t="s">
        <v>462</v>
      </c>
      <c r="T5" s="221" t="s">
        <v>462</v>
      </c>
      <c r="U5" s="221" t="s">
        <v>462</v>
      </c>
      <c r="V5" s="223" t="s">
        <v>462</v>
      </c>
      <c r="W5" s="223" t="s">
        <v>462</v>
      </c>
      <c r="X5" s="224">
        <v>0.1</v>
      </c>
      <c r="Y5" s="225" t="s">
        <v>473</v>
      </c>
      <c r="Z5" s="223">
        <v>500</v>
      </c>
      <c r="AA5" s="223" t="s">
        <v>462</v>
      </c>
      <c r="AB5" s="223" t="s">
        <v>462</v>
      </c>
      <c r="AC5" s="212" t="s">
        <v>462</v>
      </c>
      <c r="AD5" s="212">
        <v>12</v>
      </c>
      <c r="AE5" s="212" t="s">
        <v>462</v>
      </c>
      <c r="AF5" s="223">
        <v>55</v>
      </c>
      <c r="AG5" s="223" t="s">
        <v>462</v>
      </c>
      <c r="AH5" s="223" t="s">
        <v>462</v>
      </c>
      <c r="AI5" s="225">
        <v>300</v>
      </c>
      <c r="AJ5" s="223" t="s">
        <v>462</v>
      </c>
      <c r="AK5" s="212" t="s">
        <v>462</v>
      </c>
      <c r="AL5" s="223" t="s">
        <v>462</v>
      </c>
      <c r="AM5" s="223">
        <v>40</v>
      </c>
      <c r="AN5" s="223" t="s">
        <v>462</v>
      </c>
      <c r="AO5" s="212" t="s">
        <v>462</v>
      </c>
      <c r="AP5" s="212" t="s">
        <v>462</v>
      </c>
      <c r="AQ5" s="212" t="s">
        <v>474</v>
      </c>
      <c r="AR5" s="212" t="s">
        <v>462</v>
      </c>
      <c r="AS5" s="212" t="s">
        <v>462</v>
      </c>
      <c r="AT5" s="212" t="s">
        <v>462</v>
      </c>
      <c r="AU5" s="212" t="s">
        <v>462</v>
      </c>
      <c r="AV5" s="212" t="s">
        <v>462</v>
      </c>
      <c r="AW5" s="212" t="s">
        <v>462</v>
      </c>
      <c r="AX5" s="213" t="s">
        <v>475</v>
      </c>
    </row>
    <row r="6" spans="1:50">
      <c r="A6" s="103"/>
      <c r="B6" s="105">
        <v>3</v>
      </c>
      <c r="C6" s="106" t="s">
        <v>19</v>
      </c>
      <c r="D6" s="106" t="s">
        <v>20</v>
      </c>
      <c r="E6" s="106" t="s">
        <v>21</v>
      </c>
      <c r="F6" s="106" t="s">
        <v>19</v>
      </c>
      <c r="G6" s="103"/>
      <c r="H6" s="192"/>
      <c r="I6" s="403">
        <v>3</v>
      </c>
      <c r="J6" s="396" t="s">
        <v>357</v>
      </c>
      <c r="K6" s="222" t="s">
        <v>351</v>
      </c>
      <c r="L6" s="222" t="s">
        <v>497</v>
      </c>
      <c r="M6" s="221">
        <v>20</v>
      </c>
      <c r="N6" s="221">
        <v>100</v>
      </c>
      <c r="O6" s="223" t="s">
        <v>462</v>
      </c>
      <c r="P6" s="223" t="s">
        <v>462</v>
      </c>
      <c r="Q6" s="221" t="s">
        <v>462</v>
      </c>
      <c r="R6" s="221">
        <v>1</v>
      </c>
      <c r="S6" s="223" t="s">
        <v>462</v>
      </c>
      <c r="T6" s="221" t="s">
        <v>462</v>
      </c>
      <c r="U6" s="221" t="s">
        <v>462</v>
      </c>
      <c r="V6" s="223" t="s">
        <v>462</v>
      </c>
      <c r="W6" s="223" t="s">
        <v>462</v>
      </c>
      <c r="X6" s="224">
        <v>0.1</v>
      </c>
      <c r="Y6" s="225" t="s">
        <v>473</v>
      </c>
      <c r="Z6" s="223">
        <v>500</v>
      </c>
      <c r="AA6" s="223">
        <v>57</v>
      </c>
      <c r="AB6" s="223" t="s">
        <v>462</v>
      </c>
      <c r="AC6" s="212" t="s">
        <v>462</v>
      </c>
      <c r="AD6" s="212" t="s">
        <v>462</v>
      </c>
      <c r="AE6" s="212" t="s">
        <v>462</v>
      </c>
      <c r="AF6" s="223" t="s">
        <v>462</v>
      </c>
      <c r="AG6" s="223" t="s">
        <v>462</v>
      </c>
      <c r="AH6" s="223" t="s">
        <v>462</v>
      </c>
      <c r="AI6" s="225">
        <v>100</v>
      </c>
      <c r="AJ6" s="223">
        <v>250</v>
      </c>
      <c r="AK6" s="212" t="s">
        <v>462</v>
      </c>
      <c r="AL6" s="223" t="s">
        <v>462</v>
      </c>
      <c r="AM6" s="223">
        <v>40</v>
      </c>
      <c r="AN6" s="223" t="s">
        <v>462</v>
      </c>
      <c r="AO6" s="212" t="s">
        <v>462</v>
      </c>
      <c r="AP6" s="212" t="s">
        <v>462</v>
      </c>
      <c r="AQ6" s="212" t="s">
        <v>474</v>
      </c>
      <c r="AR6" s="212" t="s">
        <v>462</v>
      </c>
      <c r="AS6" s="212" t="s">
        <v>462</v>
      </c>
      <c r="AT6" s="212" t="s">
        <v>462</v>
      </c>
      <c r="AU6" s="212" t="s">
        <v>462</v>
      </c>
      <c r="AV6" s="212" t="s">
        <v>462</v>
      </c>
      <c r="AW6" s="212" t="s">
        <v>462</v>
      </c>
      <c r="AX6" s="213" t="s">
        <v>475</v>
      </c>
    </row>
    <row r="7" spans="1:50">
      <c r="A7" s="103"/>
      <c r="B7" s="105">
        <v>4</v>
      </c>
      <c r="C7" s="106" t="s">
        <v>22</v>
      </c>
      <c r="D7" s="106" t="s">
        <v>23</v>
      </c>
      <c r="E7" s="106" t="s">
        <v>24</v>
      </c>
      <c r="F7" s="106" t="s">
        <v>22</v>
      </c>
      <c r="G7" s="103"/>
      <c r="H7" s="192"/>
      <c r="I7" s="403">
        <v>4</v>
      </c>
      <c r="J7" s="396" t="s">
        <v>463</v>
      </c>
      <c r="K7" s="222" t="s">
        <v>351</v>
      </c>
      <c r="L7" s="222" t="s">
        <v>497</v>
      </c>
      <c r="M7" s="221">
        <v>20</v>
      </c>
      <c r="N7" s="221">
        <v>100</v>
      </c>
      <c r="O7" s="223" t="s">
        <v>462</v>
      </c>
      <c r="P7" s="223" t="s">
        <v>462</v>
      </c>
      <c r="Q7" s="221" t="s">
        <v>462</v>
      </c>
      <c r="R7" s="221">
        <v>1</v>
      </c>
      <c r="S7" s="223" t="s">
        <v>462</v>
      </c>
      <c r="T7" s="221" t="s">
        <v>462</v>
      </c>
      <c r="U7" s="221" t="s">
        <v>462</v>
      </c>
      <c r="V7" s="223" t="s">
        <v>462</v>
      </c>
      <c r="W7" s="223" t="s">
        <v>462</v>
      </c>
      <c r="X7" s="224">
        <v>0.1</v>
      </c>
      <c r="Y7" s="225" t="s">
        <v>473</v>
      </c>
      <c r="Z7" s="223">
        <v>500</v>
      </c>
      <c r="AA7" s="223">
        <v>57</v>
      </c>
      <c r="AB7" s="223" t="s">
        <v>462</v>
      </c>
      <c r="AC7" s="212" t="s">
        <v>462</v>
      </c>
      <c r="AD7" s="212" t="s">
        <v>462</v>
      </c>
      <c r="AE7" s="212" t="s">
        <v>462</v>
      </c>
      <c r="AF7" s="223" t="s">
        <v>462</v>
      </c>
      <c r="AG7" s="212" t="s">
        <v>462</v>
      </c>
      <c r="AH7" s="223" t="s">
        <v>462</v>
      </c>
      <c r="AI7" s="225">
        <v>40</v>
      </c>
      <c r="AJ7" s="223">
        <v>90</v>
      </c>
      <c r="AK7" s="212" t="s">
        <v>462</v>
      </c>
      <c r="AL7" s="223" t="s">
        <v>462</v>
      </c>
      <c r="AM7" s="223">
        <v>40</v>
      </c>
      <c r="AN7" s="223" t="s">
        <v>462</v>
      </c>
      <c r="AO7" s="212" t="s">
        <v>462</v>
      </c>
      <c r="AP7" s="212" t="s">
        <v>462</v>
      </c>
      <c r="AQ7" s="212" t="s">
        <v>474</v>
      </c>
      <c r="AR7" s="212" t="s">
        <v>462</v>
      </c>
      <c r="AS7" s="212" t="s">
        <v>462</v>
      </c>
      <c r="AT7" s="212" t="s">
        <v>462</v>
      </c>
      <c r="AU7" s="212" t="s">
        <v>462</v>
      </c>
      <c r="AV7" s="212" t="s">
        <v>462</v>
      </c>
      <c r="AW7" s="212" t="s">
        <v>462</v>
      </c>
      <c r="AX7" s="213" t="s">
        <v>475</v>
      </c>
    </row>
    <row r="8" spans="1:50">
      <c r="A8" s="103"/>
      <c r="B8" s="105">
        <v>5</v>
      </c>
      <c r="C8" s="106" t="s">
        <v>25</v>
      </c>
      <c r="D8" s="106" t="s">
        <v>14</v>
      </c>
      <c r="E8" s="106" t="s">
        <v>26</v>
      </c>
      <c r="F8" s="106" t="s">
        <v>25</v>
      </c>
      <c r="G8" s="103"/>
      <c r="H8" s="192"/>
      <c r="I8" s="403">
        <v>5</v>
      </c>
      <c r="J8" s="396" t="s">
        <v>464</v>
      </c>
      <c r="K8" s="222" t="s">
        <v>351</v>
      </c>
      <c r="L8" s="232" t="s">
        <v>537</v>
      </c>
      <c r="M8" s="221">
        <v>20</v>
      </c>
      <c r="N8" s="221">
        <v>100</v>
      </c>
      <c r="O8" s="221" t="s">
        <v>462</v>
      </c>
      <c r="P8" s="221" t="s">
        <v>462</v>
      </c>
      <c r="Q8" s="223" t="s">
        <v>462</v>
      </c>
      <c r="R8" s="223">
        <v>1</v>
      </c>
      <c r="S8" s="223" t="s">
        <v>462</v>
      </c>
      <c r="T8" s="221" t="s">
        <v>462</v>
      </c>
      <c r="U8" s="223" t="s">
        <v>462</v>
      </c>
      <c r="V8" s="223" t="s">
        <v>462</v>
      </c>
      <c r="W8" s="223" t="s">
        <v>462</v>
      </c>
      <c r="X8" s="224">
        <v>0.1</v>
      </c>
      <c r="Y8" s="225" t="s">
        <v>473</v>
      </c>
      <c r="Z8" s="223">
        <v>500</v>
      </c>
      <c r="AA8" s="223">
        <v>57</v>
      </c>
      <c r="AB8" s="223" t="s">
        <v>462</v>
      </c>
      <c r="AC8" s="212" t="s">
        <v>462</v>
      </c>
      <c r="AD8" s="212" t="s">
        <v>462</v>
      </c>
      <c r="AE8" s="212" t="s">
        <v>462</v>
      </c>
      <c r="AF8" s="223" t="s">
        <v>462</v>
      </c>
      <c r="AG8" s="223" t="s">
        <v>462</v>
      </c>
      <c r="AH8" s="223" t="s">
        <v>462</v>
      </c>
      <c r="AI8" s="225">
        <v>40</v>
      </c>
      <c r="AJ8" s="223">
        <v>90</v>
      </c>
      <c r="AK8" s="212" t="s">
        <v>462</v>
      </c>
      <c r="AL8" s="223" t="s">
        <v>462</v>
      </c>
      <c r="AM8" s="223">
        <v>40</v>
      </c>
      <c r="AN8" s="223" t="s">
        <v>462</v>
      </c>
      <c r="AO8" s="212" t="s">
        <v>462</v>
      </c>
      <c r="AP8" s="212" t="s">
        <v>462</v>
      </c>
      <c r="AQ8" s="212" t="s">
        <v>474</v>
      </c>
      <c r="AR8" s="212" t="s">
        <v>462</v>
      </c>
      <c r="AS8" s="212" t="s">
        <v>462</v>
      </c>
      <c r="AT8" s="212" t="s">
        <v>462</v>
      </c>
      <c r="AU8" s="212" t="s">
        <v>462</v>
      </c>
      <c r="AV8" s="212" t="s">
        <v>462</v>
      </c>
      <c r="AW8" s="212" t="s">
        <v>462</v>
      </c>
      <c r="AX8" s="213" t="s">
        <v>462</v>
      </c>
    </row>
    <row r="9" spans="1:50">
      <c r="A9" s="103"/>
      <c r="B9" s="105">
        <v>6</v>
      </c>
      <c r="C9" s="106" t="s">
        <v>27</v>
      </c>
      <c r="D9" s="106" t="s">
        <v>23</v>
      </c>
      <c r="E9" s="106" t="s">
        <v>28</v>
      </c>
      <c r="F9" s="106" t="s">
        <v>27</v>
      </c>
      <c r="G9" s="103"/>
      <c r="H9" s="192"/>
      <c r="I9" s="403">
        <v>6</v>
      </c>
      <c r="J9" s="396" t="s">
        <v>465</v>
      </c>
      <c r="K9" s="222" t="s">
        <v>381</v>
      </c>
      <c r="L9" s="232" t="s">
        <v>537</v>
      </c>
      <c r="M9" s="221">
        <v>10</v>
      </c>
      <c r="N9" s="221">
        <v>75</v>
      </c>
      <c r="O9" s="221" t="s">
        <v>462</v>
      </c>
      <c r="P9" s="223" t="s">
        <v>462</v>
      </c>
      <c r="Q9" s="223" t="s">
        <v>462</v>
      </c>
      <c r="R9" s="223" t="s">
        <v>462</v>
      </c>
      <c r="S9" s="223" t="s">
        <v>462</v>
      </c>
      <c r="T9" s="221" t="s">
        <v>462</v>
      </c>
      <c r="U9" s="223" t="s">
        <v>462</v>
      </c>
      <c r="V9" s="223" t="s">
        <v>462</v>
      </c>
      <c r="W9" s="223" t="s">
        <v>462</v>
      </c>
      <c r="X9" s="224">
        <v>0.1</v>
      </c>
      <c r="Y9" s="225" t="s">
        <v>473</v>
      </c>
      <c r="Z9" s="223">
        <v>400</v>
      </c>
      <c r="AA9" s="223">
        <v>55</v>
      </c>
      <c r="AB9" s="223">
        <v>60</v>
      </c>
      <c r="AC9" s="212" t="s">
        <v>462</v>
      </c>
      <c r="AD9" s="212" t="s">
        <v>462</v>
      </c>
      <c r="AE9" s="212" t="s">
        <v>462</v>
      </c>
      <c r="AF9" s="223" t="s">
        <v>462</v>
      </c>
      <c r="AG9" s="223" t="s">
        <v>462</v>
      </c>
      <c r="AH9" s="223" t="s">
        <v>462</v>
      </c>
      <c r="AI9" s="225">
        <v>75</v>
      </c>
      <c r="AJ9" s="223">
        <v>150</v>
      </c>
      <c r="AK9" s="212">
        <v>25</v>
      </c>
      <c r="AL9" s="223" t="s">
        <v>462</v>
      </c>
      <c r="AM9" s="223" t="s">
        <v>462</v>
      </c>
      <c r="AN9" s="223" t="s">
        <v>462</v>
      </c>
      <c r="AO9" s="212">
        <v>10</v>
      </c>
      <c r="AP9" s="212">
        <v>35</v>
      </c>
      <c r="AQ9" s="212" t="s">
        <v>474</v>
      </c>
      <c r="AR9" s="212" t="s">
        <v>462</v>
      </c>
      <c r="AS9" s="212" t="s">
        <v>462</v>
      </c>
      <c r="AT9" s="212" t="s">
        <v>462</v>
      </c>
      <c r="AU9" s="212" t="s">
        <v>462</v>
      </c>
      <c r="AV9" s="212" t="s">
        <v>462</v>
      </c>
      <c r="AW9" s="212" t="s">
        <v>462</v>
      </c>
      <c r="AX9" s="213" t="s">
        <v>462</v>
      </c>
    </row>
    <row r="10" spans="1:50">
      <c r="A10" s="103"/>
      <c r="B10" s="105">
        <v>7</v>
      </c>
      <c r="C10" s="106" t="s">
        <v>29</v>
      </c>
      <c r="D10" s="106" t="s">
        <v>14</v>
      </c>
      <c r="E10" s="106" t="s">
        <v>30</v>
      </c>
      <c r="F10" s="106" t="s">
        <v>29</v>
      </c>
      <c r="G10" s="103"/>
      <c r="H10" s="192"/>
      <c r="I10" s="403">
        <v>7</v>
      </c>
      <c r="J10" s="396" t="s">
        <v>466</v>
      </c>
      <c r="K10" s="222" t="s">
        <v>352</v>
      </c>
      <c r="L10" s="222" t="s">
        <v>497</v>
      </c>
      <c r="M10" s="221">
        <v>20</v>
      </c>
      <c r="N10" s="221">
        <v>100</v>
      </c>
      <c r="O10" s="221" t="s">
        <v>462</v>
      </c>
      <c r="P10" s="223" t="s">
        <v>462</v>
      </c>
      <c r="Q10" s="223" t="s">
        <v>462</v>
      </c>
      <c r="R10" s="223" t="s">
        <v>462</v>
      </c>
      <c r="S10" s="223" t="s">
        <v>462</v>
      </c>
      <c r="T10" s="221" t="s">
        <v>462</v>
      </c>
      <c r="U10" s="223" t="s">
        <v>462</v>
      </c>
      <c r="V10" s="223" t="s">
        <v>462</v>
      </c>
      <c r="W10" s="223" t="s">
        <v>462</v>
      </c>
      <c r="X10" s="224">
        <v>0.1</v>
      </c>
      <c r="Y10" s="225" t="s">
        <v>473</v>
      </c>
      <c r="Z10" s="223">
        <v>500</v>
      </c>
      <c r="AA10" s="223">
        <v>62</v>
      </c>
      <c r="AB10" s="223" t="s">
        <v>462</v>
      </c>
      <c r="AC10" s="212" t="s">
        <v>462</v>
      </c>
      <c r="AD10" s="212" t="s">
        <v>462</v>
      </c>
      <c r="AE10" s="212" t="s">
        <v>462</v>
      </c>
      <c r="AF10" s="223" t="s">
        <v>462</v>
      </c>
      <c r="AG10" s="223" t="s">
        <v>462</v>
      </c>
      <c r="AH10" s="223" t="s">
        <v>462</v>
      </c>
      <c r="AI10" s="225">
        <v>40</v>
      </c>
      <c r="AJ10" s="223">
        <v>90</v>
      </c>
      <c r="AK10" s="212" t="s">
        <v>462</v>
      </c>
      <c r="AL10" s="223" t="s">
        <v>462</v>
      </c>
      <c r="AM10" s="223">
        <v>40</v>
      </c>
      <c r="AN10" s="223" t="s">
        <v>462</v>
      </c>
      <c r="AO10" s="212" t="s">
        <v>462</v>
      </c>
      <c r="AP10" s="212" t="s">
        <v>462</v>
      </c>
      <c r="AQ10" s="212" t="s">
        <v>474</v>
      </c>
      <c r="AR10" s="212" t="s">
        <v>462</v>
      </c>
      <c r="AS10" s="212" t="s">
        <v>462</v>
      </c>
      <c r="AT10" s="212" t="s">
        <v>462</v>
      </c>
      <c r="AU10" s="212" t="s">
        <v>462</v>
      </c>
      <c r="AV10" s="212" t="s">
        <v>462</v>
      </c>
      <c r="AW10" s="212" t="s">
        <v>462</v>
      </c>
      <c r="AX10" s="213" t="s">
        <v>475</v>
      </c>
    </row>
    <row r="11" spans="1:50">
      <c r="A11" s="103"/>
      <c r="B11" s="105">
        <v>8</v>
      </c>
      <c r="C11" s="106" t="s">
        <v>31</v>
      </c>
      <c r="D11" s="106" t="s">
        <v>23</v>
      </c>
      <c r="E11" s="106" t="s">
        <v>32</v>
      </c>
      <c r="F11" s="106" t="s">
        <v>31</v>
      </c>
      <c r="G11" s="103"/>
      <c r="H11" s="192"/>
      <c r="I11" s="403">
        <v>8</v>
      </c>
      <c r="J11" s="396" t="s">
        <v>467</v>
      </c>
      <c r="K11" s="222" t="s">
        <v>352</v>
      </c>
      <c r="L11" s="222" t="s">
        <v>497</v>
      </c>
      <c r="M11" s="221">
        <v>20</v>
      </c>
      <c r="N11" s="221">
        <v>100</v>
      </c>
      <c r="O11" s="221" t="s">
        <v>462</v>
      </c>
      <c r="P11" s="221" t="s">
        <v>462</v>
      </c>
      <c r="Q11" s="223" t="s">
        <v>462</v>
      </c>
      <c r="R11" s="223" t="s">
        <v>462</v>
      </c>
      <c r="S11" s="223" t="s">
        <v>462</v>
      </c>
      <c r="T11" s="221" t="s">
        <v>462</v>
      </c>
      <c r="U11" s="223" t="s">
        <v>462</v>
      </c>
      <c r="V11" s="223" t="s">
        <v>462</v>
      </c>
      <c r="W11" s="223" t="s">
        <v>462</v>
      </c>
      <c r="X11" s="224">
        <v>0.1</v>
      </c>
      <c r="Y11" s="225" t="s">
        <v>473</v>
      </c>
      <c r="Z11" s="223">
        <v>350</v>
      </c>
      <c r="AA11" s="223">
        <v>62</v>
      </c>
      <c r="AB11" s="223" t="s">
        <v>462</v>
      </c>
      <c r="AC11" s="212" t="s">
        <v>462</v>
      </c>
      <c r="AD11" s="212" t="s">
        <v>462</v>
      </c>
      <c r="AE11" s="212" t="s">
        <v>462</v>
      </c>
      <c r="AF11" s="223" t="s">
        <v>462</v>
      </c>
      <c r="AG11" s="212" t="s">
        <v>462</v>
      </c>
      <c r="AH11" s="223" t="s">
        <v>462</v>
      </c>
      <c r="AI11" s="225">
        <v>40</v>
      </c>
      <c r="AJ11" s="223">
        <v>90</v>
      </c>
      <c r="AK11" s="212" t="s">
        <v>462</v>
      </c>
      <c r="AL11" s="223" t="s">
        <v>462</v>
      </c>
      <c r="AM11" s="223">
        <v>70</v>
      </c>
      <c r="AN11" s="223" t="s">
        <v>462</v>
      </c>
      <c r="AO11" s="212" t="s">
        <v>462</v>
      </c>
      <c r="AP11" s="212" t="s">
        <v>462</v>
      </c>
      <c r="AQ11" s="212" t="s">
        <v>474</v>
      </c>
      <c r="AR11" s="212" t="s">
        <v>462</v>
      </c>
      <c r="AS11" s="212" t="s">
        <v>462</v>
      </c>
      <c r="AT11" s="212">
        <v>135</v>
      </c>
      <c r="AU11" s="212" t="s">
        <v>462</v>
      </c>
      <c r="AV11" s="212" t="s">
        <v>462</v>
      </c>
      <c r="AW11" s="212" t="s">
        <v>462</v>
      </c>
      <c r="AX11" s="213" t="s">
        <v>475</v>
      </c>
    </row>
    <row r="12" spans="1:50">
      <c r="A12" s="103"/>
      <c r="B12" s="105">
        <v>9</v>
      </c>
      <c r="C12" s="106" t="s">
        <v>33</v>
      </c>
      <c r="D12" s="106" t="s">
        <v>20</v>
      </c>
      <c r="E12" s="106" t="s">
        <v>34</v>
      </c>
      <c r="F12" s="106" t="s">
        <v>33</v>
      </c>
      <c r="G12" s="103"/>
      <c r="H12" s="192"/>
      <c r="I12" s="403">
        <v>9</v>
      </c>
      <c r="J12" s="396" t="s">
        <v>313</v>
      </c>
      <c r="K12" s="222" t="s">
        <v>351</v>
      </c>
      <c r="L12" s="232" t="s">
        <v>537</v>
      </c>
      <c r="M12" s="221">
        <v>20</v>
      </c>
      <c r="N12" s="221">
        <v>100</v>
      </c>
      <c r="O12" s="221" t="s">
        <v>462</v>
      </c>
      <c r="P12" s="223" t="s">
        <v>462</v>
      </c>
      <c r="Q12" s="223" t="s">
        <v>462</v>
      </c>
      <c r="R12" s="223">
        <v>1</v>
      </c>
      <c r="S12" s="223" t="s">
        <v>462</v>
      </c>
      <c r="T12" s="221" t="s">
        <v>462</v>
      </c>
      <c r="U12" s="223" t="s">
        <v>462</v>
      </c>
      <c r="V12" s="223" t="s">
        <v>462</v>
      </c>
      <c r="W12" s="223" t="s">
        <v>462</v>
      </c>
      <c r="X12" s="224">
        <v>0.1</v>
      </c>
      <c r="Y12" s="225" t="s">
        <v>473</v>
      </c>
      <c r="Z12" s="223">
        <v>500</v>
      </c>
      <c r="AA12" s="223">
        <v>57</v>
      </c>
      <c r="AB12" s="223" t="s">
        <v>462</v>
      </c>
      <c r="AC12" s="212" t="s">
        <v>462</v>
      </c>
      <c r="AD12" s="212" t="s">
        <v>462</v>
      </c>
      <c r="AE12" s="212" t="s">
        <v>462</v>
      </c>
      <c r="AF12" s="223" t="s">
        <v>462</v>
      </c>
      <c r="AG12" s="212" t="s">
        <v>462</v>
      </c>
      <c r="AH12" s="223" t="s">
        <v>462</v>
      </c>
      <c r="AI12" s="225">
        <v>100</v>
      </c>
      <c r="AJ12" s="223">
        <v>200</v>
      </c>
      <c r="AK12" s="212" t="s">
        <v>462</v>
      </c>
      <c r="AL12" s="223" t="s">
        <v>462</v>
      </c>
      <c r="AM12" s="223">
        <v>40</v>
      </c>
      <c r="AN12" s="223" t="s">
        <v>462</v>
      </c>
      <c r="AO12" s="212" t="s">
        <v>462</v>
      </c>
      <c r="AP12" s="212" t="s">
        <v>462</v>
      </c>
      <c r="AQ12" s="212" t="s">
        <v>474</v>
      </c>
      <c r="AR12" s="212" t="s">
        <v>462</v>
      </c>
      <c r="AS12" s="212" t="s">
        <v>462</v>
      </c>
      <c r="AT12" s="212" t="s">
        <v>462</v>
      </c>
      <c r="AU12" s="212" t="s">
        <v>462</v>
      </c>
      <c r="AV12" s="212" t="s">
        <v>462</v>
      </c>
      <c r="AW12" s="212" t="s">
        <v>462</v>
      </c>
      <c r="AX12" s="213" t="s">
        <v>462</v>
      </c>
    </row>
    <row r="13" spans="1:50">
      <c r="A13" s="103"/>
      <c r="B13" s="105">
        <v>10</v>
      </c>
      <c r="C13" s="106" t="s">
        <v>35</v>
      </c>
      <c r="D13" s="106" t="s">
        <v>14</v>
      </c>
      <c r="E13" s="106" t="s">
        <v>36</v>
      </c>
      <c r="F13" s="106" t="s">
        <v>35</v>
      </c>
      <c r="G13" s="103"/>
      <c r="H13" s="192"/>
      <c r="I13" s="403">
        <v>10</v>
      </c>
      <c r="J13" s="396" t="s">
        <v>468</v>
      </c>
      <c r="K13" s="222" t="s">
        <v>495</v>
      </c>
      <c r="L13" s="232" t="s">
        <v>537</v>
      </c>
      <c r="M13" s="221">
        <v>10</v>
      </c>
      <c r="N13" s="221">
        <v>50</v>
      </c>
      <c r="O13" s="221" t="s">
        <v>462</v>
      </c>
      <c r="P13" s="223" t="s">
        <v>462</v>
      </c>
      <c r="Q13" s="223" t="s">
        <v>462</v>
      </c>
      <c r="R13" s="223" t="s">
        <v>462</v>
      </c>
      <c r="S13" s="223" t="s">
        <v>462</v>
      </c>
      <c r="T13" s="221">
        <v>5</v>
      </c>
      <c r="U13" s="223" t="s">
        <v>462</v>
      </c>
      <c r="V13" s="223" t="s">
        <v>462</v>
      </c>
      <c r="W13" s="223" t="s">
        <v>462</v>
      </c>
      <c r="X13" s="224">
        <v>0.1</v>
      </c>
      <c r="Y13" s="225" t="s">
        <v>473</v>
      </c>
      <c r="Z13" s="223">
        <v>500</v>
      </c>
      <c r="AA13" s="223" t="s">
        <v>462</v>
      </c>
      <c r="AB13" s="223" t="s">
        <v>462</v>
      </c>
      <c r="AC13" s="212" t="s">
        <v>462</v>
      </c>
      <c r="AD13" s="212">
        <v>12</v>
      </c>
      <c r="AE13" s="212" t="s">
        <v>462</v>
      </c>
      <c r="AF13" s="223">
        <v>55</v>
      </c>
      <c r="AG13" s="212" t="s">
        <v>462</v>
      </c>
      <c r="AH13" s="223" t="s">
        <v>462</v>
      </c>
      <c r="AI13" s="225" t="s">
        <v>462</v>
      </c>
      <c r="AJ13" s="223" t="s">
        <v>462</v>
      </c>
      <c r="AK13" s="212" t="s">
        <v>462</v>
      </c>
      <c r="AL13" s="223" t="s">
        <v>462</v>
      </c>
      <c r="AM13" s="223" t="s">
        <v>462</v>
      </c>
      <c r="AN13" s="223" t="s">
        <v>462</v>
      </c>
      <c r="AO13" s="212" t="s">
        <v>462</v>
      </c>
      <c r="AP13" s="212" t="s">
        <v>462</v>
      </c>
      <c r="AQ13" s="212" t="s">
        <v>474</v>
      </c>
      <c r="AR13" s="212">
        <v>20</v>
      </c>
      <c r="AS13" s="212" t="s">
        <v>462</v>
      </c>
      <c r="AT13" s="212" t="s">
        <v>462</v>
      </c>
      <c r="AU13" s="212" t="s">
        <v>462</v>
      </c>
      <c r="AV13" s="212" t="s">
        <v>462</v>
      </c>
      <c r="AW13" s="212" t="s">
        <v>462</v>
      </c>
      <c r="AX13" s="213" t="s">
        <v>462</v>
      </c>
    </row>
    <row r="14" spans="1:50">
      <c r="A14" s="103"/>
      <c r="B14" s="105">
        <v>11</v>
      </c>
      <c r="C14" s="106" t="s">
        <v>37</v>
      </c>
      <c r="D14" s="106" t="s">
        <v>17</v>
      </c>
      <c r="E14" s="106" t="s">
        <v>38</v>
      </c>
      <c r="F14" s="106" t="s">
        <v>37</v>
      </c>
      <c r="G14" s="103"/>
      <c r="H14" s="192"/>
      <c r="I14" s="403">
        <v>11</v>
      </c>
      <c r="J14" s="396" t="s">
        <v>310</v>
      </c>
      <c r="K14" s="222" t="s">
        <v>350</v>
      </c>
      <c r="L14" s="222" t="s">
        <v>497</v>
      </c>
      <c r="M14" s="221" t="s">
        <v>462</v>
      </c>
      <c r="N14" s="221" t="s">
        <v>462</v>
      </c>
      <c r="O14" s="221">
        <v>100</v>
      </c>
      <c r="P14" s="223">
        <v>400</v>
      </c>
      <c r="Q14" s="223" t="s">
        <v>462</v>
      </c>
      <c r="R14" s="223">
        <v>1</v>
      </c>
      <c r="S14" s="223" t="s">
        <v>462</v>
      </c>
      <c r="T14" s="221" t="s">
        <v>462</v>
      </c>
      <c r="U14" s="223">
        <v>40</v>
      </c>
      <c r="V14" s="223" t="s">
        <v>462</v>
      </c>
      <c r="W14" s="223" t="s">
        <v>462</v>
      </c>
      <c r="X14" s="224">
        <v>0.1</v>
      </c>
      <c r="Y14" s="225" t="s">
        <v>473</v>
      </c>
      <c r="Z14" s="223">
        <v>500</v>
      </c>
      <c r="AA14" s="225">
        <v>65</v>
      </c>
      <c r="AB14" s="212" t="s">
        <v>462</v>
      </c>
      <c r="AC14" s="212" t="s">
        <v>462</v>
      </c>
      <c r="AD14" s="223">
        <v>3</v>
      </c>
      <c r="AE14" s="212" t="s">
        <v>462</v>
      </c>
      <c r="AF14" s="223" t="s">
        <v>462</v>
      </c>
      <c r="AG14" s="212" t="s">
        <v>462</v>
      </c>
      <c r="AH14" s="223" t="s">
        <v>462</v>
      </c>
      <c r="AI14" s="225">
        <v>100</v>
      </c>
      <c r="AJ14" s="223">
        <v>250</v>
      </c>
      <c r="AK14" s="212" t="s">
        <v>462</v>
      </c>
      <c r="AL14" s="223" t="s">
        <v>462</v>
      </c>
      <c r="AM14" s="223">
        <v>40</v>
      </c>
      <c r="AN14" s="223" t="s">
        <v>462</v>
      </c>
      <c r="AO14" s="212" t="s">
        <v>462</v>
      </c>
      <c r="AP14" s="212" t="s">
        <v>462</v>
      </c>
      <c r="AQ14" s="212" t="s">
        <v>474</v>
      </c>
      <c r="AR14" s="212" t="s">
        <v>462</v>
      </c>
      <c r="AS14" s="212" t="s">
        <v>462</v>
      </c>
      <c r="AT14" s="212" t="s">
        <v>462</v>
      </c>
      <c r="AU14" s="212" t="s">
        <v>462</v>
      </c>
      <c r="AV14" s="212" t="s">
        <v>462</v>
      </c>
      <c r="AW14" s="212" t="s">
        <v>462</v>
      </c>
      <c r="AX14" s="213" t="s">
        <v>475</v>
      </c>
    </row>
    <row r="15" spans="1:50">
      <c r="A15" s="103"/>
      <c r="B15" s="105">
        <v>12</v>
      </c>
      <c r="C15" s="106" t="s">
        <v>39</v>
      </c>
      <c r="D15" s="106" t="s">
        <v>20</v>
      </c>
      <c r="E15" s="106" t="s">
        <v>40</v>
      </c>
      <c r="F15" s="106" t="s">
        <v>39</v>
      </c>
      <c r="G15" s="103"/>
      <c r="H15" s="192"/>
      <c r="I15" s="403">
        <v>12</v>
      </c>
      <c r="J15" s="396" t="s">
        <v>469</v>
      </c>
      <c r="K15" s="193" t="s">
        <v>380</v>
      </c>
      <c r="L15" s="232" t="s">
        <v>537</v>
      </c>
      <c r="M15" s="221" t="s">
        <v>462</v>
      </c>
      <c r="N15" s="221" t="s">
        <v>462</v>
      </c>
      <c r="O15" s="221">
        <v>50</v>
      </c>
      <c r="P15" s="221" t="s">
        <v>462</v>
      </c>
      <c r="Q15" s="223" t="s">
        <v>462</v>
      </c>
      <c r="R15" s="223" t="s">
        <v>462</v>
      </c>
      <c r="S15" s="223" t="s">
        <v>462</v>
      </c>
      <c r="T15" s="221">
        <v>5</v>
      </c>
      <c r="U15" s="223" t="s">
        <v>462</v>
      </c>
      <c r="V15" s="223" t="s">
        <v>462</v>
      </c>
      <c r="W15" s="223" t="s">
        <v>462</v>
      </c>
      <c r="X15" s="224" t="s">
        <v>462</v>
      </c>
      <c r="Y15" s="225" t="s">
        <v>473</v>
      </c>
      <c r="Z15" s="223">
        <v>500</v>
      </c>
      <c r="AA15" s="223" t="s">
        <v>462</v>
      </c>
      <c r="AB15" s="223" t="s">
        <v>462</v>
      </c>
      <c r="AC15" s="212" t="s">
        <v>462</v>
      </c>
      <c r="AD15" s="212">
        <v>6</v>
      </c>
      <c r="AE15" s="212" t="s">
        <v>462</v>
      </c>
      <c r="AF15" s="223">
        <v>30</v>
      </c>
      <c r="AG15" s="223">
        <v>90</v>
      </c>
      <c r="AH15" s="223" t="s">
        <v>462</v>
      </c>
      <c r="AI15" s="225" t="s">
        <v>462</v>
      </c>
      <c r="AJ15" s="223" t="s">
        <v>462</v>
      </c>
      <c r="AK15" s="212" t="s">
        <v>462</v>
      </c>
      <c r="AL15" s="223" t="s">
        <v>462</v>
      </c>
      <c r="AM15" s="223" t="s">
        <v>462</v>
      </c>
      <c r="AN15" s="223" t="s">
        <v>462</v>
      </c>
      <c r="AO15" s="212" t="s">
        <v>462</v>
      </c>
      <c r="AP15" s="212" t="s">
        <v>462</v>
      </c>
      <c r="AQ15" s="212" t="s">
        <v>474</v>
      </c>
      <c r="AR15" s="212">
        <v>200</v>
      </c>
      <c r="AS15" s="212" t="s">
        <v>462</v>
      </c>
      <c r="AT15" s="212" t="s">
        <v>462</v>
      </c>
      <c r="AU15" s="212" t="s">
        <v>462</v>
      </c>
      <c r="AV15" s="212" t="s">
        <v>462</v>
      </c>
      <c r="AW15" s="212" t="s">
        <v>462</v>
      </c>
      <c r="AX15" s="213" t="s">
        <v>462</v>
      </c>
    </row>
    <row r="16" spans="1:50">
      <c r="A16" s="103"/>
      <c r="B16" s="105">
        <v>13</v>
      </c>
      <c r="C16" s="106" t="s">
        <v>41</v>
      </c>
      <c r="D16" s="106" t="s">
        <v>14</v>
      </c>
      <c r="E16" s="106" t="s">
        <v>42</v>
      </c>
      <c r="F16" s="106" t="s">
        <v>41</v>
      </c>
      <c r="G16" s="103"/>
      <c r="H16" s="192"/>
      <c r="I16" s="403">
        <v>13</v>
      </c>
      <c r="J16" s="396" t="s">
        <v>470</v>
      </c>
      <c r="K16" s="222" t="s">
        <v>350</v>
      </c>
      <c r="L16" s="222" t="s">
        <v>497</v>
      </c>
      <c r="M16" s="221" t="s">
        <v>462</v>
      </c>
      <c r="N16" s="221" t="s">
        <v>462</v>
      </c>
      <c r="O16" s="221">
        <v>100</v>
      </c>
      <c r="P16" s="221">
        <v>400</v>
      </c>
      <c r="Q16" s="223" t="s">
        <v>462</v>
      </c>
      <c r="R16" s="223">
        <v>1</v>
      </c>
      <c r="S16" s="223" t="s">
        <v>462</v>
      </c>
      <c r="T16" s="221" t="s">
        <v>462</v>
      </c>
      <c r="U16" s="223">
        <v>40</v>
      </c>
      <c r="V16" s="223" t="s">
        <v>462</v>
      </c>
      <c r="W16" s="223" t="s">
        <v>462</v>
      </c>
      <c r="X16" s="224" t="s">
        <v>462</v>
      </c>
      <c r="Y16" s="225" t="s">
        <v>476</v>
      </c>
      <c r="Z16" s="223">
        <v>325</v>
      </c>
      <c r="AA16" s="223">
        <v>65</v>
      </c>
      <c r="AB16" s="223" t="s">
        <v>462</v>
      </c>
      <c r="AC16" s="212" t="s">
        <v>462</v>
      </c>
      <c r="AD16" s="212" t="s">
        <v>462</v>
      </c>
      <c r="AE16" s="212" t="s">
        <v>462</v>
      </c>
      <c r="AF16" s="223" t="s">
        <v>462</v>
      </c>
      <c r="AG16" s="223" t="s">
        <v>462</v>
      </c>
      <c r="AH16" s="223" t="s">
        <v>462</v>
      </c>
      <c r="AI16" s="225">
        <v>75</v>
      </c>
      <c r="AJ16" s="223">
        <v>175</v>
      </c>
      <c r="AK16" s="212">
        <v>50</v>
      </c>
      <c r="AL16" s="223" t="s">
        <v>462</v>
      </c>
      <c r="AM16" s="223">
        <v>40</v>
      </c>
      <c r="AN16" s="223" t="s">
        <v>462</v>
      </c>
      <c r="AO16" s="212" t="s">
        <v>462</v>
      </c>
      <c r="AP16" s="212" t="s">
        <v>462</v>
      </c>
      <c r="AQ16" s="212" t="s">
        <v>474</v>
      </c>
      <c r="AR16" s="212" t="s">
        <v>462</v>
      </c>
      <c r="AS16" s="212" t="s">
        <v>462</v>
      </c>
      <c r="AT16" s="212">
        <v>125</v>
      </c>
      <c r="AU16" s="212" t="s">
        <v>462</v>
      </c>
      <c r="AV16" s="212" t="s">
        <v>462</v>
      </c>
      <c r="AW16" s="212" t="s">
        <v>462</v>
      </c>
      <c r="AX16" s="213" t="s">
        <v>475</v>
      </c>
    </row>
    <row r="17" spans="1:50" s="191" customFormat="1">
      <c r="A17" s="188"/>
      <c r="B17" s="189">
        <v>14</v>
      </c>
      <c r="C17" s="190" t="s">
        <v>43</v>
      </c>
      <c r="D17" s="190" t="s">
        <v>23</v>
      </c>
      <c r="E17" s="190" t="s">
        <v>44</v>
      </c>
      <c r="F17" s="190" t="s">
        <v>43</v>
      </c>
      <c r="G17" s="188"/>
      <c r="H17" s="192"/>
      <c r="I17" s="403">
        <v>14</v>
      </c>
      <c r="J17" s="396" t="s">
        <v>312</v>
      </c>
      <c r="K17" s="222" t="s">
        <v>350</v>
      </c>
      <c r="L17" s="232" t="s">
        <v>537</v>
      </c>
      <c r="M17" s="221" t="s">
        <v>462</v>
      </c>
      <c r="N17" s="221" t="s">
        <v>462</v>
      </c>
      <c r="O17" s="221">
        <v>75</v>
      </c>
      <c r="P17" s="221">
        <v>400</v>
      </c>
      <c r="Q17" s="223" t="s">
        <v>462</v>
      </c>
      <c r="R17" s="223">
        <v>1</v>
      </c>
      <c r="S17" s="223" t="s">
        <v>462</v>
      </c>
      <c r="T17" s="223" t="s">
        <v>462</v>
      </c>
      <c r="U17" s="223">
        <v>60</v>
      </c>
      <c r="V17" s="223" t="s">
        <v>462</v>
      </c>
      <c r="W17" s="223" t="s">
        <v>462</v>
      </c>
      <c r="X17" s="224">
        <v>0.1</v>
      </c>
      <c r="Y17" s="225" t="s">
        <v>473</v>
      </c>
      <c r="Z17" s="223">
        <v>500</v>
      </c>
      <c r="AA17" s="223">
        <v>63</v>
      </c>
      <c r="AB17" s="223" t="s">
        <v>462</v>
      </c>
      <c r="AC17" s="212" t="s">
        <v>462</v>
      </c>
      <c r="AD17" s="212" t="s">
        <v>462</v>
      </c>
      <c r="AE17" s="212" t="s">
        <v>462</v>
      </c>
      <c r="AF17" s="223" t="s">
        <v>462</v>
      </c>
      <c r="AG17" s="223" t="s">
        <v>462</v>
      </c>
      <c r="AH17" s="223" t="s">
        <v>462</v>
      </c>
      <c r="AI17" s="225">
        <v>100</v>
      </c>
      <c r="AJ17" s="223">
        <v>200</v>
      </c>
      <c r="AK17" s="212" t="s">
        <v>462</v>
      </c>
      <c r="AL17" s="223" t="s">
        <v>462</v>
      </c>
      <c r="AM17" s="223">
        <v>40</v>
      </c>
      <c r="AN17" s="223" t="s">
        <v>462</v>
      </c>
      <c r="AO17" s="212" t="s">
        <v>462</v>
      </c>
      <c r="AP17" s="212" t="s">
        <v>462</v>
      </c>
      <c r="AQ17" s="212" t="s">
        <v>474</v>
      </c>
      <c r="AR17" s="212" t="s">
        <v>462</v>
      </c>
      <c r="AS17" s="212" t="s">
        <v>462</v>
      </c>
      <c r="AT17" s="212" t="s">
        <v>462</v>
      </c>
      <c r="AU17" s="212" t="s">
        <v>462</v>
      </c>
      <c r="AV17" s="212" t="s">
        <v>462</v>
      </c>
      <c r="AW17" s="212" t="s">
        <v>462</v>
      </c>
      <c r="AX17" s="213" t="s">
        <v>462</v>
      </c>
    </row>
    <row r="18" spans="1:50" s="191" customFormat="1">
      <c r="A18" s="188"/>
      <c r="B18" s="189">
        <v>15</v>
      </c>
      <c r="C18" s="190" t="s">
        <v>45</v>
      </c>
      <c r="D18" s="190" t="s">
        <v>14</v>
      </c>
      <c r="E18" s="190" t="s">
        <v>46</v>
      </c>
      <c r="F18" s="190" t="s">
        <v>45</v>
      </c>
      <c r="G18" s="188"/>
      <c r="H18" s="192"/>
      <c r="I18" s="404">
        <v>15</v>
      </c>
      <c r="J18" s="397" t="s">
        <v>311</v>
      </c>
      <c r="K18" s="244" t="s">
        <v>350</v>
      </c>
      <c r="L18" s="262" t="s">
        <v>537</v>
      </c>
      <c r="M18" s="245">
        <v>20</v>
      </c>
      <c r="N18" s="245">
        <v>100</v>
      </c>
      <c r="O18" s="245" t="s">
        <v>462</v>
      </c>
      <c r="P18" s="246" t="s">
        <v>462</v>
      </c>
      <c r="Q18" s="246" t="s">
        <v>462</v>
      </c>
      <c r="R18" s="246">
        <v>1</v>
      </c>
      <c r="S18" s="246" t="s">
        <v>462</v>
      </c>
      <c r="T18" s="246" t="s">
        <v>462</v>
      </c>
      <c r="U18" s="245">
        <v>60</v>
      </c>
      <c r="V18" s="246" t="s">
        <v>462</v>
      </c>
      <c r="W18" s="246" t="s">
        <v>462</v>
      </c>
      <c r="X18" s="247">
        <v>0.1</v>
      </c>
      <c r="Y18" s="246" t="s">
        <v>473</v>
      </c>
      <c r="Z18" s="246">
        <v>500</v>
      </c>
      <c r="AA18" s="246">
        <v>55</v>
      </c>
      <c r="AB18" s="246" t="s">
        <v>462</v>
      </c>
      <c r="AC18" s="246" t="s">
        <v>462</v>
      </c>
      <c r="AD18" s="246" t="s">
        <v>462</v>
      </c>
      <c r="AE18" s="249" t="s">
        <v>462</v>
      </c>
      <c r="AF18" s="246" t="s">
        <v>462</v>
      </c>
      <c r="AG18" s="246" t="s">
        <v>462</v>
      </c>
      <c r="AH18" s="246" t="s">
        <v>462</v>
      </c>
      <c r="AI18" s="248">
        <v>100</v>
      </c>
      <c r="AJ18" s="246">
        <v>200</v>
      </c>
      <c r="AK18" s="249" t="s">
        <v>462</v>
      </c>
      <c r="AL18" s="246" t="s">
        <v>462</v>
      </c>
      <c r="AM18" s="263">
        <v>40</v>
      </c>
      <c r="AN18" s="249" t="s">
        <v>462</v>
      </c>
      <c r="AO18" s="249" t="s">
        <v>462</v>
      </c>
      <c r="AP18" s="249" t="s">
        <v>462</v>
      </c>
      <c r="AQ18" s="249" t="s">
        <v>474</v>
      </c>
      <c r="AR18" s="249" t="s">
        <v>462</v>
      </c>
      <c r="AS18" s="249" t="s">
        <v>462</v>
      </c>
      <c r="AT18" s="249" t="s">
        <v>462</v>
      </c>
      <c r="AU18" s="249" t="s">
        <v>462</v>
      </c>
      <c r="AV18" s="249" t="s">
        <v>462</v>
      </c>
      <c r="AW18" s="249" t="s">
        <v>462</v>
      </c>
      <c r="AX18" s="250" t="s">
        <v>462</v>
      </c>
    </row>
    <row r="19" spans="1:50" ht="12" thickBot="1">
      <c r="A19" s="103"/>
      <c r="B19" s="105">
        <v>16</v>
      </c>
      <c r="C19" s="106" t="s">
        <v>47</v>
      </c>
      <c r="D19" s="106" t="s">
        <v>23</v>
      </c>
      <c r="E19" s="106" t="s">
        <v>48</v>
      </c>
      <c r="F19" s="106" t="s">
        <v>47</v>
      </c>
      <c r="G19" s="103"/>
      <c r="H19" s="192"/>
      <c r="I19" s="404">
        <v>16</v>
      </c>
      <c r="J19" s="397" t="s">
        <v>561</v>
      </c>
      <c r="K19" s="244" t="s">
        <v>560</v>
      </c>
      <c r="L19" s="262" t="s">
        <v>497</v>
      </c>
      <c r="M19" s="245">
        <v>50</v>
      </c>
      <c r="N19" s="245">
        <v>350</v>
      </c>
      <c r="O19" s="245" t="s">
        <v>462</v>
      </c>
      <c r="P19" s="246" t="s">
        <v>462</v>
      </c>
      <c r="Q19" s="246" t="s">
        <v>462</v>
      </c>
      <c r="R19" s="246">
        <v>1</v>
      </c>
      <c r="S19" s="246" t="s">
        <v>462</v>
      </c>
      <c r="T19" s="246" t="s">
        <v>462</v>
      </c>
      <c r="U19" s="223" t="s">
        <v>462</v>
      </c>
      <c r="V19" s="246" t="s">
        <v>462</v>
      </c>
      <c r="W19" s="246" t="s">
        <v>462</v>
      </c>
      <c r="X19" s="247">
        <v>0.1</v>
      </c>
      <c r="Y19" s="246" t="s">
        <v>473</v>
      </c>
      <c r="Z19" s="246">
        <v>350</v>
      </c>
      <c r="AA19" s="246">
        <v>60</v>
      </c>
      <c r="AB19" s="246" t="s">
        <v>462</v>
      </c>
      <c r="AC19" s="246" t="s">
        <v>462</v>
      </c>
      <c r="AD19" s="246" t="s">
        <v>462</v>
      </c>
      <c r="AE19" s="249" t="s">
        <v>462</v>
      </c>
      <c r="AF19" s="246" t="s">
        <v>462</v>
      </c>
      <c r="AG19" s="246" t="s">
        <v>462</v>
      </c>
      <c r="AH19" s="246" t="s">
        <v>462</v>
      </c>
      <c r="AI19" s="248">
        <v>30</v>
      </c>
      <c r="AJ19" s="246" t="s">
        <v>462</v>
      </c>
      <c r="AK19" s="249" t="s">
        <v>462</v>
      </c>
      <c r="AL19" s="246" t="s">
        <v>462</v>
      </c>
      <c r="AM19" s="246" t="s">
        <v>462</v>
      </c>
      <c r="AN19" s="249" t="s">
        <v>462</v>
      </c>
      <c r="AO19" s="249" t="s">
        <v>462</v>
      </c>
      <c r="AP19" s="249" t="s">
        <v>462</v>
      </c>
      <c r="AQ19" s="249" t="s">
        <v>474</v>
      </c>
      <c r="AR19" s="249" t="s">
        <v>462</v>
      </c>
      <c r="AS19" s="249" t="s">
        <v>462</v>
      </c>
      <c r="AT19" s="249" t="s">
        <v>462</v>
      </c>
      <c r="AU19" s="249" t="s">
        <v>462</v>
      </c>
      <c r="AV19" s="249" t="s">
        <v>462</v>
      </c>
      <c r="AW19" s="249" t="s">
        <v>462</v>
      </c>
      <c r="AX19" s="213" t="s">
        <v>475</v>
      </c>
    </row>
    <row r="20" spans="1:50" ht="12" thickBot="1">
      <c r="A20" s="103"/>
      <c r="B20" s="105">
        <v>17</v>
      </c>
      <c r="C20" s="106" t="s">
        <v>49</v>
      </c>
      <c r="D20" s="106" t="s">
        <v>20</v>
      </c>
      <c r="E20" s="106" t="s">
        <v>50</v>
      </c>
      <c r="F20" s="106" t="s">
        <v>49</v>
      </c>
      <c r="G20" s="103"/>
      <c r="H20" s="192"/>
      <c r="I20" s="403">
        <v>17</v>
      </c>
      <c r="J20" s="398" t="s">
        <v>532</v>
      </c>
      <c r="K20" s="275" t="s">
        <v>498</v>
      </c>
      <c r="L20" s="276" t="s">
        <v>537</v>
      </c>
      <c r="M20" s="277">
        <v>20</v>
      </c>
      <c r="N20" s="277">
        <v>150</v>
      </c>
      <c r="O20" s="278" t="s">
        <v>354</v>
      </c>
      <c r="P20" s="278" t="s">
        <v>354</v>
      </c>
      <c r="Q20" s="278" t="s">
        <v>354</v>
      </c>
      <c r="R20" s="278">
        <v>1</v>
      </c>
      <c r="S20" s="278" t="s">
        <v>354</v>
      </c>
      <c r="T20" s="278">
        <v>5</v>
      </c>
      <c r="U20" s="278" t="s">
        <v>354</v>
      </c>
      <c r="V20" s="278" t="s">
        <v>354</v>
      </c>
      <c r="W20" s="278" t="s">
        <v>354</v>
      </c>
      <c r="X20" s="279">
        <v>0.1</v>
      </c>
      <c r="Y20" s="278" t="s">
        <v>473</v>
      </c>
      <c r="Z20" s="278">
        <v>500</v>
      </c>
      <c r="AA20" s="278">
        <v>50</v>
      </c>
      <c r="AB20" s="278" t="s">
        <v>354</v>
      </c>
      <c r="AC20" s="267" t="s">
        <v>354</v>
      </c>
      <c r="AD20" s="267" t="s">
        <v>354</v>
      </c>
      <c r="AE20" s="267" t="s">
        <v>354</v>
      </c>
      <c r="AF20" s="267" t="s">
        <v>354</v>
      </c>
      <c r="AG20" s="267" t="s">
        <v>354</v>
      </c>
      <c r="AH20" s="267" t="s">
        <v>354</v>
      </c>
      <c r="AI20" s="280" t="s">
        <v>354</v>
      </c>
      <c r="AJ20" s="278">
        <v>20</v>
      </c>
      <c r="AK20" s="281" t="s">
        <v>354</v>
      </c>
      <c r="AL20" s="278" t="s">
        <v>354</v>
      </c>
      <c r="AM20" s="281" t="s">
        <v>354</v>
      </c>
      <c r="AN20" s="281" t="s">
        <v>354</v>
      </c>
      <c r="AO20" s="281" t="s">
        <v>354</v>
      </c>
      <c r="AP20" s="281" t="s">
        <v>354</v>
      </c>
      <c r="AQ20" s="282" t="s">
        <v>474</v>
      </c>
      <c r="AR20" s="283" t="s">
        <v>354</v>
      </c>
      <c r="AS20" s="283" t="s">
        <v>354</v>
      </c>
      <c r="AT20" s="270">
        <v>60</v>
      </c>
      <c r="AU20" s="270" t="s">
        <v>354</v>
      </c>
      <c r="AV20" s="270">
        <v>1</v>
      </c>
      <c r="AW20" s="283" t="s">
        <v>354</v>
      </c>
      <c r="AX20" s="284" t="s">
        <v>354</v>
      </c>
    </row>
    <row r="21" spans="1:50" ht="12" thickBot="1">
      <c r="A21" s="103"/>
      <c r="B21" s="105">
        <v>18</v>
      </c>
      <c r="C21" s="106" t="s">
        <v>51</v>
      </c>
      <c r="D21" s="106" t="s">
        <v>23</v>
      </c>
      <c r="E21" s="106" t="s">
        <v>52</v>
      </c>
      <c r="F21" s="106" t="s">
        <v>51</v>
      </c>
      <c r="G21" s="103"/>
      <c r="H21" s="192"/>
      <c r="I21" s="404">
        <v>18</v>
      </c>
      <c r="J21" s="426" t="s">
        <v>566</v>
      </c>
      <c r="K21" s="244" t="s">
        <v>498</v>
      </c>
      <c r="L21" s="244" t="s">
        <v>497</v>
      </c>
      <c r="M21" s="245">
        <v>10</v>
      </c>
      <c r="N21" s="245">
        <v>100</v>
      </c>
      <c r="O21" s="246" t="s">
        <v>354</v>
      </c>
      <c r="P21" s="246" t="s">
        <v>354</v>
      </c>
      <c r="Q21" s="246" t="s">
        <v>354</v>
      </c>
      <c r="R21" s="246">
        <v>1</v>
      </c>
      <c r="S21" s="246" t="s">
        <v>354</v>
      </c>
      <c r="T21" s="246" t="s">
        <v>354</v>
      </c>
      <c r="U21" s="246" t="s">
        <v>354</v>
      </c>
      <c r="V21" s="246" t="s">
        <v>354</v>
      </c>
      <c r="W21" s="246" t="s">
        <v>354</v>
      </c>
      <c r="X21" s="247">
        <v>0.1</v>
      </c>
      <c r="Y21" s="246" t="s">
        <v>473</v>
      </c>
      <c r="Z21" s="246">
        <v>350</v>
      </c>
      <c r="AA21" s="246">
        <v>50</v>
      </c>
      <c r="AB21" s="246" t="s">
        <v>354</v>
      </c>
      <c r="AC21" s="223" t="s">
        <v>354</v>
      </c>
      <c r="AD21" s="223" t="s">
        <v>354</v>
      </c>
      <c r="AE21" s="223" t="s">
        <v>354</v>
      </c>
      <c r="AF21" s="223" t="s">
        <v>354</v>
      </c>
      <c r="AG21" s="223" t="s">
        <v>354</v>
      </c>
      <c r="AH21" s="223" t="s">
        <v>354</v>
      </c>
      <c r="AI21" s="280" t="s">
        <v>354</v>
      </c>
      <c r="AJ21" s="246">
        <v>20</v>
      </c>
      <c r="AK21" s="212" t="s">
        <v>462</v>
      </c>
      <c r="AL21" s="212" t="s">
        <v>462</v>
      </c>
      <c r="AM21" s="223" t="s">
        <v>462</v>
      </c>
      <c r="AN21" s="223" t="s">
        <v>462</v>
      </c>
      <c r="AO21" s="212" t="s">
        <v>462</v>
      </c>
      <c r="AP21" s="212" t="s">
        <v>462</v>
      </c>
      <c r="AQ21" s="249" t="s">
        <v>474</v>
      </c>
      <c r="AR21" s="226" t="s">
        <v>354</v>
      </c>
      <c r="AS21" s="226" t="s">
        <v>354</v>
      </c>
      <c r="AT21" s="259" t="s">
        <v>354</v>
      </c>
      <c r="AU21" s="259" t="s">
        <v>354</v>
      </c>
      <c r="AV21" s="259" t="s">
        <v>354</v>
      </c>
      <c r="AW21" s="226" t="s">
        <v>354</v>
      </c>
      <c r="AX21" s="250" t="s">
        <v>475</v>
      </c>
    </row>
    <row r="22" spans="1:50" ht="12" thickBot="1">
      <c r="A22" s="103"/>
      <c r="B22" s="105">
        <v>19</v>
      </c>
      <c r="C22" s="106" t="s">
        <v>53</v>
      </c>
      <c r="D22" s="106" t="s">
        <v>17</v>
      </c>
      <c r="E22" s="106" t="s">
        <v>54</v>
      </c>
      <c r="F22" s="106" t="s">
        <v>53</v>
      </c>
      <c r="G22" s="103"/>
      <c r="H22" s="192"/>
      <c r="I22" s="404">
        <v>19</v>
      </c>
      <c r="J22" s="426" t="s">
        <v>565</v>
      </c>
      <c r="K22" s="244" t="s">
        <v>498</v>
      </c>
      <c r="L22" s="244" t="s">
        <v>537</v>
      </c>
      <c r="M22" s="245">
        <v>10</v>
      </c>
      <c r="N22" s="245">
        <v>150</v>
      </c>
      <c r="O22" s="246" t="s">
        <v>354</v>
      </c>
      <c r="P22" s="246" t="s">
        <v>354</v>
      </c>
      <c r="Q22" s="246" t="s">
        <v>354</v>
      </c>
      <c r="R22" s="246">
        <v>1</v>
      </c>
      <c r="S22" s="246" t="s">
        <v>354</v>
      </c>
      <c r="T22" s="246" t="s">
        <v>354</v>
      </c>
      <c r="U22" s="246" t="s">
        <v>354</v>
      </c>
      <c r="V22" s="246" t="s">
        <v>354</v>
      </c>
      <c r="W22" s="246" t="s">
        <v>354</v>
      </c>
      <c r="X22" s="247">
        <v>0.1</v>
      </c>
      <c r="Y22" s="246" t="s">
        <v>473</v>
      </c>
      <c r="Z22" s="246">
        <v>3</v>
      </c>
      <c r="AA22" s="246">
        <v>50</v>
      </c>
      <c r="AB22" s="246" t="s">
        <v>354</v>
      </c>
      <c r="AC22" s="223" t="s">
        <v>354</v>
      </c>
      <c r="AD22" s="223" t="s">
        <v>354</v>
      </c>
      <c r="AE22" s="223" t="s">
        <v>354</v>
      </c>
      <c r="AF22" s="223" t="s">
        <v>354</v>
      </c>
      <c r="AG22" s="223" t="s">
        <v>354</v>
      </c>
      <c r="AH22" s="223" t="s">
        <v>354</v>
      </c>
      <c r="AI22" s="280" t="s">
        <v>354</v>
      </c>
      <c r="AJ22" s="280" t="s">
        <v>354</v>
      </c>
      <c r="AK22" s="212" t="s">
        <v>462</v>
      </c>
      <c r="AL22" s="212" t="s">
        <v>462</v>
      </c>
      <c r="AM22" s="223" t="s">
        <v>462</v>
      </c>
      <c r="AN22" s="223" t="s">
        <v>462</v>
      </c>
      <c r="AO22" s="212" t="s">
        <v>462</v>
      </c>
      <c r="AP22" s="212" t="s">
        <v>462</v>
      </c>
      <c r="AQ22" s="249" t="s">
        <v>474</v>
      </c>
      <c r="AR22" s="226" t="s">
        <v>354</v>
      </c>
      <c r="AS22" s="226" t="s">
        <v>354</v>
      </c>
      <c r="AT22" s="259" t="s">
        <v>354</v>
      </c>
      <c r="AU22" s="259" t="s">
        <v>354</v>
      </c>
      <c r="AV22" s="259" t="s">
        <v>354</v>
      </c>
      <c r="AW22" s="226" t="s">
        <v>354</v>
      </c>
      <c r="AX22" s="250" t="s">
        <v>510</v>
      </c>
    </row>
    <row r="23" spans="1:50">
      <c r="A23" s="103"/>
      <c r="B23" s="107">
        <v>20</v>
      </c>
      <c r="C23" s="106" t="s">
        <v>55</v>
      </c>
      <c r="D23" s="106" t="s">
        <v>20</v>
      </c>
      <c r="E23" s="106" t="s">
        <v>56</v>
      </c>
      <c r="F23" s="106" t="s">
        <v>55</v>
      </c>
      <c r="G23" s="108"/>
      <c r="H23" s="192"/>
      <c r="I23" s="403">
        <v>20</v>
      </c>
      <c r="J23" s="1116" t="s">
        <v>567</v>
      </c>
      <c r="K23" s="244" t="s">
        <v>498</v>
      </c>
      <c r="L23" s="244" t="s">
        <v>537</v>
      </c>
      <c r="M23" s="245">
        <v>20</v>
      </c>
      <c r="N23" s="245">
        <v>100</v>
      </c>
      <c r="O23" s="246" t="s">
        <v>354</v>
      </c>
      <c r="P23" s="246" t="s">
        <v>354</v>
      </c>
      <c r="Q23" s="246" t="s">
        <v>354</v>
      </c>
      <c r="R23" s="246">
        <v>1</v>
      </c>
      <c r="S23" s="246" t="s">
        <v>354</v>
      </c>
      <c r="T23" s="246" t="s">
        <v>354</v>
      </c>
      <c r="U23" s="246" t="s">
        <v>354</v>
      </c>
      <c r="V23" s="246" t="s">
        <v>354</v>
      </c>
      <c r="W23" s="246" t="s">
        <v>354</v>
      </c>
      <c r="X23" s="247">
        <v>0.1</v>
      </c>
      <c r="Y23" s="246" t="s">
        <v>473</v>
      </c>
      <c r="Z23" s="246">
        <v>500</v>
      </c>
      <c r="AA23" s="246">
        <v>50</v>
      </c>
      <c r="AB23" s="246" t="s">
        <v>354</v>
      </c>
      <c r="AC23" s="246" t="s">
        <v>354</v>
      </c>
      <c r="AD23" s="246" t="s">
        <v>354</v>
      </c>
      <c r="AE23" s="246" t="s">
        <v>354</v>
      </c>
      <c r="AF23" s="246" t="s">
        <v>354</v>
      </c>
      <c r="AG23" s="246" t="s">
        <v>354</v>
      </c>
      <c r="AH23" s="246" t="s">
        <v>354</v>
      </c>
      <c r="AI23" s="280" t="s">
        <v>354</v>
      </c>
      <c r="AJ23" s="246">
        <v>40</v>
      </c>
      <c r="AK23" s="280" t="s">
        <v>354</v>
      </c>
      <c r="AL23" s="280" t="s">
        <v>354</v>
      </c>
      <c r="AM23" s="280" t="s">
        <v>354</v>
      </c>
      <c r="AN23" s="280" t="s">
        <v>354</v>
      </c>
      <c r="AO23" s="280" t="s">
        <v>354</v>
      </c>
      <c r="AP23" s="280" t="s">
        <v>354</v>
      </c>
      <c r="AQ23" s="249" t="s">
        <v>474</v>
      </c>
      <c r="AR23" s="263" t="s">
        <v>354</v>
      </c>
      <c r="AS23" s="263" t="s">
        <v>354</v>
      </c>
      <c r="AT23" s="251" t="s">
        <v>354</v>
      </c>
      <c r="AU23" s="251" t="s">
        <v>354</v>
      </c>
      <c r="AV23" s="251" t="s">
        <v>354</v>
      </c>
      <c r="AW23" s="263" t="s">
        <v>354</v>
      </c>
      <c r="AX23" s="427" t="s">
        <v>510</v>
      </c>
    </row>
    <row r="24" spans="1:50">
      <c r="A24" s="103"/>
      <c r="B24" s="105">
        <v>21</v>
      </c>
      <c r="C24" s="106" t="s">
        <v>57</v>
      </c>
      <c r="D24" s="106" t="s">
        <v>23</v>
      </c>
      <c r="E24" s="106" t="s">
        <v>58</v>
      </c>
      <c r="F24" s="106" t="s">
        <v>57</v>
      </c>
      <c r="G24" s="108"/>
      <c r="H24" s="192"/>
      <c r="I24" s="1114">
        <v>21</v>
      </c>
      <c r="J24" s="222" t="s">
        <v>572</v>
      </c>
      <c r="K24" s="222" t="s">
        <v>498</v>
      </c>
      <c r="L24" s="222" t="s">
        <v>537</v>
      </c>
      <c r="M24" s="221">
        <v>10</v>
      </c>
      <c r="N24" s="221">
        <v>100</v>
      </c>
      <c r="O24" s="223" t="s">
        <v>354</v>
      </c>
      <c r="P24" s="223" t="s">
        <v>354</v>
      </c>
      <c r="Q24" s="223" t="s">
        <v>354</v>
      </c>
      <c r="R24" s="223" t="s">
        <v>354</v>
      </c>
      <c r="S24" s="223" t="s">
        <v>354</v>
      </c>
      <c r="T24" s="223" t="s">
        <v>354</v>
      </c>
      <c r="U24" s="223" t="s">
        <v>354</v>
      </c>
      <c r="V24" s="223" t="s">
        <v>354</v>
      </c>
      <c r="W24" s="223" t="s">
        <v>354</v>
      </c>
      <c r="X24" s="224">
        <v>0.1</v>
      </c>
      <c r="Y24" s="225" t="s">
        <v>473</v>
      </c>
      <c r="Z24" s="212">
        <v>350</v>
      </c>
      <c r="AA24" s="212">
        <v>55</v>
      </c>
      <c r="AB24" s="223" t="s">
        <v>354</v>
      </c>
      <c r="AC24" s="223" t="s">
        <v>354</v>
      </c>
      <c r="AD24" s="223" t="s">
        <v>354</v>
      </c>
      <c r="AE24" s="223" t="s">
        <v>354</v>
      </c>
      <c r="AF24" s="223" t="s">
        <v>354</v>
      </c>
      <c r="AG24" s="223" t="s">
        <v>354</v>
      </c>
      <c r="AH24" s="223" t="s">
        <v>354</v>
      </c>
      <c r="AI24" s="212">
        <v>30</v>
      </c>
      <c r="AJ24" s="212">
        <v>90</v>
      </c>
      <c r="AK24" s="226" t="s">
        <v>354</v>
      </c>
      <c r="AL24" s="223" t="s">
        <v>354</v>
      </c>
      <c r="AM24" s="226" t="s">
        <v>354</v>
      </c>
      <c r="AN24" s="226" t="s">
        <v>354</v>
      </c>
      <c r="AO24" s="226" t="s">
        <v>354</v>
      </c>
      <c r="AP24" s="226" t="s">
        <v>354</v>
      </c>
      <c r="AQ24" s="212" t="s">
        <v>474</v>
      </c>
      <c r="AR24" s="226" t="s">
        <v>354</v>
      </c>
      <c r="AS24" s="226" t="s">
        <v>354</v>
      </c>
      <c r="AT24" s="259" t="s">
        <v>354</v>
      </c>
      <c r="AU24" s="259" t="s">
        <v>354</v>
      </c>
      <c r="AV24" s="259" t="s">
        <v>354</v>
      </c>
      <c r="AW24" s="226" t="s">
        <v>354</v>
      </c>
      <c r="AX24" s="212" t="s">
        <v>510</v>
      </c>
    </row>
    <row r="25" spans="1:50">
      <c r="A25" s="103"/>
      <c r="B25" s="105">
        <v>22</v>
      </c>
      <c r="C25" s="106" t="s">
        <v>59</v>
      </c>
      <c r="D25" s="106" t="s">
        <v>17</v>
      </c>
      <c r="E25" s="106" t="s">
        <v>60</v>
      </c>
      <c r="F25" s="106" t="s">
        <v>59</v>
      </c>
      <c r="H25" s="192"/>
      <c r="I25" s="1115">
        <v>22</v>
      </c>
      <c r="J25" s="222" t="s">
        <v>568</v>
      </c>
      <c r="K25" s="222" t="s">
        <v>498</v>
      </c>
      <c r="L25" s="222" t="s">
        <v>537</v>
      </c>
      <c r="M25" s="221">
        <v>10</v>
      </c>
      <c r="N25" s="221">
        <v>100</v>
      </c>
      <c r="O25" s="223" t="s">
        <v>354</v>
      </c>
      <c r="P25" s="223" t="s">
        <v>354</v>
      </c>
      <c r="Q25" s="223" t="s">
        <v>354</v>
      </c>
      <c r="R25" s="223" t="s">
        <v>354</v>
      </c>
      <c r="S25" s="223" t="s">
        <v>354</v>
      </c>
      <c r="T25" s="223" t="s">
        <v>354</v>
      </c>
      <c r="U25" s="223" t="s">
        <v>354</v>
      </c>
      <c r="V25" s="223" t="s">
        <v>354</v>
      </c>
      <c r="W25" s="223" t="s">
        <v>354</v>
      </c>
      <c r="X25" s="224">
        <v>0.1</v>
      </c>
      <c r="Y25" s="225" t="s">
        <v>473</v>
      </c>
      <c r="Z25" s="212">
        <v>350</v>
      </c>
      <c r="AA25" s="212">
        <v>55</v>
      </c>
      <c r="AB25" s="223" t="s">
        <v>354</v>
      </c>
      <c r="AC25" s="223" t="s">
        <v>354</v>
      </c>
      <c r="AD25" s="223" t="s">
        <v>354</v>
      </c>
      <c r="AE25" s="223" t="s">
        <v>354</v>
      </c>
      <c r="AF25" s="223" t="s">
        <v>354</v>
      </c>
      <c r="AG25" s="223" t="s">
        <v>354</v>
      </c>
      <c r="AH25" s="223" t="s">
        <v>354</v>
      </c>
      <c r="AI25" s="212">
        <v>10</v>
      </c>
      <c r="AJ25" s="212">
        <v>30</v>
      </c>
      <c r="AK25" s="226" t="s">
        <v>354</v>
      </c>
      <c r="AL25" s="223" t="s">
        <v>354</v>
      </c>
      <c r="AM25" s="226" t="s">
        <v>354</v>
      </c>
      <c r="AN25" s="226" t="s">
        <v>354</v>
      </c>
      <c r="AO25" s="226" t="s">
        <v>354</v>
      </c>
      <c r="AP25" s="226" t="s">
        <v>354</v>
      </c>
      <c r="AQ25" s="212" t="s">
        <v>474</v>
      </c>
      <c r="AR25" s="226" t="s">
        <v>354</v>
      </c>
      <c r="AS25" s="226" t="s">
        <v>354</v>
      </c>
      <c r="AT25" s="259" t="s">
        <v>354</v>
      </c>
      <c r="AU25" s="259" t="s">
        <v>354</v>
      </c>
      <c r="AV25" s="259" t="s">
        <v>354</v>
      </c>
      <c r="AW25" s="226" t="s">
        <v>354</v>
      </c>
      <c r="AX25" s="212" t="s">
        <v>510</v>
      </c>
    </row>
    <row r="26" spans="1:50">
      <c r="A26" s="103"/>
      <c r="B26" s="105">
        <v>23</v>
      </c>
      <c r="C26" s="106" t="s">
        <v>61</v>
      </c>
      <c r="D26" s="106" t="s">
        <v>20</v>
      </c>
      <c r="E26" s="106" t="s">
        <v>62</v>
      </c>
      <c r="F26" s="106" t="s">
        <v>61</v>
      </c>
      <c r="H26" s="192"/>
      <c r="I26" s="404">
        <v>23</v>
      </c>
      <c r="J26" s="1117" t="s">
        <v>559</v>
      </c>
      <c r="K26" s="1118" t="s">
        <v>498</v>
      </c>
      <c r="L26" s="1118" t="s">
        <v>497</v>
      </c>
      <c r="M26" s="1119">
        <v>10</v>
      </c>
      <c r="N26" s="1119">
        <v>100</v>
      </c>
      <c r="O26" s="253" t="s">
        <v>354</v>
      </c>
      <c r="P26" s="253" t="s">
        <v>354</v>
      </c>
      <c r="Q26" s="253" t="s">
        <v>354</v>
      </c>
      <c r="R26" s="253" t="s">
        <v>354</v>
      </c>
      <c r="S26" s="253" t="s">
        <v>354</v>
      </c>
      <c r="T26" s="253" t="s">
        <v>354</v>
      </c>
      <c r="U26" s="253" t="s">
        <v>354</v>
      </c>
      <c r="V26" s="253" t="s">
        <v>354</v>
      </c>
      <c r="W26" s="253" t="s">
        <v>354</v>
      </c>
      <c r="X26" s="1120">
        <v>0.1</v>
      </c>
      <c r="Y26" s="253" t="s">
        <v>476</v>
      </c>
      <c r="Z26" s="253">
        <v>325</v>
      </c>
      <c r="AA26" s="253">
        <v>50</v>
      </c>
      <c r="AB26" s="253" t="s">
        <v>354</v>
      </c>
      <c r="AC26" s="1121" t="s">
        <v>354</v>
      </c>
      <c r="AD26" s="1121" t="s">
        <v>354</v>
      </c>
      <c r="AE26" s="1121" t="s">
        <v>354</v>
      </c>
      <c r="AF26" s="1121" t="s">
        <v>354</v>
      </c>
      <c r="AG26" s="1121" t="s">
        <v>354</v>
      </c>
      <c r="AH26" s="1121" t="s">
        <v>354</v>
      </c>
      <c r="AI26" s="1122">
        <v>40</v>
      </c>
      <c r="AJ26" s="253">
        <v>90</v>
      </c>
      <c r="AK26" s="254" t="s">
        <v>354</v>
      </c>
      <c r="AL26" s="253" t="s">
        <v>354</v>
      </c>
      <c r="AM26" s="254" t="s">
        <v>354</v>
      </c>
      <c r="AN26" s="254" t="s">
        <v>354</v>
      </c>
      <c r="AO26" s="254" t="s">
        <v>354</v>
      </c>
      <c r="AP26" s="254" t="s">
        <v>354</v>
      </c>
      <c r="AQ26" s="427" t="s">
        <v>474</v>
      </c>
      <c r="AR26" s="1123" t="s">
        <v>354</v>
      </c>
      <c r="AS26" s="1123" t="s">
        <v>354</v>
      </c>
      <c r="AT26" s="1124" t="s">
        <v>354</v>
      </c>
      <c r="AU26" s="1124" t="s">
        <v>354</v>
      </c>
      <c r="AV26" s="1124" t="s">
        <v>354</v>
      </c>
      <c r="AW26" s="1123" t="s">
        <v>354</v>
      </c>
      <c r="AX26" s="1125" t="s">
        <v>475</v>
      </c>
    </row>
    <row r="27" spans="1:50">
      <c r="A27" s="103"/>
      <c r="B27" s="105">
        <v>24</v>
      </c>
      <c r="C27" s="106" t="s">
        <v>63</v>
      </c>
      <c r="D27" s="106" t="s">
        <v>20</v>
      </c>
      <c r="E27" s="106" t="s">
        <v>64</v>
      </c>
      <c r="F27" s="106" t="s">
        <v>63</v>
      </c>
      <c r="H27" s="192"/>
      <c r="I27" s="403">
        <v>24</v>
      </c>
      <c r="J27" s="397" t="s">
        <v>533</v>
      </c>
      <c r="K27" s="244" t="s">
        <v>498</v>
      </c>
      <c r="L27" s="232" t="s">
        <v>537</v>
      </c>
      <c r="M27" s="245">
        <v>20</v>
      </c>
      <c r="N27" s="245">
        <v>100</v>
      </c>
      <c r="O27" s="246" t="s">
        <v>354</v>
      </c>
      <c r="P27" s="246" t="s">
        <v>354</v>
      </c>
      <c r="Q27" s="246" t="s">
        <v>354</v>
      </c>
      <c r="R27" s="246">
        <v>1</v>
      </c>
      <c r="S27" s="246" t="s">
        <v>354</v>
      </c>
      <c r="T27" s="246" t="s">
        <v>354</v>
      </c>
      <c r="U27" s="246" t="s">
        <v>354</v>
      </c>
      <c r="V27" s="246" t="s">
        <v>354</v>
      </c>
      <c r="W27" s="246" t="s">
        <v>354</v>
      </c>
      <c r="X27" s="247">
        <v>0.1</v>
      </c>
      <c r="Y27" s="246" t="s">
        <v>473</v>
      </c>
      <c r="Z27" s="246">
        <v>500</v>
      </c>
      <c r="AA27" s="246">
        <v>50</v>
      </c>
      <c r="AB27" s="246" t="s">
        <v>354</v>
      </c>
      <c r="AC27" s="223" t="s">
        <v>354</v>
      </c>
      <c r="AD27" s="223" t="s">
        <v>354</v>
      </c>
      <c r="AE27" s="223" t="s">
        <v>354</v>
      </c>
      <c r="AF27" s="223" t="s">
        <v>354</v>
      </c>
      <c r="AG27" s="223" t="s">
        <v>354</v>
      </c>
      <c r="AH27" s="223" t="s">
        <v>354</v>
      </c>
      <c r="AI27" s="251" t="s">
        <v>354</v>
      </c>
      <c r="AJ27" s="246">
        <v>20</v>
      </c>
      <c r="AK27" s="212" t="s">
        <v>462</v>
      </c>
      <c r="AL27" s="212" t="s">
        <v>462</v>
      </c>
      <c r="AM27" s="223" t="s">
        <v>462</v>
      </c>
      <c r="AN27" s="223" t="s">
        <v>462</v>
      </c>
      <c r="AO27" s="212" t="s">
        <v>462</v>
      </c>
      <c r="AP27" s="212" t="s">
        <v>462</v>
      </c>
      <c r="AQ27" s="249" t="s">
        <v>474</v>
      </c>
      <c r="AR27" s="226" t="s">
        <v>354</v>
      </c>
      <c r="AS27" s="226" t="s">
        <v>354</v>
      </c>
      <c r="AT27" s="259" t="s">
        <v>354</v>
      </c>
      <c r="AU27" s="259" t="s">
        <v>354</v>
      </c>
      <c r="AV27" s="259" t="s">
        <v>354</v>
      </c>
      <c r="AW27" s="226" t="s">
        <v>354</v>
      </c>
      <c r="AX27" s="252" t="s">
        <v>354</v>
      </c>
    </row>
    <row r="28" spans="1:50">
      <c r="A28" s="103"/>
      <c r="B28" s="105">
        <v>25</v>
      </c>
      <c r="C28" s="106" t="s">
        <v>65</v>
      </c>
      <c r="D28" s="106" t="s">
        <v>23</v>
      </c>
      <c r="E28" s="106" t="s">
        <v>66</v>
      </c>
      <c r="F28" s="106" t="s">
        <v>65</v>
      </c>
      <c r="H28" s="192"/>
      <c r="I28" s="403">
        <v>25</v>
      </c>
      <c r="J28" s="397" t="s">
        <v>534</v>
      </c>
      <c r="K28" s="244" t="s">
        <v>498</v>
      </c>
      <c r="L28" s="232" t="s">
        <v>537</v>
      </c>
      <c r="M28" s="246" t="s">
        <v>354</v>
      </c>
      <c r="N28" s="246" t="s">
        <v>354</v>
      </c>
      <c r="O28" s="246" t="s">
        <v>354</v>
      </c>
      <c r="P28" s="246" t="s">
        <v>354</v>
      </c>
      <c r="Q28" s="246" t="s">
        <v>354</v>
      </c>
      <c r="R28" s="246" t="s">
        <v>354</v>
      </c>
      <c r="S28" s="246" t="s">
        <v>354</v>
      </c>
      <c r="T28" s="246" t="s">
        <v>354</v>
      </c>
      <c r="U28" s="246" t="s">
        <v>354</v>
      </c>
      <c r="V28" s="246" t="s">
        <v>354</v>
      </c>
      <c r="W28" s="246" t="s">
        <v>354</v>
      </c>
      <c r="X28" s="255" t="s">
        <v>354</v>
      </c>
      <c r="Y28" s="246" t="s">
        <v>354</v>
      </c>
      <c r="Z28" s="246" t="s">
        <v>354</v>
      </c>
      <c r="AA28" s="246" t="s">
        <v>354</v>
      </c>
      <c r="AB28" s="246" t="s">
        <v>354</v>
      </c>
      <c r="AC28" s="223" t="s">
        <v>354</v>
      </c>
      <c r="AD28" s="223" t="s">
        <v>354</v>
      </c>
      <c r="AE28" s="223" t="s">
        <v>354</v>
      </c>
      <c r="AF28" s="223" t="s">
        <v>354</v>
      </c>
      <c r="AG28" s="223" t="s">
        <v>354</v>
      </c>
      <c r="AH28" s="223" t="s">
        <v>354</v>
      </c>
      <c r="AI28" s="251" t="s">
        <v>354</v>
      </c>
      <c r="AJ28" s="246">
        <v>25</v>
      </c>
      <c r="AK28" s="254" t="s">
        <v>354</v>
      </c>
      <c r="AL28" s="253" t="s">
        <v>354</v>
      </c>
      <c r="AM28" s="254" t="s">
        <v>354</v>
      </c>
      <c r="AN28" s="254" t="s">
        <v>354</v>
      </c>
      <c r="AO28" s="254" t="s">
        <v>354</v>
      </c>
      <c r="AP28" s="254" t="s">
        <v>354</v>
      </c>
      <c r="AQ28" s="249" t="s">
        <v>474</v>
      </c>
      <c r="AR28" s="226" t="s">
        <v>354</v>
      </c>
      <c r="AS28" s="226" t="s">
        <v>354</v>
      </c>
      <c r="AT28" s="259" t="s">
        <v>354</v>
      </c>
      <c r="AU28" s="259" t="s">
        <v>354</v>
      </c>
      <c r="AV28" s="259" t="s">
        <v>354</v>
      </c>
      <c r="AW28" s="226" t="s">
        <v>354</v>
      </c>
      <c r="AX28" s="252" t="s">
        <v>354</v>
      </c>
    </row>
    <row r="29" spans="1:50">
      <c r="A29" s="108"/>
      <c r="B29" s="105">
        <v>26</v>
      </c>
      <c r="C29" s="106" t="s">
        <v>67</v>
      </c>
      <c r="D29" s="106" t="s">
        <v>23</v>
      </c>
      <c r="E29" s="106" t="s">
        <v>68</v>
      </c>
      <c r="F29" s="106" t="s">
        <v>67</v>
      </c>
      <c r="H29" s="194"/>
      <c r="I29" s="404">
        <v>26</v>
      </c>
      <c r="J29" s="397" t="s">
        <v>535</v>
      </c>
      <c r="K29" s="244" t="s">
        <v>498</v>
      </c>
      <c r="L29" s="232" t="s">
        <v>537</v>
      </c>
      <c r="M29" s="246" t="s">
        <v>354</v>
      </c>
      <c r="N29" s="246" t="s">
        <v>354</v>
      </c>
      <c r="O29" s="246" t="s">
        <v>354</v>
      </c>
      <c r="P29" s="246" t="s">
        <v>354</v>
      </c>
      <c r="Q29" s="246" t="s">
        <v>354</v>
      </c>
      <c r="R29" s="246" t="s">
        <v>354</v>
      </c>
      <c r="S29" s="246" t="s">
        <v>354</v>
      </c>
      <c r="T29" s="246" t="s">
        <v>354</v>
      </c>
      <c r="U29" s="246" t="s">
        <v>354</v>
      </c>
      <c r="V29" s="246" t="s">
        <v>354</v>
      </c>
      <c r="W29" s="246" t="s">
        <v>354</v>
      </c>
      <c r="X29" s="255" t="s">
        <v>354</v>
      </c>
      <c r="Y29" s="246" t="s">
        <v>354</v>
      </c>
      <c r="Z29" s="246" t="s">
        <v>354</v>
      </c>
      <c r="AA29" s="246" t="s">
        <v>354</v>
      </c>
      <c r="AB29" s="246" t="s">
        <v>354</v>
      </c>
      <c r="AC29" s="223" t="s">
        <v>354</v>
      </c>
      <c r="AD29" s="223" t="s">
        <v>354</v>
      </c>
      <c r="AE29" s="223" t="s">
        <v>354</v>
      </c>
      <c r="AF29" s="223" t="s">
        <v>354</v>
      </c>
      <c r="AG29" s="223" t="s">
        <v>354</v>
      </c>
      <c r="AH29" s="223" t="s">
        <v>354</v>
      </c>
      <c r="AI29" s="251" t="s">
        <v>354</v>
      </c>
      <c r="AJ29" s="246">
        <v>45</v>
      </c>
      <c r="AK29" s="212" t="s">
        <v>462</v>
      </c>
      <c r="AL29" s="212" t="s">
        <v>462</v>
      </c>
      <c r="AM29" s="223" t="s">
        <v>462</v>
      </c>
      <c r="AN29" s="223" t="s">
        <v>462</v>
      </c>
      <c r="AO29" s="212" t="s">
        <v>462</v>
      </c>
      <c r="AP29" s="212" t="s">
        <v>462</v>
      </c>
      <c r="AQ29" s="249" t="s">
        <v>474</v>
      </c>
      <c r="AR29" s="226" t="s">
        <v>354</v>
      </c>
      <c r="AS29" s="226" t="s">
        <v>354</v>
      </c>
      <c r="AT29" s="259" t="s">
        <v>354</v>
      </c>
      <c r="AU29" s="259" t="s">
        <v>354</v>
      </c>
      <c r="AV29" s="259" t="s">
        <v>354</v>
      </c>
      <c r="AW29" s="226" t="s">
        <v>354</v>
      </c>
      <c r="AX29" s="252" t="s">
        <v>354</v>
      </c>
    </row>
    <row r="30" spans="1:50" ht="12" thickBot="1">
      <c r="A30" s="108"/>
      <c r="B30" s="105">
        <v>27</v>
      </c>
      <c r="C30" s="106" t="s">
        <v>69</v>
      </c>
      <c r="D30" s="106" t="s">
        <v>20</v>
      </c>
      <c r="E30" s="106" t="s">
        <v>70</v>
      </c>
      <c r="F30" s="106" t="s">
        <v>69</v>
      </c>
      <c r="H30" s="194"/>
      <c r="I30" s="404">
        <v>27</v>
      </c>
      <c r="J30" s="399" t="s">
        <v>536</v>
      </c>
      <c r="K30" s="227" t="s">
        <v>498</v>
      </c>
      <c r="L30" s="227" t="s">
        <v>497</v>
      </c>
      <c r="M30" s="228">
        <v>10</v>
      </c>
      <c r="N30" s="228">
        <v>100</v>
      </c>
      <c r="O30" s="229" t="s">
        <v>354</v>
      </c>
      <c r="P30" s="229" t="s">
        <v>354</v>
      </c>
      <c r="Q30" s="229" t="s">
        <v>354</v>
      </c>
      <c r="R30" s="229">
        <v>1</v>
      </c>
      <c r="S30" s="229" t="s">
        <v>354</v>
      </c>
      <c r="T30" s="229" t="s">
        <v>354</v>
      </c>
      <c r="U30" s="229" t="s">
        <v>354</v>
      </c>
      <c r="V30" s="229" t="s">
        <v>354</v>
      </c>
      <c r="W30" s="229" t="s">
        <v>354</v>
      </c>
      <c r="X30" s="230">
        <v>0.1</v>
      </c>
      <c r="Y30" s="231" t="s">
        <v>473</v>
      </c>
      <c r="Z30" s="229">
        <v>500</v>
      </c>
      <c r="AA30" s="229">
        <v>55</v>
      </c>
      <c r="AB30" s="229" t="s">
        <v>354</v>
      </c>
      <c r="AC30" s="229" t="s">
        <v>354</v>
      </c>
      <c r="AD30" s="229" t="s">
        <v>354</v>
      </c>
      <c r="AE30" s="229" t="s">
        <v>354</v>
      </c>
      <c r="AF30" s="229" t="s">
        <v>354</v>
      </c>
      <c r="AG30" s="229" t="s">
        <v>354</v>
      </c>
      <c r="AH30" s="229" t="s">
        <v>354</v>
      </c>
      <c r="AI30" s="231">
        <v>40</v>
      </c>
      <c r="AJ30" s="229">
        <v>90</v>
      </c>
      <c r="AK30" s="257" t="s">
        <v>354</v>
      </c>
      <c r="AL30" s="258" t="s">
        <v>354</v>
      </c>
      <c r="AM30" s="257" t="s">
        <v>354</v>
      </c>
      <c r="AN30" s="257" t="s">
        <v>354</v>
      </c>
      <c r="AO30" s="257" t="s">
        <v>354</v>
      </c>
      <c r="AP30" s="257" t="s">
        <v>354</v>
      </c>
      <c r="AQ30" s="214" t="s">
        <v>474</v>
      </c>
      <c r="AR30" s="260" t="s">
        <v>354</v>
      </c>
      <c r="AS30" s="260" t="s">
        <v>354</v>
      </c>
      <c r="AT30" s="261" t="s">
        <v>354</v>
      </c>
      <c r="AU30" s="261" t="s">
        <v>354</v>
      </c>
      <c r="AV30" s="261" t="s">
        <v>354</v>
      </c>
      <c r="AW30" s="260" t="s">
        <v>354</v>
      </c>
      <c r="AX30" s="215" t="s">
        <v>475</v>
      </c>
    </row>
    <row r="31" spans="1:50">
      <c r="A31" s="108"/>
      <c r="B31" s="105">
        <v>28</v>
      </c>
      <c r="C31" s="106" t="s">
        <v>71</v>
      </c>
      <c r="D31" s="106" t="s">
        <v>17</v>
      </c>
      <c r="E31" s="106" t="s">
        <v>72</v>
      </c>
      <c r="F31" s="106" t="s">
        <v>71</v>
      </c>
      <c r="H31" s="194"/>
      <c r="I31" s="403">
        <v>28</v>
      </c>
      <c r="J31" s="400" t="s">
        <v>545</v>
      </c>
      <c r="K31" s="265" t="s">
        <v>553</v>
      </c>
      <c r="L31" s="285" t="s">
        <v>537</v>
      </c>
      <c r="M31" s="266">
        <v>10</v>
      </c>
      <c r="N31" s="266">
        <v>100</v>
      </c>
      <c r="O31" s="267" t="s">
        <v>354</v>
      </c>
      <c r="P31" s="267" t="s">
        <v>354</v>
      </c>
      <c r="Q31" s="267" t="s">
        <v>354</v>
      </c>
      <c r="R31" s="267">
        <v>1</v>
      </c>
      <c r="S31" s="267" t="s">
        <v>354</v>
      </c>
      <c r="T31" s="267" t="s">
        <v>354</v>
      </c>
      <c r="U31" s="267" t="s">
        <v>354</v>
      </c>
      <c r="V31" s="267" t="s">
        <v>354</v>
      </c>
      <c r="W31" s="267" t="s">
        <v>354</v>
      </c>
      <c r="X31" s="268" t="s">
        <v>354</v>
      </c>
      <c r="Y31" s="269" t="s">
        <v>476</v>
      </c>
      <c r="Z31" s="267">
        <v>325</v>
      </c>
      <c r="AA31" s="267">
        <v>30</v>
      </c>
      <c r="AB31" s="267" t="s">
        <v>354</v>
      </c>
      <c r="AC31" s="267" t="s">
        <v>354</v>
      </c>
      <c r="AD31" s="267" t="s">
        <v>354</v>
      </c>
      <c r="AE31" s="267" t="s">
        <v>354</v>
      </c>
      <c r="AF31" s="267" t="s">
        <v>354</v>
      </c>
      <c r="AG31" s="267" t="s">
        <v>354</v>
      </c>
      <c r="AH31" s="267" t="s">
        <v>354</v>
      </c>
      <c r="AI31" s="269" t="s">
        <v>354</v>
      </c>
      <c r="AJ31" s="267">
        <v>20</v>
      </c>
      <c r="AK31" s="270" t="s">
        <v>354</v>
      </c>
      <c r="AL31" s="267" t="s">
        <v>354</v>
      </c>
      <c r="AM31" s="270" t="s">
        <v>354</v>
      </c>
      <c r="AN31" s="270" t="s">
        <v>354</v>
      </c>
      <c r="AO31" s="270" t="s">
        <v>354</v>
      </c>
      <c r="AP31" s="270" t="s">
        <v>354</v>
      </c>
      <c r="AQ31" s="270" t="s">
        <v>354</v>
      </c>
      <c r="AR31" s="270" t="s">
        <v>354</v>
      </c>
      <c r="AS31" s="270" t="s">
        <v>354</v>
      </c>
      <c r="AT31" s="270">
        <v>65</v>
      </c>
      <c r="AU31" s="270" t="s">
        <v>354</v>
      </c>
      <c r="AV31" s="270">
        <v>1</v>
      </c>
      <c r="AW31" s="270" t="s">
        <v>354</v>
      </c>
      <c r="AX31" s="271" t="s">
        <v>354</v>
      </c>
    </row>
    <row r="32" spans="1:50">
      <c r="A32" s="108"/>
      <c r="B32" s="105">
        <v>29</v>
      </c>
      <c r="C32" s="106" t="s">
        <v>73</v>
      </c>
      <c r="D32" s="106" t="s">
        <v>14</v>
      </c>
      <c r="E32" s="106" t="s">
        <v>74</v>
      </c>
      <c r="F32" s="106" t="s">
        <v>73</v>
      </c>
      <c r="H32" s="68"/>
      <c r="I32" s="403">
        <v>29</v>
      </c>
      <c r="J32" s="396" t="s">
        <v>546</v>
      </c>
      <c r="K32" s="222" t="s">
        <v>553</v>
      </c>
      <c r="L32" s="222" t="s">
        <v>537</v>
      </c>
      <c r="M32" s="221">
        <v>75</v>
      </c>
      <c r="N32" s="221" t="s">
        <v>354</v>
      </c>
      <c r="O32" s="223" t="s">
        <v>354</v>
      </c>
      <c r="P32" s="223" t="s">
        <v>354</v>
      </c>
      <c r="Q32" s="223" t="s">
        <v>354</v>
      </c>
      <c r="R32" s="223" t="s">
        <v>354</v>
      </c>
      <c r="S32" s="223" t="s">
        <v>354</v>
      </c>
      <c r="T32" s="223" t="s">
        <v>354</v>
      </c>
      <c r="U32" s="223" t="s">
        <v>354</v>
      </c>
      <c r="V32" s="223" t="s">
        <v>354</v>
      </c>
      <c r="W32" s="223" t="s">
        <v>354</v>
      </c>
      <c r="X32" s="224" t="s">
        <v>354</v>
      </c>
      <c r="Y32" s="225" t="s">
        <v>476</v>
      </c>
      <c r="Z32" s="223">
        <v>325</v>
      </c>
      <c r="AA32" s="223" t="s">
        <v>354</v>
      </c>
      <c r="AB32" s="223" t="s">
        <v>354</v>
      </c>
      <c r="AC32" s="223" t="s">
        <v>354</v>
      </c>
      <c r="AD32" s="223" t="s">
        <v>354</v>
      </c>
      <c r="AE32" s="223" t="s">
        <v>354</v>
      </c>
      <c r="AF32" s="223" t="s">
        <v>354</v>
      </c>
      <c r="AG32" s="223" t="s">
        <v>354</v>
      </c>
      <c r="AH32" s="223" t="s">
        <v>354</v>
      </c>
      <c r="AI32" s="225" t="s">
        <v>354</v>
      </c>
      <c r="AJ32" s="223" t="s">
        <v>354</v>
      </c>
      <c r="AK32" s="259" t="s">
        <v>354</v>
      </c>
      <c r="AL32" s="223" t="s">
        <v>354</v>
      </c>
      <c r="AM32" s="259" t="s">
        <v>354</v>
      </c>
      <c r="AN32" s="259" t="s">
        <v>354</v>
      </c>
      <c r="AO32" s="259" t="s">
        <v>354</v>
      </c>
      <c r="AP32" s="259" t="s">
        <v>354</v>
      </c>
      <c r="AQ32" s="225" t="s">
        <v>354</v>
      </c>
      <c r="AR32" s="259" t="s">
        <v>354</v>
      </c>
      <c r="AS32" s="259" t="s">
        <v>354</v>
      </c>
      <c r="AT32" s="259" t="s">
        <v>354</v>
      </c>
      <c r="AU32" s="259" t="s">
        <v>354</v>
      </c>
      <c r="AV32" s="259" t="s">
        <v>354</v>
      </c>
      <c r="AW32" s="259" t="s">
        <v>354</v>
      </c>
      <c r="AX32" s="272" t="s">
        <v>354</v>
      </c>
    </row>
    <row r="33" spans="1:50">
      <c r="A33" s="108"/>
      <c r="B33" s="105">
        <v>30</v>
      </c>
      <c r="C33" s="106" t="s">
        <v>75</v>
      </c>
      <c r="D33" s="106" t="s">
        <v>14</v>
      </c>
      <c r="E33" s="106" t="s">
        <v>76</v>
      </c>
      <c r="F33" s="106" t="s">
        <v>75</v>
      </c>
      <c r="H33" s="68"/>
      <c r="I33" s="404">
        <v>30</v>
      </c>
      <c r="J33" s="396" t="s">
        <v>547</v>
      </c>
      <c r="K33" s="222" t="s">
        <v>553</v>
      </c>
      <c r="L33" s="222" t="s">
        <v>537</v>
      </c>
      <c r="M33" s="221">
        <v>60</v>
      </c>
      <c r="N33" s="221">
        <v>110</v>
      </c>
      <c r="O33" s="223" t="s">
        <v>354</v>
      </c>
      <c r="P33" s="223" t="s">
        <v>354</v>
      </c>
      <c r="Q33" s="223" t="s">
        <v>354</v>
      </c>
      <c r="R33" s="223" t="s">
        <v>354</v>
      </c>
      <c r="S33" s="223" t="s">
        <v>354</v>
      </c>
      <c r="T33" s="223" t="s">
        <v>354</v>
      </c>
      <c r="U33" s="223" t="s">
        <v>354</v>
      </c>
      <c r="V33" s="223" t="s">
        <v>354</v>
      </c>
      <c r="W33" s="223" t="s">
        <v>354</v>
      </c>
      <c r="X33" s="224" t="s">
        <v>354</v>
      </c>
      <c r="Y33" s="225" t="s">
        <v>476</v>
      </c>
      <c r="Z33" s="223">
        <v>325</v>
      </c>
      <c r="AA33" s="223">
        <v>44</v>
      </c>
      <c r="AB33" s="223" t="s">
        <v>354</v>
      </c>
      <c r="AC33" s="223" t="s">
        <v>354</v>
      </c>
      <c r="AD33" s="223" t="s">
        <v>354</v>
      </c>
      <c r="AE33" s="223" t="s">
        <v>354</v>
      </c>
      <c r="AF33" s="223" t="s">
        <v>354</v>
      </c>
      <c r="AG33" s="223" t="s">
        <v>354</v>
      </c>
      <c r="AH33" s="223" t="s">
        <v>354</v>
      </c>
      <c r="AI33" s="225" t="s">
        <v>354</v>
      </c>
      <c r="AJ33" s="223" t="s">
        <v>354</v>
      </c>
      <c r="AK33" s="259" t="s">
        <v>354</v>
      </c>
      <c r="AL33" s="223" t="s">
        <v>354</v>
      </c>
      <c r="AM33" s="259" t="s">
        <v>354</v>
      </c>
      <c r="AN33" s="259" t="s">
        <v>354</v>
      </c>
      <c r="AO33" s="259" t="s">
        <v>354</v>
      </c>
      <c r="AP33" s="259" t="s">
        <v>354</v>
      </c>
      <c r="AQ33" s="225" t="s">
        <v>354</v>
      </c>
      <c r="AR33" s="259" t="s">
        <v>354</v>
      </c>
      <c r="AS33" s="259" t="s">
        <v>354</v>
      </c>
      <c r="AT33" s="259">
        <v>180</v>
      </c>
      <c r="AU33" s="259" t="s">
        <v>354</v>
      </c>
      <c r="AV33" s="259" t="s">
        <v>354</v>
      </c>
      <c r="AW33" s="259" t="s">
        <v>354</v>
      </c>
      <c r="AX33" s="272" t="s">
        <v>354</v>
      </c>
    </row>
    <row r="34" spans="1:50">
      <c r="B34" s="105">
        <v>31</v>
      </c>
      <c r="C34" s="106" t="s">
        <v>77</v>
      </c>
      <c r="D34" s="106" t="s">
        <v>23</v>
      </c>
      <c r="E34" s="106" t="s">
        <v>78</v>
      </c>
      <c r="F34" s="106" t="s">
        <v>77</v>
      </c>
      <c r="H34" s="68"/>
      <c r="I34" s="404">
        <v>31</v>
      </c>
      <c r="J34" s="396" t="s">
        <v>548</v>
      </c>
      <c r="K34" s="222" t="s">
        <v>554</v>
      </c>
      <c r="L34" s="222" t="s">
        <v>497</v>
      </c>
      <c r="M34" s="221" t="s">
        <v>354</v>
      </c>
      <c r="N34" s="221">
        <v>100</v>
      </c>
      <c r="O34" s="223" t="s">
        <v>354</v>
      </c>
      <c r="P34" s="223" t="s">
        <v>354</v>
      </c>
      <c r="Q34" s="223" t="s">
        <v>354</v>
      </c>
      <c r="R34" s="223" t="s">
        <v>354</v>
      </c>
      <c r="S34" s="223" t="s">
        <v>354</v>
      </c>
      <c r="T34" s="223" t="s">
        <v>354</v>
      </c>
      <c r="U34" s="223" t="s">
        <v>354</v>
      </c>
      <c r="V34" s="223" t="s">
        <v>354</v>
      </c>
      <c r="W34" s="223" t="s">
        <v>354</v>
      </c>
      <c r="X34" s="224" t="s">
        <v>354</v>
      </c>
      <c r="Y34" s="225" t="s">
        <v>473</v>
      </c>
      <c r="Z34" s="223">
        <v>500</v>
      </c>
      <c r="AA34" s="223">
        <v>40</v>
      </c>
      <c r="AB34" s="223" t="s">
        <v>354</v>
      </c>
      <c r="AC34" s="223" t="s">
        <v>354</v>
      </c>
      <c r="AD34" s="223" t="s">
        <v>354</v>
      </c>
      <c r="AE34" s="223" t="s">
        <v>354</v>
      </c>
      <c r="AF34" s="223" t="s">
        <v>354</v>
      </c>
      <c r="AG34" s="223" t="s">
        <v>354</v>
      </c>
      <c r="AH34" s="223" t="s">
        <v>354</v>
      </c>
      <c r="AI34" s="225">
        <v>40</v>
      </c>
      <c r="AJ34" s="223">
        <v>90</v>
      </c>
      <c r="AK34" s="259">
        <v>40</v>
      </c>
      <c r="AL34" s="223" t="s">
        <v>354</v>
      </c>
      <c r="AM34" s="259" t="s">
        <v>354</v>
      </c>
      <c r="AN34" s="259" t="s">
        <v>354</v>
      </c>
      <c r="AO34" s="259" t="s">
        <v>354</v>
      </c>
      <c r="AP34" s="259" t="s">
        <v>354</v>
      </c>
      <c r="AQ34" s="225" t="s">
        <v>354</v>
      </c>
      <c r="AR34" s="259" t="s">
        <v>354</v>
      </c>
      <c r="AS34" s="259" t="s">
        <v>354</v>
      </c>
      <c r="AT34" s="259" t="s">
        <v>354</v>
      </c>
      <c r="AU34" s="259" t="s">
        <v>354</v>
      </c>
      <c r="AV34" s="259" t="s">
        <v>354</v>
      </c>
      <c r="AW34" s="259" t="s">
        <v>354</v>
      </c>
      <c r="AX34" s="272" t="s">
        <v>354</v>
      </c>
    </row>
    <row r="35" spans="1:50">
      <c r="B35" s="105">
        <v>32</v>
      </c>
      <c r="C35" s="106" t="s">
        <v>79</v>
      </c>
      <c r="D35" s="106" t="s">
        <v>14</v>
      </c>
      <c r="E35" s="106" t="s">
        <v>80</v>
      </c>
      <c r="F35" s="106" t="s">
        <v>79</v>
      </c>
      <c r="H35" s="68"/>
      <c r="I35" s="403">
        <v>32</v>
      </c>
      <c r="J35" s="396" t="s">
        <v>570</v>
      </c>
      <c r="K35" s="222" t="s">
        <v>554</v>
      </c>
      <c r="L35" s="222" t="s">
        <v>537</v>
      </c>
      <c r="M35" s="221" t="s">
        <v>354</v>
      </c>
      <c r="N35" s="221">
        <v>150</v>
      </c>
      <c r="O35" s="223" t="s">
        <v>354</v>
      </c>
      <c r="P35" s="223" t="s">
        <v>354</v>
      </c>
      <c r="Q35" s="223" t="s">
        <v>354</v>
      </c>
      <c r="R35" s="223" t="s">
        <v>354</v>
      </c>
      <c r="S35" s="223" t="s">
        <v>354</v>
      </c>
      <c r="T35" s="223" t="s">
        <v>354</v>
      </c>
      <c r="U35" s="223" t="s">
        <v>354</v>
      </c>
      <c r="V35" s="223" t="s">
        <v>354</v>
      </c>
      <c r="W35" s="223" t="s">
        <v>354</v>
      </c>
      <c r="X35" s="224">
        <v>0.1</v>
      </c>
      <c r="Y35" s="225" t="s">
        <v>473</v>
      </c>
      <c r="Z35" s="223">
        <v>350</v>
      </c>
      <c r="AA35" s="223">
        <v>30</v>
      </c>
      <c r="AB35" s="223" t="s">
        <v>354</v>
      </c>
      <c r="AC35" s="223" t="s">
        <v>354</v>
      </c>
      <c r="AD35" s="223" t="s">
        <v>354</v>
      </c>
      <c r="AE35" s="223" t="s">
        <v>354</v>
      </c>
      <c r="AF35" s="223" t="s">
        <v>354</v>
      </c>
      <c r="AG35" s="223" t="s">
        <v>354</v>
      </c>
      <c r="AH35" s="223" t="s">
        <v>354</v>
      </c>
      <c r="AI35" s="223" t="s">
        <v>354</v>
      </c>
      <c r="AJ35" s="223" t="s">
        <v>354</v>
      </c>
      <c r="AK35" s="223" t="s">
        <v>354</v>
      </c>
      <c r="AL35" s="223" t="s">
        <v>354</v>
      </c>
      <c r="AM35" s="223" t="s">
        <v>354</v>
      </c>
      <c r="AN35" s="223" t="s">
        <v>354</v>
      </c>
      <c r="AO35" s="223" t="s">
        <v>354</v>
      </c>
      <c r="AP35" s="223" t="s">
        <v>354</v>
      </c>
      <c r="AQ35" s="223" t="s">
        <v>354</v>
      </c>
      <c r="AR35" s="223" t="s">
        <v>354</v>
      </c>
      <c r="AS35" s="223" t="s">
        <v>354</v>
      </c>
      <c r="AT35" s="223" t="s">
        <v>354</v>
      </c>
      <c r="AU35" s="223" t="s">
        <v>354</v>
      </c>
      <c r="AV35" s="428">
        <v>1</v>
      </c>
      <c r="AW35" s="259" t="s">
        <v>354</v>
      </c>
      <c r="AX35" s="272" t="s">
        <v>354</v>
      </c>
    </row>
    <row r="36" spans="1:50">
      <c r="B36" s="105">
        <v>33</v>
      </c>
      <c r="C36" s="106" t="s">
        <v>81</v>
      </c>
      <c r="D36" s="106" t="s">
        <v>23</v>
      </c>
      <c r="E36" s="106" t="s">
        <v>82</v>
      </c>
      <c r="F36" s="106" t="s">
        <v>81</v>
      </c>
      <c r="H36" s="68"/>
      <c r="I36" s="403">
        <v>33</v>
      </c>
      <c r="J36" s="396" t="s">
        <v>571</v>
      </c>
      <c r="K36" s="222" t="s">
        <v>554</v>
      </c>
      <c r="L36" s="222" t="s">
        <v>497</v>
      </c>
      <c r="M36" s="221">
        <v>20</v>
      </c>
      <c r="N36" s="221">
        <v>100</v>
      </c>
      <c r="O36" s="223" t="s">
        <v>354</v>
      </c>
      <c r="P36" s="223" t="s">
        <v>354</v>
      </c>
      <c r="Q36" s="223" t="s">
        <v>354</v>
      </c>
      <c r="R36" s="223">
        <v>1</v>
      </c>
      <c r="S36" s="223" t="s">
        <v>354</v>
      </c>
      <c r="T36" s="223">
        <v>5</v>
      </c>
      <c r="U36" s="223" t="s">
        <v>354</v>
      </c>
      <c r="V36" s="223" t="s">
        <v>354</v>
      </c>
      <c r="W36" s="223" t="s">
        <v>354</v>
      </c>
      <c r="X36" s="224">
        <v>0.1</v>
      </c>
      <c r="Y36" s="225" t="s">
        <v>473</v>
      </c>
      <c r="Z36" s="223">
        <v>500</v>
      </c>
      <c r="AA36" s="223">
        <v>57</v>
      </c>
      <c r="AB36" s="223" t="s">
        <v>354</v>
      </c>
      <c r="AC36" s="223" t="s">
        <v>354</v>
      </c>
      <c r="AD36" s="223" t="s">
        <v>354</v>
      </c>
      <c r="AE36" s="223" t="s">
        <v>354</v>
      </c>
      <c r="AF36" s="223" t="s">
        <v>354</v>
      </c>
      <c r="AG36" s="223" t="s">
        <v>354</v>
      </c>
      <c r="AH36" s="223" t="s">
        <v>354</v>
      </c>
      <c r="AI36" s="225">
        <v>15</v>
      </c>
      <c r="AJ36" s="223">
        <v>50</v>
      </c>
      <c r="AK36" s="259">
        <v>25</v>
      </c>
      <c r="AL36" s="223">
        <v>75</v>
      </c>
      <c r="AM36" s="259">
        <v>10</v>
      </c>
      <c r="AN36" s="259">
        <v>50</v>
      </c>
      <c r="AO36" s="223" t="s">
        <v>354</v>
      </c>
      <c r="AP36" s="223" t="s">
        <v>354</v>
      </c>
      <c r="AQ36" s="225">
        <v>97.5</v>
      </c>
      <c r="AR36" s="223" t="s">
        <v>354</v>
      </c>
      <c r="AS36" s="223" t="s">
        <v>354</v>
      </c>
      <c r="AT36" s="259">
        <v>50</v>
      </c>
      <c r="AU36" s="223" t="s">
        <v>354</v>
      </c>
      <c r="AV36" s="223" t="s">
        <v>354</v>
      </c>
      <c r="AW36" s="223" t="s">
        <v>354</v>
      </c>
      <c r="AX36" s="272" t="s">
        <v>475</v>
      </c>
    </row>
    <row r="37" spans="1:50">
      <c r="B37" s="105">
        <v>34</v>
      </c>
      <c r="C37" s="106" t="s">
        <v>83</v>
      </c>
      <c r="D37" s="106" t="s">
        <v>14</v>
      </c>
      <c r="E37" s="106" t="s">
        <v>84</v>
      </c>
      <c r="F37" s="106" t="s">
        <v>83</v>
      </c>
      <c r="H37" s="68"/>
      <c r="I37" s="404">
        <v>34</v>
      </c>
      <c r="J37" s="396" t="s">
        <v>569</v>
      </c>
      <c r="K37" s="222" t="s">
        <v>554</v>
      </c>
      <c r="L37" s="222" t="s">
        <v>497</v>
      </c>
      <c r="M37" s="221">
        <v>8</v>
      </c>
      <c r="N37" s="221">
        <v>50</v>
      </c>
      <c r="O37" s="223" t="s">
        <v>354</v>
      </c>
      <c r="P37" s="223" t="s">
        <v>354</v>
      </c>
      <c r="Q37" s="223" t="s">
        <v>354</v>
      </c>
      <c r="R37" s="223" t="s">
        <v>354</v>
      </c>
      <c r="S37" s="223" t="s">
        <v>354</v>
      </c>
      <c r="T37" s="223" t="s">
        <v>354</v>
      </c>
      <c r="U37" s="223" t="s">
        <v>354</v>
      </c>
      <c r="V37" s="223" t="s">
        <v>354</v>
      </c>
      <c r="W37" s="223" t="s">
        <v>354</v>
      </c>
      <c r="X37" s="224">
        <v>0.1</v>
      </c>
      <c r="Y37" s="225" t="s">
        <v>473</v>
      </c>
      <c r="Z37" s="223">
        <v>350</v>
      </c>
      <c r="AA37" s="223">
        <v>45</v>
      </c>
      <c r="AB37" s="223" t="s">
        <v>354</v>
      </c>
      <c r="AC37" s="223" t="s">
        <v>354</v>
      </c>
      <c r="AD37" s="223" t="s">
        <v>354</v>
      </c>
      <c r="AE37" s="223" t="s">
        <v>354</v>
      </c>
      <c r="AF37" s="223" t="s">
        <v>354</v>
      </c>
      <c r="AG37" s="223" t="s">
        <v>354</v>
      </c>
      <c r="AH37" s="223" t="s">
        <v>354</v>
      </c>
      <c r="AI37" s="225">
        <v>40</v>
      </c>
      <c r="AJ37" s="223">
        <v>90</v>
      </c>
      <c r="AK37" s="259" t="s">
        <v>354</v>
      </c>
      <c r="AL37" s="223" t="s">
        <v>354</v>
      </c>
      <c r="AM37" s="259" t="s">
        <v>354</v>
      </c>
      <c r="AN37" s="259" t="s">
        <v>354</v>
      </c>
      <c r="AO37" s="259" t="s">
        <v>354</v>
      </c>
      <c r="AP37" s="259" t="s">
        <v>354</v>
      </c>
      <c r="AQ37" s="225" t="s">
        <v>354</v>
      </c>
      <c r="AR37" s="259" t="s">
        <v>354</v>
      </c>
      <c r="AS37" s="259" t="s">
        <v>354</v>
      </c>
      <c r="AT37" s="259" t="s">
        <v>354</v>
      </c>
      <c r="AU37" s="259" t="s">
        <v>354</v>
      </c>
      <c r="AV37" s="259" t="s">
        <v>354</v>
      </c>
      <c r="AW37" s="259" t="s">
        <v>354</v>
      </c>
      <c r="AX37" s="272" t="s">
        <v>475</v>
      </c>
    </row>
    <row r="38" spans="1:50">
      <c r="B38" s="105">
        <v>35</v>
      </c>
      <c r="C38" s="106" t="s">
        <v>85</v>
      </c>
      <c r="D38" s="106" t="s">
        <v>20</v>
      </c>
      <c r="E38" s="106" t="s">
        <v>86</v>
      </c>
      <c r="F38" s="106" t="s">
        <v>85</v>
      </c>
      <c r="I38" s="404">
        <v>35</v>
      </c>
      <c r="J38" s="396" t="s">
        <v>549</v>
      </c>
      <c r="K38" s="222" t="s">
        <v>554</v>
      </c>
      <c r="L38" s="222" t="s">
        <v>537</v>
      </c>
      <c r="M38" s="221">
        <v>75</v>
      </c>
      <c r="N38" s="221" t="s">
        <v>354</v>
      </c>
      <c r="O38" s="223" t="s">
        <v>354</v>
      </c>
      <c r="P38" s="223" t="s">
        <v>354</v>
      </c>
      <c r="Q38" s="223" t="s">
        <v>354</v>
      </c>
      <c r="R38" s="223" t="s">
        <v>354</v>
      </c>
      <c r="S38" s="223" t="s">
        <v>354</v>
      </c>
      <c r="T38" s="223" t="s">
        <v>354</v>
      </c>
      <c r="U38" s="223" t="s">
        <v>354</v>
      </c>
      <c r="V38" s="223" t="s">
        <v>354</v>
      </c>
      <c r="W38" s="223" t="s">
        <v>354</v>
      </c>
      <c r="X38" s="224" t="s">
        <v>354</v>
      </c>
      <c r="Y38" s="225" t="s">
        <v>476</v>
      </c>
      <c r="Z38" s="223">
        <v>325</v>
      </c>
      <c r="AA38" s="223" t="s">
        <v>354</v>
      </c>
      <c r="AB38" s="223" t="s">
        <v>354</v>
      </c>
      <c r="AC38" s="223" t="s">
        <v>354</v>
      </c>
      <c r="AD38" s="223" t="s">
        <v>354</v>
      </c>
      <c r="AE38" s="223" t="s">
        <v>354</v>
      </c>
      <c r="AF38" s="223" t="s">
        <v>354</v>
      </c>
      <c r="AG38" s="223" t="s">
        <v>354</v>
      </c>
      <c r="AH38" s="223" t="s">
        <v>354</v>
      </c>
      <c r="AI38" s="225" t="s">
        <v>354</v>
      </c>
      <c r="AJ38" s="223" t="s">
        <v>354</v>
      </c>
      <c r="AK38" s="259" t="s">
        <v>354</v>
      </c>
      <c r="AL38" s="223" t="s">
        <v>354</v>
      </c>
      <c r="AM38" s="259" t="s">
        <v>354</v>
      </c>
      <c r="AN38" s="259" t="s">
        <v>354</v>
      </c>
      <c r="AO38" s="259" t="s">
        <v>354</v>
      </c>
      <c r="AP38" s="259" t="s">
        <v>354</v>
      </c>
      <c r="AQ38" s="225" t="s">
        <v>354</v>
      </c>
      <c r="AR38" s="259" t="s">
        <v>354</v>
      </c>
      <c r="AS38" s="259" t="s">
        <v>354</v>
      </c>
      <c r="AT38" s="259" t="s">
        <v>354</v>
      </c>
      <c r="AU38" s="259" t="s">
        <v>354</v>
      </c>
      <c r="AV38" s="259" t="s">
        <v>354</v>
      </c>
      <c r="AW38" s="259" t="s">
        <v>354</v>
      </c>
      <c r="AX38" s="272" t="s">
        <v>354</v>
      </c>
    </row>
    <row r="39" spans="1:50">
      <c r="B39" s="105">
        <v>36</v>
      </c>
      <c r="C39" s="106" t="s">
        <v>87</v>
      </c>
      <c r="D39" s="106" t="s">
        <v>20</v>
      </c>
      <c r="E39" s="106" t="s">
        <v>88</v>
      </c>
      <c r="F39" s="106" t="s">
        <v>87</v>
      </c>
      <c r="I39" s="403">
        <v>36</v>
      </c>
      <c r="J39" s="396" t="s">
        <v>550</v>
      </c>
      <c r="K39" s="222" t="s">
        <v>554</v>
      </c>
      <c r="L39" s="222" t="s">
        <v>537</v>
      </c>
      <c r="M39" s="223">
        <v>60</v>
      </c>
      <c r="N39" s="223">
        <v>110</v>
      </c>
      <c r="O39" s="223" t="s">
        <v>354</v>
      </c>
      <c r="P39" s="223" t="s">
        <v>354</v>
      </c>
      <c r="Q39" s="223" t="s">
        <v>354</v>
      </c>
      <c r="R39" s="223" t="s">
        <v>354</v>
      </c>
      <c r="S39" s="223" t="s">
        <v>354</v>
      </c>
      <c r="T39" s="223" t="s">
        <v>354</v>
      </c>
      <c r="U39" s="223" t="s">
        <v>354</v>
      </c>
      <c r="V39" s="223" t="s">
        <v>354</v>
      </c>
      <c r="W39" s="223" t="s">
        <v>354</v>
      </c>
      <c r="X39" s="264" t="s">
        <v>354</v>
      </c>
      <c r="Y39" s="223" t="s">
        <v>476</v>
      </c>
      <c r="Z39" s="223">
        <v>325</v>
      </c>
      <c r="AA39" s="223">
        <v>40</v>
      </c>
      <c r="AB39" s="223">
        <v>60</v>
      </c>
      <c r="AC39" s="223" t="s">
        <v>354</v>
      </c>
      <c r="AD39" s="223" t="s">
        <v>354</v>
      </c>
      <c r="AE39" s="223" t="s">
        <v>354</v>
      </c>
      <c r="AF39" s="223" t="s">
        <v>354</v>
      </c>
      <c r="AG39" s="223" t="s">
        <v>354</v>
      </c>
      <c r="AH39" s="223" t="s">
        <v>354</v>
      </c>
      <c r="AI39" s="259">
        <v>12</v>
      </c>
      <c r="AJ39" s="223">
        <v>45</v>
      </c>
      <c r="AK39" s="225" t="s">
        <v>354</v>
      </c>
      <c r="AL39" s="225" t="s">
        <v>354</v>
      </c>
      <c r="AM39" s="223" t="s">
        <v>354</v>
      </c>
      <c r="AN39" s="223" t="s">
        <v>354</v>
      </c>
      <c r="AO39" s="225" t="s">
        <v>354</v>
      </c>
      <c r="AP39" s="225" t="s">
        <v>354</v>
      </c>
      <c r="AQ39" s="225" t="s">
        <v>354</v>
      </c>
      <c r="AR39" s="259" t="s">
        <v>354</v>
      </c>
      <c r="AS39" s="259" t="s">
        <v>354</v>
      </c>
      <c r="AT39" s="259">
        <v>200</v>
      </c>
      <c r="AU39" s="259" t="s">
        <v>354</v>
      </c>
      <c r="AV39" s="259" t="s">
        <v>354</v>
      </c>
      <c r="AW39" s="259" t="s">
        <v>354</v>
      </c>
      <c r="AX39" s="273" t="s">
        <v>354</v>
      </c>
    </row>
    <row r="40" spans="1:50">
      <c r="B40" s="105">
        <v>37</v>
      </c>
      <c r="C40" s="106" t="s">
        <v>89</v>
      </c>
      <c r="D40" s="106" t="s">
        <v>14</v>
      </c>
      <c r="E40" s="106" t="s">
        <v>90</v>
      </c>
      <c r="F40" s="106" t="s">
        <v>89</v>
      </c>
      <c r="I40" s="403">
        <v>37</v>
      </c>
      <c r="J40" s="396" t="s">
        <v>551</v>
      </c>
      <c r="K40" s="222" t="s">
        <v>554</v>
      </c>
      <c r="L40" s="222" t="s">
        <v>537</v>
      </c>
      <c r="M40" s="223" t="s">
        <v>354</v>
      </c>
      <c r="N40" s="223" t="s">
        <v>354</v>
      </c>
      <c r="O40" s="223" t="s">
        <v>354</v>
      </c>
      <c r="P40" s="223" t="s">
        <v>354</v>
      </c>
      <c r="Q40" s="223" t="s">
        <v>354</v>
      </c>
      <c r="R40" s="223" t="s">
        <v>354</v>
      </c>
      <c r="S40" s="223" t="s">
        <v>354</v>
      </c>
      <c r="T40" s="223" t="s">
        <v>354</v>
      </c>
      <c r="U40" s="223" t="s">
        <v>354</v>
      </c>
      <c r="V40" s="223" t="s">
        <v>354</v>
      </c>
      <c r="W40" s="223" t="s">
        <v>354</v>
      </c>
      <c r="X40" s="264" t="s">
        <v>354</v>
      </c>
      <c r="Y40" s="225" t="s">
        <v>476</v>
      </c>
      <c r="Z40" s="223">
        <v>325</v>
      </c>
      <c r="AA40" s="223" t="s">
        <v>354</v>
      </c>
      <c r="AB40" s="223" t="s">
        <v>354</v>
      </c>
      <c r="AC40" s="223" t="s">
        <v>354</v>
      </c>
      <c r="AD40" s="223" t="s">
        <v>354</v>
      </c>
      <c r="AE40" s="223" t="s">
        <v>354</v>
      </c>
      <c r="AF40" s="223" t="s">
        <v>354</v>
      </c>
      <c r="AG40" s="223" t="s">
        <v>354</v>
      </c>
      <c r="AH40" s="223" t="s">
        <v>354</v>
      </c>
      <c r="AI40" s="259" t="s">
        <v>354</v>
      </c>
      <c r="AJ40" s="223" t="s">
        <v>354</v>
      </c>
      <c r="AK40" s="225" t="s">
        <v>354</v>
      </c>
      <c r="AL40" s="225" t="s">
        <v>354</v>
      </c>
      <c r="AM40" s="223" t="s">
        <v>354</v>
      </c>
      <c r="AN40" s="223" t="s">
        <v>354</v>
      </c>
      <c r="AO40" s="225" t="s">
        <v>354</v>
      </c>
      <c r="AP40" s="225" t="s">
        <v>354</v>
      </c>
      <c r="AQ40" s="225" t="s">
        <v>354</v>
      </c>
      <c r="AR40" s="259" t="s">
        <v>354</v>
      </c>
      <c r="AS40" s="259" t="s">
        <v>354</v>
      </c>
      <c r="AT40" s="259" t="s">
        <v>354</v>
      </c>
      <c r="AU40" s="259" t="s">
        <v>354</v>
      </c>
      <c r="AV40" s="259" t="s">
        <v>354</v>
      </c>
      <c r="AW40" s="259" t="s">
        <v>354</v>
      </c>
      <c r="AX40" s="273" t="s">
        <v>354</v>
      </c>
    </row>
    <row r="41" spans="1:50" ht="12" thickBot="1">
      <c r="B41" s="105">
        <v>38</v>
      </c>
      <c r="C41" s="106" t="s">
        <v>91</v>
      </c>
      <c r="D41" s="106" t="s">
        <v>20</v>
      </c>
      <c r="E41" s="106" t="s">
        <v>92</v>
      </c>
      <c r="F41" s="106" t="s">
        <v>91</v>
      </c>
      <c r="I41" s="404">
        <v>38</v>
      </c>
      <c r="J41" s="399" t="s">
        <v>552</v>
      </c>
      <c r="K41" s="227" t="s">
        <v>554</v>
      </c>
      <c r="L41" s="286" t="s">
        <v>537</v>
      </c>
      <c r="M41" s="228">
        <v>35</v>
      </c>
      <c r="N41" s="228">
        <v>85</v>
      </c>
      <c r="O41" s="229" t="s">
        <v>354</v>
      </c>
      <c r="P41" s="229" t="s">
        <v>354</v>
      </c>
      <c r="Q41" s="229" t="s">
        <v>354</v>
      </c>
      <c r="R41" s="229" t="s">
        <v>354</v>
      </c>
      <c r="S41" s="229" t="s">
        <v>354</v>
      </c>
      <c r="T41" s="229" t="s">
        <v>354</v>
      </c>
      <c r="U41" s="229" t="s">
        <v>354</v>
      </c>
      <c r="V41" s="229" t="s">
        <v>354</v>
      </c>
      <c r="W41" s="229" t="s">
        <v>354</v>
      </c>
      <c r="X41" s="230" t="s">
        <v>354</v>
      </c>
      <c r="Y41" s="231" t="s">
        <v>476</v>
      </c>
      <c r="Z41" s="229">
        <v>325</v>
      </c>
      <c r="AA41" s="229">
        <v>33</v>
      </c>
      <c r="AB41" s="229" t="s">
        <v>354</v>
      </c>
      <c r="AC41" s="229" t="s">
        <v>354</v>
      </c>
      <c r="AD41" s="229" t="s">
        <v>354</v>
      </c>
      <c r="AE41" s="229" t="s">
        <v>354</v>
      </c>
      <c r="AF41" s="229" t="s">
        <v>354</v>
      </c>
      <c r="AG41" s="229" t="s">
        <v>354</v>
      </c>
      <c r="AH41" s="229" t="s">
        <v>354</v>
      </c>
      <c r="AI41" s="231">
        <v>12</v>
      </c>
      <c r="AJ41" s="229">
        <v>30</v>
      </c>
      <c r="AK41" s="261" t="s">
        <v>354</v>
      </c>
      <c r="AL41" s="229" t="s">
        <v>354</v>
      </c>
      <c r="AM41" s="261" t="s">
        <v>354</v>
      </c>
      <c r="AN41" s="261" t="s">
        <v>354</v>
      </c>
      <c r="AO41" s="261" t="s">
        <v>354</v>
      </c>
      <c r="AP41" s="261" t="s">
        <v>354</v>
      </c>
      <c r="AQ41" s="231" t="s">
        <v>354</v>
      </c>
      <c r="AR41" s="261" t="s">
        <v>354</v>
      </c>
      <c r="AS41" s="261" t="s">
        <v>354</v>
      </c>
      <c r="AT41" s="261">
        <v>130</v>
      </c>
      <c r="AU41" s="261" t="s">
        <v>354</v>
      </c>
      <c r="AV41" s="261" t="s">
        <v>354</v>
      </c>
      <c r="AW41" s="261" t="s">
        <v>354</v>
      </c>
      <c r="AX41" s="274" t="s">
        <v>354</v>
      </c>
    </row>
    <row r="42" spans="1:50">
      <c r="B42" s="105">
        <v>39</v>
      </c>
      <c r="C42" s="106" t="s">
        <v>93</v>
      </c>
      <c r="D42" s="106" t="s">
        <v>20</v>
      </c>
      <c r="E42" s="106" t="s">
        <v>94</v>
      </c>
      <c r="F42" s="106" t="s">
        <v>93</v>
      </c>
      <c r="I42" s="208">
        <v>1</v>
      </c>
      <c r="J42" s="209">
        <f>I42+1</f>
        <v>2</v>
      </c>
      <c r="K42" s="209">
        <f t="shared" ref="K42:AX42" si="0">J42+1</f>
        <v>3</v>
      </c>
      <c r="L42" s="209">
        <f t="shared" si="0"/>
        <v>4</v>
      </c>
      <c r="M42" s="209">
        <f t="shared" si="0"/>
        <v>5</v>
      </c>
      <c r="N42" s="209">
        <f t="shared" si="0"/>
        <v>6</v>
      </c>
      <c r="O42" s="209">
        <f t="shared" si="0"/>
        <v>7</v>
      </c>
      <c r="P42" s="209">
        <f t="shared" si="0"/>
        <v>8</v>
      </c>
      <c r="Q42" s="209">
        <f t="shared" si="0"/>
        <v>9</v>
      </c>
      <c r="R42" s="209">
        <f t="shared" si="0"/>
        <v>10</v>
      </c>
      <c r="S42" s="209">
        <f t="shared" si="0"/>
        <v>11</v>
      </c>
      <c r="T42" s="209">
        <f t="shared" si="0"/>
        <v>12</v>
      </c>
      <c r="U42" s="209">
        <f t="shared" si="0"/>
        <v>13</v>
      </c>
      <c r="V42" s="209">
        <f t="shared" si="0"/>
        <v>14</v>
      </c>
      <c r="W42" s="209">
        <f t="shared" si="0"/>
        <v>15</v>
      </c>
      <c r="X42" s="209">
        <f t="shared" si="0"/>
        <v>16</v>
      </c>
      <c r="Y42" s="209">
        <f t="shared" si="0"/>
        <v>17</v>
      </c>
      <c r="Z42" s="209">
        <f t="shared" si="0"/>
        <v>18</v>
      </c>
      <c r="AA42" s="209">
        <f t="shared" si="0"/>
        <v>19</v>
      </c>
      <c r="AB42" s="209">
        <f t="shared" si="0"/>
        <v>20</v>
      </c>
      <c r="AC42" s="209">
        <f t="shared" si="0"/>
        <v>21</v>
      </c>
      <c r="AD42" s="209">
        <f t="shared" si="0"/>
        <v>22</v>
      </c>
      <c r="AE42" s="209">
        <f t="shared" si="0"/>
        <v>23</v>
      </c>
      <c r="AF42" s="209">
        <f t="shared" si="0"/>
        <v>24</v>
      </c>
      <c r="AG42" s="209">
        <f t="shared" si="0"/>
        <v>25</v>
      </c>
      <c r="AH42" s="209">
        <f t="shared" si="0"/>
        <v>26</v>
      </c>
      <c r="AI42" s="209">
        <f t="shared" si="0"/>
        <v>27</v>
      </c>
      <c r="AJ42" s="209">
        <f t="shared" si="0"/>
        <v>28</v>
      </c>
      <c r="AK42" s="209">
        <f t="shared" si="0"/>
        <v>29</v>
      </c>
      <c r="AL42" s="209">
        <f t="shared" si="0"/>
        <v>30</v>
      </c>
      <c r="AM42" s="209">
        <f t="shared" si="0"/>
        <v>31</v>
      </c>
      <c r="AN42" s="209">
        <f t="shared" si="0"/>
        <v>32</v>
      </c>
      <c r="AO42" s="209">
        <f t="shared" si="0"/>
        <v>33</v>
      </c>
      <c r="AP42" s="209">
        <f t="shared" si="0"/>
        <v>34</v>
      </c>
      <c r="AQ42" s="209">
        <f t="shared" si="0"/>
        <v>35</v>
      </c>
      <c r="AR42" s="209">
        <f t="shared" si="0"/>
        <v>36</v>
      </c>
      <c r="AS42" s="209">
        <f t="shared" si="0"/>
        <v>37</v>
      </c>
      <c r="AT42" s="209">
        <f t="shared" si="0"/>
        <v>38</v>
      </c>
      <c r="AU42" s="209">
        <f t="shared" si="0"/>
        <v>39</v>
      </c>
      <c r="AV42" s="209">
        <f t="shared" si="0"/>
        <v>40</v>
      </c>
      <c r="AW42" s="209">
        <f t="shared" si="0"/>
        <v>41</v>
      </c>
      <c r="AX42" s="209">
        <f t="shared" si="0"/>
        <v>42</v>
      </c>
    </row>
    <row r="43" spans="1:50">
      <c r="B43" s="105">
        <v>40</v>
      </c>
      <c r="C43" s="106" t="s">
        <v>95</v>
      </c>
      <c r="D43" s="106" t="s">
        <v>20</v>
      </c>
      <c r="E43" s="106" t="s">
        <v>96</v>
      </c>
      <c r="F43" s="106" t="s">
        <v>95</v>
      </c>
      <c r="I43" s="201"/>
      <c r="J43" s="202"/>
      <c r="K43" s="201"/>
      <c r="L43" s="201"/>
      <c r="M43" s="201"/>
      <c r="N43" s="201"/>
      <c r="O43" s="203"/>
      <c r="P43" s="203"/>
      <c r="Q43" s="203"/>
      <c r="R43" s="201"/>
      <c r="S43" s="201"/>
      <c r="T43" s="201"/>
      <c r="U43" s="203"/>
      <c r="V43" s="204"/>
      <c r="W43" s="205"/>
      <c r="X43" s="203"/>
      <c r="Y43" s="203"/>
      <c r="Z43" s="203"/>
      <c r="AA43" s="205"/>
      <c r="AB43" s="205"/>
      <c r="AC43" s="205"/>
      <c r="AD43" s="203"/>
      <c r="AE43" s="203"/>
      <c r="AF43" s="203"/>
      <c r="AG43" s="205"/>
      <c r="AH43" s="205"/>
      <c r="AI43" s="205"/>
      <c r="AJ43" s="203"/>
      <c r="AK43" s="203"/>
      <c r="AL43" s="203"/>
    </row>
    <row r="44" spans="1:50">
      <c r="B44" s="105">
        <v>41</v>
      </c>
      <c r="C44" s="106" t="s">
        <v>97</v>
      </c>
      <c r="D44" s="106" t="s">
        <v>17</v>
      </c>
      <c r="E44" s="106" t="s">
        <v>98</v>
      </c>
      <c r="F44" s="106" t="s">
        <v>97</v>
      </c>
      <c r="I44" s="201"/>
      <c r="J44" s="202"/>
      <c r="K44" s="201"/>
      <c r="L44" s="201"/>
      <c r="M44" s="201"/>
      <c r="N44" s="201"/>
      <c r="O44" s="203"/>
      <c r="P44" s="203"/>
      <c r="Q44" s="203"/>
      <c r="R44" s="201"/>
      <c r="S44" s="201"/>
      <c r="T44" s="201"/>
      <c r="U44" s="203"/>
      <c r="V44" s="204"/>
      <c r="W44" s="205"/>
      <c r="X44" s="203"/>
      <c r="Y44" s="203"/>
      <c r="Z44" s="203"/>
      <c r="AA44" s="205"/>
      <c r="AB44" s="205"/>
      <c r="AC44" s="205"/>
      <c r="AD44" s="203"/>
      <c r="AE44" s="203"/>
      <c r="AF44" s="203"/>
      <c r="AG44" s="205"/>
      <c r="AH44" s="205"/>
      <c r="AI44" s="205"/>
      <c r="AJ44" s="203"/>
      <c r="AK44" s="203"/>
      <c r="AL44" s="203"/>
    </row>
    <row r="45" spans="1:50">
      <c r="B45" s="105">
        <v>42</v>
      </c>
      <c r="C45" s="106" t="s">
        <v>99</v>
      </c>
      <c r="D45" s="106" t="s">
        <v>17</v>
      </c>
      <c r="E45" s="106" t="s">
        <v>100</v>
      </c>
      <c r="F45" s="106" t="s">
        <v>99</v>
      </c>
      <c r="I45" s="201"/>
      <c r="J45" s="202"/>
      <c r="K45" s="201"/>
      <c r="L45" s="201"/>
      <c r="M45" s="201"/>
      <c r="N45" s="201"/>
      <c r="O45" s="203"/>
      <c r="P45" s="203"/>
      <c r="Q45" s="203"/>
      <c r="R45" s="201"/>
      <c r="S45" s="201"/>
      <c r="T45" s="201"/>
      <c r="U45" s="203"/>
      <c r="V45" s="204"/>
      <c r="W45" s="205"/>
      <c r="X45" s="203"/>
      <c r="Y45" s="203"/>
      <c r="Z45" s="203"/>
      <c r="AA45" s="205"/>
      <c r="AB45" s="205"/>
      <c r="AC45" s="205"/>
      <c r="AD45" s="203"/>
      <c r="AE45" s="203"/>
      <c r="AF45" s="203"/>
      <c r="AG45" s="205"/>
      <c r="AH45" s="205"/>
      <c r="AI45" s="205"/>
      <c r="AJ45" s="203"/>
      <c r="AK45" s="203"/>
      <c r="AL45" s="203"/>
    </row>
    <row r="46" spans="1:50">
      <c r="B46" s="105">
        <v>43</v>
      </c>
      <c r="C46" s="106" t="s">
        <v>101</v>
      </c>
      <c r="D46" s="106" t="s">
        <v>17</v>
      </c>
      <c r="E46" s="106" t="s">
        <v>102</v>
      </c>
      <c r="F46" s="106" t="s">
        <v>101</v>
      </c>
      <c r="I46" s="201"/>
      <c r="J46" s="202"/>
      <c r="K46" s="201"/>
      <c r="L46" s="201"/>
      <c r="M46" s="201"/>
      <c r="N46" s="201"/>
      <c r="O46" s="203"/>
      <c r="P46" s="203"/>
      <c r="Q46" s="203"/>
      <c r="R46" s="203"/>
      <c r="S46" s="201"/>
      <c r="T46" s="201"/>
      <c r="U46" s="203"/>
      <c r="V46" s="204"/>
      <c r="W46" s="205"/>
      <c r="X46" s="203"/>
      <c r="Y46" s="203"/>
      <c r="Z46" s="203"/>
      <c r="AA46" s="205"/>
      <c r="AB46" s="205"/>
      <c r="AC46" s="205"/>
      <c r="AD46" s="203"/>
      <c r="AE46" s="203"/>
      <c r="AF46" s="203"/>
      <c r="AG46" s="205"/>
      <c r="AH46" s="205"/>
      <c r="AI46" s="205"/>
      <c r="AJ46" s="203"/>
      <c r="AK46" s="203"/>
      <c r="AL46" s="203"/>
    </row>
    <row r="47" spans="1:50">
      <c r="B47" s="105">
        <v>44</v>
      </c>
      <c r="C47" s="106" t="s">
        <v>103</v>
      </c>
      <c r="D47" s="106" t="s">
        <v>23</v>
      </c>
      <c r="E47" s="106" t="s">
        <v>104</v>
      </c>
      <c r="F47" s="106" t="s">
        <v>103</v>
      </c>
      <c r="I47" s="201"/>
      <c r="J47" s="202"/>
      <c r="K47" s="201"/>
      <c r="L47" s="201"/>
      <c r="M47" s="201"/>
      <c r="N47" s="201"/>
      <c r="O47" s="203"/>
      <c r="P47" s="203"/>
      <c r="Q47" s="203"/>
      <c r="R47" s="203"/>
      <c r="S47" s="201"/>
      <c r="T47" s="203"/>
      <c r="U47" s="203"/>
      <c r="V47" s="204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5"/>
      <c r="AH47" s="205"/>
      <c r="AI47" s="205"/>
      <c r="AJ47" s="203"/>
      <c r="AK47" s="216"/>
      <c r="AL47" s="205"/>
    </row>
    <row r="48" spans="1:50" ht="12">
      <c r="B48" s="105">
        <v>45</v>
      </c>
      <c r="C48" s="106" t="s">
        <v>105</v>
      </c>
      <c r="D48" s="106" t="s">
        <v>14</v>
      </c>
      <c r="E48" s="106" t="s">
        <v>106</v>
      </c>
      <c r="F48" s="106" t="s">
        <v>105</v>
      </c>
      <c r="I48" s="206"/>
      <c r="J48" s="93"/>
      <c r="K48" s="88"/>
      <c r="L48" s="88"/>
      <c r="M48" s="88"/>
      <c r="N48" s="88"/>
      <c r="O48" s="88"/>
      <c r="P48" s="203"/>
      <c r="Q48" s="203"/>
      <c r="R48" s="201"/>
      <c r="S48" s="203"/>
      <c r="T48" s="203"/>
      <c r="U48" s="203"/>
      <c r="V48" s="203"/>
      <c r="W48" s="205"/>
      <c r="X48" s="203"/>
      <c r="Y48" s="203"/>
      <c r="Z48" s="203"/>
      <c r="AA48" s="203"/>
      <c r="AB48" s="205"/>
      <c r="AC48" s="203"/>
      <c r="AD48" s="203"/>
      <c r="AE48" s="203"/>
      <c r="AF48" s="203"/>
      <c r="AG48" s="205"/>
      <c r="AH48" s="203"/>
      <c r="AI48" s="205"/>
      <c r="AJ48" s="203"/>
      <c r="AK48" s="203"/>
      <c r="AL48" s="203"/>
    </row>
    <row r="49" spans="2:38" ht="12">
      <c r="B49" s="105">
        <v>46</v>
      </c>
      <c r="C49" s="106" t="s">
        <v>107</v>
      </c>
      <c r="D49" s="106" t="s">
        <v>14</v>
      </c>
      <c r="E49" s="106" t="s">
        <v>108</v>
      </c>
      <c r="F49" s="106" t="s">
        <v>107</v>
      </c>
      <c r="J49" s="93"/>
      <c r="K49" s="88"/>
      <c r="L49" s="88"/>
      <c r="M49" s="88"/>
      <c r="N49" s="88"/>
      <c r="O49" s="88"/>
      <c r="P49" s="203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3"/>
      <c r="AK49" s="203"/>
      <c r="AL49" s="203"/>
    </row>
    <row r="50" spans="2:38" ht="12">
      <c r="B50" s="105">
        <v>47</v>
      </c>
      <c r="C50" s="106" t="s">
        <v>109</v>
      </c>
      <c r="D50" s="106" t="s">
        <v>14</v>
      </c>
      <c r="E50" s="106" t="s">
        <v>110</v>
      </c>
      <c r="F50" s="106" t="s">
        <v>109</v>
      </c>
      <c r="J50" s="93"/>
      <c r="K50" s="88"/>
      <c r="L50" s="88"/>
      <c r="M50" s="88"/>
      <c r="N50" s="88"/>
      <c r="O50" s="88"/>
      <c r="P50" s="207"/>
      <c r="Q50" s="88"/>
      <c r="R50" s="88"/>
      <c r="S50" s="88"/>
      <c r="T50" s="88"/>
      <c r="Z50" s="68"/>
      <c r="AA50" s="68"/>
      <c r="AB50" s="68"/>
      <c r="AC50" s="68"/>
      <c r="AD50" s="68"/>
      <c r="AE50" s="68"/>
      <c r="AF50" s="68"/>
      <c r="AG50" s="68"/>
      <c r="AH50" s="210"/>
      <c r="AI50" s="210"/>
      <c r="AJ50" s="210"/>
      <c r="AK50" s="210"/>
    </row>
    <row r="51" spans="2:38" ht="12">
      <c r="B51" s="105">
        <v>48</v>
      </c>
      <c r="C51" s="106" t="s">
        <v>111</v>
      </c>
      <c r="D51" s="106" t="s">
        <v>20</v>
      </c>
      <c r="E51" s="106" t="s">
        <v>112</v>
      </c>
      <c r="F51" s="106" t="s">
        <v>111</v>
      </c>
      <c r="I51" s="75">
        <v>1</v>
      </c>
      <c r="J51" s="94" t="s">
        <v>309</v>
      </c>
      <c r="K51" s="109"/>
      <c r="L51" s="109"/>
      <c r="M51" s="88"/>
      <c r="N51" s="88"/>
      <c r="O51" s="88"/>
      <c r="P51" s="88"/>
      <c r="Q51" s="88"/>
      <c r="R51" s="88"/>
      <c r="S51" s="88"/>
      <c r="T51" s="88"/>
      <c r="Z51" s="210"/>
      <c r="AA51" s="210"/>
      <c r="AB51" s="210"/>
      <c r="AC51" s="210"/>
      <c r="AD51" s="210"/>
      <c r="AE51" s="210"/>
      <c r="AF51" s="210"/>
      <c r="AG51" s="68"/>
      <c r="AH51" s="210"/>
      <c r="AI51" s="210"/>
      <c r="AJ51" s="210"/>
      <c r="AK51" s="210"/>
    </row>
    <row r="52" spans="2:38" ht="12">
      <c r="B52" s="105">
        <v>49</v>
      </c>
      <c r="C52" s="106" t="s">
        <v>113</v>
      </c>
      <c r="D52" s="106" t="s">
        <v>20</v>
      </c>
      <c r="E52" s="106" t="s">
        <v>114</v>
      </c>
      <c r="F52" s="106" t="s">
        <v>113</v>
      </c>
      <c r="I52" s="75">
        <v>2</v>
      </c>
      <c r="J52" s="109" t="s">
        <v>475</v>
      </c>
      <c r="K52" s="109">
        <v>1</v>
      </c>
      <c r="L52" s="217" t="s">
        <v>317</v>
      </c>
      <c r="M52" s="88"/>
      <c r="N52" s="88"/>
      <c r="O52" s="88"/>
      <c r="P52" s="88"/>
      <c r="Q52" s="88"/>
      <c r="R52" s="88"/>
      <c r="S52" s="88"/>
      <c r="T52" s="88"/>
      <c r="Z52" s="210"/>
      <c r="AA52" s="210"/>
      <c r="AB52" s="210"/>
      <c r="AC52" s="210"/>
      <c r="AD52" s="210"/>
      <c r="AE52" s="210"/>
      <c r="AF52" s="210"/>
      <c r="AG52" s="68"/>
      <c r="AH52" s="210"/>
      <c r="AI52" s="210"/>
      <c r="AJ52" s="210"/>
      <c r="AK52" s="210"/>
    </row>
    <row r="53" spans="2:38" ht="12">
      <c r="B53" s="105">
        <v>50</v>
      </c>
      <c r="C53" s="106" t="s">
        <v>115</v>
      </c>
      <c r="D53" s="106" t="s">
        <v>17</v>
      </c>
      <c r="E53" s="106" t="s">
        <v>116</v>
      </c>
      <c r="F53" s="106" t="s">
        <v>115</v>
      </c>
      <c r="I53" s="75">
        <v>3</v>
      </c>
      <c r="J53" s="109" t="s">
        <v>510</v>
      </c>
      <c r="K53" s="109">
        <v>1</v>
      </c>
      <c r="L53" s="217" t="s">
        <v>318</v>
      </c>
      <c r="M53" s="88"/>
      <c r="N53" s="88"/>
      <c r="O53" s="88"/>
      <c r="P53" s="88"/>
      <c r="Q53" s="88"/>
      <c r="R53" s="88"/>
      <c r="S53" s="88"/>
      <c r="T53" s="88"/>
      <c r="Z53" s="210"/>
      <c r="AA53" s="210"/>
      <c r="AB53" s="210"/>
      <c r="AC53" s="210"/>
      <c r="AD53" s="210"/>
      <c r="AE53" s="210"/>
      <c r="AF53" s="210"/>
      <c r="AG53" s="68"/>
      <c r="AH53" s="210"/>
      <c r="AI53" s="210"/>
      <c r="AJ53" s="210"/>
      <c r="AK53" s="210"/>
    </row>
    <row r="54" spans="2:38" ht="12">
      <c r="B54" s="105">
        <v>51</v>
      </c>
      <c r="C54" s="106" t="s">
        <v>117</v>
      </c>
      <c r="D54" s="106" t="s">
        <v>17</v>
      </c>
      <c r="E54" s="106" t="s">
        <v>118</v>
      </c>
      <c r="F54" s="106" t="s">
        <v>117</v>
      </c>
      <c r="J54" s="233" t="s">
        <v>369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  <c r="Z54" s="210"/>
      <c r="AA54" s="210"/>
      <c r="AB54" s="210"/>
      <c r="AC54" s="210"/>
      <c r="AD54" s="210"/>
      <c r="AE54" s="210"/>
      <c r="AF54" s="210"/>
      <c r="AG54" s="68"/>
      <c r="AH54" s="210"/>
      <c r="AI54" s="210"/>
      <c r="AJ54" s="210"/>
      <c r="AK54" s="210"/>
    </row>
    <row r="55" spans="2:38" ht="12">
      <c r="B55" s="105">
        <v>52</v>
      </c>
      <c r="C55" s="106" t="s">
        <v>119</v>
      </c>
      <c r="D55" s="106" t="s">
        <v>17</v>
      </c>
      <c r="E55" s="106" t="s">
        <v>120</v>
      </c>
      <c r="F55" s="106" t="s">
        <v>119</v>
      </c>
      <c r="J55" s="93"/>
      <c r="K55" s="88"/>
      <c r="L55" s="88"/>
      <c r="M55" s="88"/>
      <c r="N55" s="88"/>
      <c r="O55" s="88"/>
      <c r="P55" s="88"/>
      <c r="Q55" s="88"/>
      <c r="R55" s="88"/>
      <c r="S55" s="88"/>
      <c r="T55" s="88"/>
      <c r="Z55" s="210"/>
      <c r="AA55" s="210"/>
      <c r="AB55" s="210"/>
      <c r="AC55" s="210"/>
      <c r="AD55" s="210"/>
      <c r="AE55" s="210"/>
      <c r="AF55" s="210"/>
      <c r="AG55" s="68"/>
      <c r="AH55" s="210"/>
      <c r="AI55" s="210"/>
      <c r="AJ55" s="210"/>
      <c r="AK55" s="210"/>
    </row>
    <row r="56" spans="2:38" ht="12">
      <c r="B56" s="105">
        <v>53</v>
      </c>
      <c r="C56" s="106" t="s">
        <v>121</v>
      </c>
      <c r="D56" s="106" t="s">
        <v>14</v>
      </c>
      <c r="E56" s="106" t="s">
        <v>122</v>
      </c>
      <c r="F56" s="106" t="s">
        <v>121</v>
      </c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Z56" s="210"/>
      <c r="AA56" s="210"/>
      <c r="AB56" s="210"/>
      <c r="AC56" s="210"/>
      <c r="AD56" s="210"/>
      <c r="AE56" s="210"/>
      <c r="AF56" s="210"/>
      <c r="AG56" s="68"/>
      <c r="AH56" s="210"/>
      <c r="AI56" s="210"/>
      <c r="AJ56" s="210"/>
      <c r="AK56" s="210"/>
    </row>
    <row r="57" spans="2:38" ht="12">
      <c r="B57" s="105">
        <v>54</v>
      </c>
      <c r="C57" s="106" t="s">
        <v>123</v>
      </c>
      <c r="D57" s="106" t="s">
        <v>17</v>
      </c>
      <c r="E57" s="106" t="s">
        <v>124</v>
      </c>
      <c r="F57" s="106" t="s">
        <v>123</v>
      </c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Z57" s="210"/>
      <c r="AA57" s="210"/>
      <c r="AB57" s="210"/>
      <c r="AC57" s="210"/>
      <c r="AD57" s="210"/>
      <c r="AE57" s="210"/>
      <c r="AF57" s="210"/>
      <c r="AG57" s="68"/>
      <c r="AH57" s="210"/>
      <c r="AI57" s="210"/>
      <c r="AJ57" s="210"/>
      <c r="AK57" s="210"/>
    </row>
    <row r="58" spans="2:38" ht="12">
      <c r="B58" s="105">
        <v>55</v>
      </c>
      <c r="C58" s="106" t="s">
        <v>125</v>
      </c>
      <c r="D58" s="106" t="s">
        <v>20</v>
      </c>
      <c r="E58" s="106" t="s">
        <v>126</v>
      </c>
      <c r="F58" s="106" t="s">
        <v>125</v>
      </c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Z58" s="210"/>
      <c r="AA58" s="210"/>
      <c r="AB58" s="210"/>
      <c r="AC58" s="210"/>
      <c r="AD58" s="210"/>
      <c r="AE58" s="210"/>
      <c r="AF58" s="210"/>
      <c r="AG58" s="68"/>
      <c r="AH58" s="210"/>
      <c r="AI58" s="210"/>
      <c r="AJ58" s="210"/>
      <c r="AK58" s="210"/>
    </row>
    <row r="59" spans="2:38" ht="12">
      <c r="B59" s="105">
        <v>56</v>
      </c>
      <c r="C59" s="106" t="s">
        <v>127</v>
      </c>
      <c r="D59" s="106" t="s">
        <v>23</v>
      </c>
      <c r="E59" s="106" t="s">
        <v>128</v>
      </c>
      <c r="F59" s="106" t="s">
        <v>127</v>
      </c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Z59" s="210"/>
      <c r="AA59" s="210"/>
      <c r="AB59" s="210"/>
      <c r="AC59" s="210"/>
      <c r="AD59" s="210"/>
      <c r="AE59" s="210"/>
      <c r="AF59" s="210"/>
      <c r="AG59" s="68"/>
      <c r="AH59" s="210"/>
      <c r="AI59" s="210"/>
      <c r="AJ59" s="210"/>
      <c r="AK59" s="210"/>
    </row>
    <row r="60" spans="2:38" ht="12">
      <c r="B60" s="105">
        <v>57</v>
      </c>
      <c r="C60" s="106" t="s">
        <v>129</v>
      </c>
      <c r="D60" s="106" t="s">
        <v>17</v>
      </c>
      <c r="E60" s="106" t="s">
        <v>130</v>
      </c>
      <c r="F60" s="106" t="s">
        <v>129</v>
      </c>
      <c r="J60" s="95"/>
      <c r="K60" s="88"/>
      <c r="L60" s="88"/>
      <c r="M60" s="200"/>
      <c r="N60" s="200"/>
      <c r="O60" s="200"/>
      <c r="P60" s="88"/>
      <c r="Q60" s="88"/>
      <c r="R60" s="88"/>
      <c r="S60" s="88"/>
      <c r="T60" s="88"/>
      <c r="Z60" s="210"/>
      <c r="AA60" s="210"/>
      <c r="AB60" s="210"/>
      <c r="AC60" s="210"/>
      <c r="AD60" s="210"/>
      <c r="AE60" s="210"/>
      <c r="AF60" s="210"/>
      <c r="AG60" s="68"/>
      <c r="AH60" s="210"/>
      <c r="AI60" s="210"/>
      <c r="AJ60" s="210"/>
      <c r="AK60" s="210"/>
    </row>
    <row r="61" spans="2:38" ht="12">
      <c r="B61" s="105">
        <v>58</v>
      </c>
      <c r="C61" s="106" t="s">
        <v>131</v>
      </c>
      <c r="D61" s="106" t="s">
        <v>17</v>
      </c>
      <c r="E61" s="106" t="s">
        <v>132</v>
      </c>
      <c r="F61" s="106" t="s">
        <v>131</v>
      </c>
      <c r="J61" s="92"/>
      <c r="K61" s="200"/>
      <c r="L61" s="200"/>
      <c r="O61" s="88"/>
      <c r="P61" s="88"/>
      <c r="Q61" s="200"/>
      <c r="R61" s="88"/>
      <c r="S61" s="88"/>
      <c r="T61" s="88"/>
      <c r="Z61" s="210"/>
      <c r="AA61" s="210"/>
      <c r="AB61" s="210"/>
      <c r="AC61" s="210"/>
      <c r="AD61" s="210"/>
      <c r="AE61" s="210"/>
      <c r="AF61" s="210"/>
      <c r="AG61" s="68"/>
      <c r="AH61" s="210"/>
      <c r="AI61" s="210"/>
      <c r="AJ61" s="210"/>
      <c r="AK61" s="210"/>
    </row>
    <row r="62" spans="2:38" ht="12">
      <c r="B62" s="105">
        <v>59</v>
      </c>
      <c r="C62" s="106" t="s">
        <v>133</v>
      </c>
      <c r="D62" s="106" t="s">
        <v>23</v>
      </c>
      <c r="E62" s="106" t="s">
        <v>134</v>
      </c>
      <c r="F62" s="106" t="s">
        <v>133</v>
      </c>
      <c r="J62" s="93"/>
      <c r="M62" s="88"/>
      <c r="N62" s="88"/>
      <c r="O62" s="88"/>
      <c r="P62" s="200"/>
      <c r="Q62" s="88"/>
      <c r="R62" s="200"/>
      <c r="S62" s="200"/>
      <c r="T62" s="200"/>
      <c r="Z62" s="210"/>
      <c r="AA62" s="210"/>
      <c r="AB62" s="210"/>
      <c r="AC62" s="210"/>
      <c r="AD62" s="210"/>
      <c r="AE62" s="210"/>
      <c r="AF62" s="210"/>
      <c r="AG62" s="68"/>
      <c r="AH62" s="210"/>
      <c r="AI62" s="210"/>
      <c r="AJ62" s="210"/>
      <c r="AK62" s="210"/>
    </row>
    <row r="63" spans="2:38" ht="12">
      <c r="B63" s="105">
        <v>60</v>
      </c>
      <c r="C63" s="106" t="s">
        <v>135</v>
      </c>
      <c r="D63" s="106" t="s">
        <v>20</v>
      </c>
      <c r="E63" s="106" t="s">
        <v>136</v>
      </c>
      <c r="F63" s="106" t="s">
        <v>135</v>
      </c>
      <c r="J63" s="93"/>
      <c r="K63" s="88"/>
      <c r="L63" s="88"/>
      <c r="M63" s="88"/>
      <c r="N63" s="88"/>
      <c r="O63" s="88"/>
      <c r="P63" s="88"/>
      <c r="Q63" s="88"/>
      <c r="R63" s="88"/>
      <c r="S63" s="88"/>
      <c r="T63" s="88"/>
      <c r="Z63" s="210"/>
      <c r="AA63" s="210"/>
      <c r="AB63" s="210"/>
      <c r="AC63" s="210"/>
      <c r="AD63" s="210"/>
      <c r="AE63" s="210"/>
      <c r="AF63" s="210"/>
      <c r="AG63" s="68"/>
      <c r="AH63" s="210"/>
      <c r="AI63" s="210"/>
      <c r="AJ63" s="210"/>
      <c r="AK63" s="210"/>
    </row>
    <row r="64" spans="2:38" ht="12">
      <c r="B64" s="105">
        <v>61</v>
      </c>
      <c r="C64" s="106" t="s">
        <v>137</v>
      </c>
      <c r="D64" s="106" t="s">
        <v>23</v>
      </c>
      <c r="E64" s="106" t="s">
        <v>138</v>
      </c>
      <c r="F64" s="106" t="s">
        <v>137</v>
      </c>
      <c r="J64" s="93"/>
      <c r="K64" s="88"/>
      <c r="L64" s="88"/>
      <c r="M64" s="88"/>
      <c r="N64" s="88"/>
      <c r="O64" s="88"/>
      <c r="P64" s="88"/>
      <c r="Q64" s="88"/>
      <c r="R64" s="88"/>
      <c r="S64" s="88"/>
      <c r="T64" s="88"/>
      <c r="Z64" s="210"/>
      <c r="AA64" s="210"/>
      <c r="AB64" s="210"/>
      <c r="AC64" s="210"/>
      <c r="AD64" s="210"/>
      <c r="AE64" s="210"/>
      <c r="AF64" s="210"/>
      <c r="AG64" s="68"/>
      <c r="AH64" s="210"/>
      <c r="AI64" s="210"/>
      <c r="AJ64" s="210"/>
      <c r="AK64" s="210"/>
    </row>
    <row r="65" spans="2:37" ht="12">
      <c r="B65" s="105">
        <v>62</v>
      </c>
      <c r="C65" s="106" t="s">
        <v>139</v>
      </c>
      <c r="D65" s="106" t="s">
        <v>14</v>
      </c>
      <c r="E65" s="106" t="s">
        <v>140</v>
      </c>
      <c r="F65" s="106" t="s">
        <v>139</v>
      </c>
      <c r="J65" s="93"/>
      <c r="K65" s="88"/>
      <c r="L65" s="88"/>
      <c r="M65" s="88"/>
      <c r="N65" s="88"/>
      <c r="P65" s="88"/>
      <c r="Q65" s="88"/>
      <c r="R65" s="88"/>
      <c r="S65" s="88"/>
      <c r="T65" s="88"/>
      <c r="Z65" s="210"/>
      <c r="AA65" s="210"/>
      <c r="AB65" s="210"/>
      <c r="AC65" s="210"/>
      <c r="AD65" s="210"/>
      <c r="AE65" s="210"/>
      <c r="AF65" s="210"/>
      <c r="AG65" s="68"/>
      <c r="AH65" s="210"/>
      <c r="AI65" s="210"/>
      <c r="AJ65" s="210"/>
      <c r="AK65" s="210"/>
    </row>
    <row r="66" spans="2:37" ht="12">
      <c r="B66" s="105">
        <v>63</v>
      </c>
      <c r="C66" s="106" t="s">
        <v>141</v>
      </c>
      <c r="D66" s="106" t="s">
        <v>17</v>
      </c>
      <c r="E66" s="106" t="s">
        <v>142</v>
      </c>
      <c r="F66" s="106" t="s">
        <v>141</v>
      </c>
      <c r="J66" s="95"/>
      <c r="K66" s="88"/>
      <c r="L66" s="88"/>
      <c r="P66" s="88"/>
      <c r="R66" s="88"/>
      <c r="S66" s="88"/>
      <c r="T66" s="88"/>
      <c r="Z66" s="210"/>
      <c r="AA66" s="210"/>
      <c r="AB66" s="210"/>
      <c r="AC66" s="210"/>
      <c r="AD66" s="210"/>
      <c r="AE66" s="210"/>
      <c r="AF66" s="210"/>
      <c r="AG66" s="68"/>
      <c r="AH66" s="210"/>
      <c r="AI66" s="210"/>
      <c r="AJ66" s="210"/>
      <c r="AK66" s="210"/>
    </row>
    <row r="67" spans="2:37">
      <c r="B67" s="105">
        <v>64</v>
      </c>
      <c r="C67" s="106" t="s">
        <v>143</v>
      </c>
      <c r="D67" s="106" t="s">
        <v>17</v>
      </c>
      <c r="E67" s="106" t="s">
        <v>144</v>
      </c>
      <c r="F67" s="106" t="s">
        <v>143</v>
      </c>
      <c r="Z67" s="210"/>
      <c r="AA67" s="210"/>
      <c r="AB67" s="210"/>
      <c r="AC67" s="210"/>
      <c r="AD67" s="210"/>
      <c r="AE67" s="210"/>
      <c r="AF67" s="210"/>
      <c r="AK67" s="210"/>
    </row>
    <row r="68" spans="2:37">
      <c r="B68" s="105">
        <v>65</v>
      </c>
      <c r="C68" s="106" t="s">
        <v>145</v>
      </c>
      <c r="D68" s="106" t="s">
        <v>14</v>
      </c>
      <c r="E68" s="106" t="s">
        <v>146</v>
      </c>
      <c r="F68" s="106" t="s">
        <v>145</v>
      </c>
      <c r="AK68" s="210"/>
    </row>
    <row r="69" spans="2:37">
      <c r="B69" s="105">
        <v>66</v>
      </c>
      <c r="C69" s="106" t="s">
        <v>147</v>
      </c>
      <c r="D69" s="106" t="s">
        <v>20</v>
      </c>
      <c r="E69" s="106" t="s">
        <v>148</v>
      </c>
      <c r="F69" s="106" t="s">
        <v>147</v>
      </c>
    </row>
    <row r="70" spans="2:37">
      <c r="B70" s="105">
        <v>67</v>
      </c>
      <c r="C70" s="106" t="s">
        <v>149</v>
      </c>
      <c r="D70" s="106" t="s">
        <v>23</v>
      </c>
      <c r="E70" s="106" t="s">
        <v>150</v>
      </c>
      <c r="F70" s="106" t="s">
        <v>149</v>
      </c>
    </row>
    <row r="71" spans="2:37">
      <c r="B71" s="105">
        <v>68</v>
      </c>
      <c r="C71" s="106" t="s">
        <v>151</v>
      </c>
      <c r="D71" s="106" t="s">
        <v>17</v>
      </c>
      <c r="E71" s="106" t="s">
        <v>152</v>
      </c>
      <c r="F71" s="106" t="s">
        <v>151</v>
      </c>
    </row>
    <row r="72" spans="2:37">
      <c r="B72" s="105">
        <v>69</v>
      </c>
      <c r="C72" s="106" t="s">
        <v>153</v>
      </c>
      <c r="D72" s="106" t="s">
        <v>23</v>
      </c>
      <c r="E72" s="106" t="s">
        <v>154</v>
      </c>
      <c r="F72" s="106" t="s">
        <v>153</v>
      </c>
    </row>
    <row r="73" spans="2:37">
      <c r="B73" s="105">
        <v>70</v>
      </c>
      <c r="C73" s="106" t="s">
        <v>155</v>
      </c>
      <c r="D73" s="106" t="s">
        <v>23</v>
      </c>
      <c r="E73" s="106" t="s">
        <v>156</v>
      </c>
      <c r="F73" s="106" t="s">
        <v>155</v>
      </c>
    </row>
    <row r="74" spans="2:37">
      <c r="B74" s="105">
        <v>71</v>
      </c>
      <c r="C74" s="106" t="s">
        <v>157</v>
      </c>
      <c r="D74" s="106" t="s">
        <v>23</v>
      </c>
      <c r="E74" s="106" t="s">
        <v>158</v>
      </c>
      <c r="F74" s="106" t="s">
        <v>157</v>
      </c>
    </row>
    <row r="75" spans="2:37">
      <c r="B75" s="105">
        <v>72</v>
      </c>
      <c r="C75" s="106" t="s">
        <v>159</v>
      </c>
      <c r="D75" s="106" t="s">
        <v>23</v>
      </c>
      <c r="E75" s="106" t="s">
        <v>160</v>
      </c>
      <c r="F75" s="106" t="s">
        <v>159</v>
      </c>
    </row>
    <row r="76" spans="2:37">
      <c r="B76" s="105">
        <v>73</v>
      </c>
      <c r="C76" s="106" t="s">
        <v>161</v>
      </c>
      <c r="D76" s="106" t="s">
        <v>14</v>
      </c>
      <c r="E76" s="106" t="s">
        <v>162</v>
      </c>
      <c r="F76" s="106" t="s">
        <v>161</v>
      </c>
    </row>
    <row r="77" spans="2:37">
      <c r="B77" s="105">
        <v>74</v>
      </c>
      <c r="C77" s="106" t="s">
        <v>163</v>
      </c>
      <c r="D77" s="106" t="s">
        <v>17</v>
      </c>
      <c r="E77" s="106" t="s">
        <v>164</v>
      </c>
      <c r="F77" s="106" t="s">
        <v>163</v>
      </c>
    </row>
    <row r="78" spans="2:37">
      <c r="B78" s="105">
        <v>75</v>
      </c>
      <c r="C78" s="106" t="s">
        <v>165</v>
      </c>
      <c r="D78" s="106" t="s">
        <v>17</v>
      </c>
      <c r="E78" s="106" t="s">
        <v>166</v>
      </c>
      <c r="F78" s="106" t="s">
        <v>165</v>
      </c>
    </row>
    <row r="79" spans="2:37">
      <c r="B79" s="105">
        <v>76</v>
      </c>
      <c r="C79" s="106" t="s">
        <v>167</v>
      </c>
      <c r="D79" s="106" t="s">
        <v>14</v>
      </c>
      <c r="E79" s="106" t="s">
        <v>168</v>
      </c>
      <c r="F79" s="106" t="s">
        <v>167</v>
      </c>
    </row>
    <row r="80" spans="2:37">
      <c r="B80" s="105">
        <v>77</v>
      </c>
      <c r="C80" s="106" t="s">
        <v>169</v>
      </c>
      <c r="D80" s="106" t="s">
        <v>23</v>
      </c>
      <c r="E80" s="106" t="s">
        <v>170</v>
      </c>
      <c r="F80" s="106" t="s">
        <v>169</v>
      </c>
    </row>
    <row r="81" spans="2:6">
      <c r="B81" s="105">
        <v>78</v>
      </c>
      <c r="C81" s="106" t="s">
        <v>171</v>
      </c>
      <c r="D81" s="106" t="s">
        <v>14</v>
      </c>
      <c r="E81" s="106" t="s">
        <v>172</v>
      </c>
      <c r="F81" s="106" t="s">
        <v>171</v>
      </c>
    </row>
    <row r="82" spans="2:6">
      <c r="B82" s="105">
        <v>79</v>
      </c>
      <c r="C82" s="106" t="s">
        <v>173</v>
      </c>
      <c r="D82" s="106" t="s">
        <v>20</v>
      </c>
      <c r="E82" s="106" t="s">
        <v>174</v>
      </c>
      <c r="F82" s="106" t="s">
        <v>173</v>
      </c>
    </row>
    <row r="83" spans="2:6">
      <c r="B83" s="105">
        <v>80</v>
      </c>
      <c r="C83" s="106" t="s">
        <v>175</v>
      </c>
      <c r="D83" s="106" t="s">
        <v>17</v>
      </c>
      <c r="E83" s="106" t="s">
        <v>176</v>
      </c>
      <c r="F83" s="106" t="s">
        <v>175</v>
      </c>
    </row>
    <row r="84" spans="2:6">
      <c r="B84" s="105">
        <v>81</v>
      </c>
      <c r="C84" s="106" t="s">
        <v>177</v>
      </c>
      <c r="D84" s="106" t="s">
        <v>17</v>
      </c>
      <c r="E84" s="106" t="s">
        <v>178</v>
      </c>
      <c r="F84" s="106" t="s">
        <v>177</v>
      </c>
    </row>
    <row r="85" spans="2:6">
      <c r="B85" s="105">
        <v>82</v>
      </c>
      <c r="C85" s="106" t="s">
        <v>179</v>
      </c>
      <c r="D85" s="106" t="s">
        <v>14</v>
      </c>
      <c r="E85" s="106" t="s">
        <v>180</v>
      </c>
      <c r="F85" s="106" t="s">
        <v>179</v>
      </c>
    </row>
    <row r="86" spans="2:6">
      <c r="B86" s="105">
        <v>83</v>
      </c>
      <c r="C86" s="106" t="s">
        <v>181</v>
      </c>
      <c r="D86" s="106" t="s">
        <v>17</v>
      </c>
      <c r="E86" s="106" t="s">
        <v>182</v>
      </c>
      <c r="F86" s="106" t="s">
        <v>181</v>
      </c>
    </row>
    <row r="87" spans="2:6">
      <c r="B87" s="105">
        <v>84</v>
      </c>
      <c r="C87" s="106" t="s">
        <v>183</v>
      </c>
      <c r="D87" s="106" t="s">
        <v>20</v>
      </c>
      <c r="E87" s="106" t="s">
        <v>184</v>
      </c>
      <c r="F87" s="106" t="s">
        <v>183</v>
      </c>
    </row>
    <row r="88" spans="2:6">
      <c r="B88" s="105">
        <v>85</v>
      </c>
      <c r="C88" s="106" t="s">
        <v>185</v>
      </c>
      <c r="D88" s="106" t="s">
        <v>17</v>
      </c>
      <c r="E88" s="106" t="s">
        <v>186</v>
      </c>
      <c r="F88" s="106" t="s">
        <v>185</v>
      </c>
    </row>
    <row r="89" spans="2:6">
      <c r="B89" s="105">
        <v>86</v>
      </c>
      <c r="C89" s="106" t="s">
        <v>187</v>
      </c>
      <c r="D89" s="106" t="s">
        <v>14</v>
      </c>
      <c r="E89" s="106" t="s">
        <v>188</v>
      </c>
      <c r="F89" s="106" t="s">
        <v>187</v>
      </c>
    </row>
    <row r="90" spans="2:6">
      <c r="B90" s="105">
        <v>87</v>
      </c>
      <c r="C90" s="106" t="s">
        <v>189</v>
      </c>
      <c r="D90" s="106" t="s">
        <v>14</v>
      </c>
      <c r="E90" s="106" t="s">
        <v>190</v>
      </c>
      <c r="F90" s="106" t="s">
        <v>189</v>
      </c>
    </row>
    <row r="91" spans="2:6">
      <c r="B91" s="105">
        <v>88</v>
      </c>
      <c r="C91" s="106" t="s">
        <v>191</v>
      </c>
      <c r="D91" s="106" t="s">
        <v>23</v>
      </c>
      <c r="E91" s="106" t="s">
        <v>192</v>
      </c>
      <c r="F91" s="106" t="s">
        <v>191</v>
      </c>
    </row>
    <row r="92" spans="2:6">
      <c r="B92" s="105">
        <v>89</v>
      </c>
      <c r="C92" s="106" t="s">
        <v>193</v>
      </c>
      <c r="D92" s="106" t="s">
        <v>23</v>
      </c>
      <c r="E92" s="106" t="s">
        <v>194</v>
      </c>
      <c r="F92" s="106" t="s">
        <v>193</v>
      </c>
    </row>
    <row r="93" spans="2:6">
      <c r="B93" s="105">
        <v>90</v>
      </c>
      <c r="C93" s="106" t="s">
        <v>195</v>
      </c>
      <c r="D93" s="106" t="s">
        <v>14</v>
      </c>
      <c r="E93" s="106" t="s">
        <v>196</v>
      </c>
      <c r="F93" s="106" t="s">
        <v>195</v>
      </c>
    </row>
    <row r="94" spans="2:6">
      <c r="B94" s="105">
        <v>91</v>
      </c>
      <c r="C94" s="106" t="s">
        <v>197</v>
      </c>
      <c r="D94" s="106" t="s">
        <v>17</v>
      </c>
      <c r="E94" s="106" t="s">
        <v>198</v>
      </c>
      <c r="F94" s="106" t="s">
        <v>197</v>
      </c>
    </row>
    <row r="95" spans="2:6">
      <c r="B95" s="105">
        <v>92</v>
      </c>
      <c r="C95" s="106" t="s">
        <v>199</v>
      </c>
      <c r="D95" s="106" t="s">
        <v>20</v>
      </c>
      <c r="E95" s="106" t="s">
        <v>200</v>
      </c>
      <c r="F95" s="106" t="s">
        <v>199</v>
      </c>
    </row>
    <row r="96" spans="2:6">
      <c r="B96" s="105">
        <v>93</v>
      </c>
      <c r="C96" s="106" t="s">
        <v>201</v>
      </c>
      <c r="D96" s="106" t="s">
        <v>23</v>
      </c>
      <c r="E96" s="106" t="s">
        <v>202</v>
      </c>
      <c r="F96" s="106" t="s">
        <v>201</v>
      </c>
    </row>
    <row r="97" spans="2:6">
      <c r="B97" s="105">
        <v>94</v>
      </c>
      <c r="C97" s="106" t="s">
        <v>203</v>
      </c>
      <c r="D97" s="106" t="s">
        <v>17</v>
      </c>
      <c r="E97" s="106" t="s">
        <v>204</v>
      </c>
      <c r="F97" s="106" t="s">
        <v>203</v>
      </c>
    </row>
    <row r="98" spans="2:6">
      <c r="B98" s="105">
        <v>95</v>
      </c>
      <c r="C98" s="106" t="s">
        <v>205</v>
      </c>
      <c r="D98" s="106" t="s">
        <v>17</v>
      </c>
      <c r="E98" s="106" t="s">
        <v>206</v>
      </c>
      <c r="F98" s="106" t="s">
        <v>205</v>
      </c>
    </row>
    <row r="99" spans="2:6">
      <c r="B99" s="105">
        <v>96</v>
      </c>
      <c r="C99" s="106" t="s">
        <v>448</v>
      </c>
      <c r="D99" s="106">
        <v>1</v>
      </c>
      <c r="E99" s="106"/>
      <c r="F99" s="106" t="s">
        <v>448</v>
      </c>
    </row>
    <row r="100" spans="2:6">
      <c r="B100" s="105">
        <v>97</v>
      </c>
      <c r="C100" s="106" t="s">
        <v>449</v>
      </c>
      <c r="D100" s="106">
        <v>2</v>
      </c>
      <c r="E100" s="106"/>
      <c r="F100" s="106" t="s">
        <v>449</v>
      </c>
    </row>
    <row r="101" spans="2:6">
      <c r="B101" s="105">
        <v>98</v>
      </c>
      <c r="C101" s="106" t="s">
        <v>450</v>
      </c>
      <c r="D101" s="106">
        <v>3</v>
      </c>
      <c r="E101" s="106"/>
      <c r="F101" s="106" t="s">
        <v>450</v>
      </c>
    </row>
    <row r="102" spans="2:6">
      <c r="B102" s="105">
        <v>99</v>
      </c>
      <c r="C102" s="106" t="s">
        <v>451</v>
      </c>
      <c r="D102" s="106">
        <v>4</v>
      </c>
      <c r="E102" s="106"/>
      <c r="F102" s="106" t="s">
        <v>451</v>
      </c>
    </row>
    <row r="103" spans="2:6">
      <c r="B103" s="105">
        <v>100</v>
      </c>
      <c r="C103" s="105" t="s">
        <v>207</v>
      </c>
      <c r="D103" s="105"/>
      <c r="E103" s="105"/>
      <c r="F103" s="105"/>
    </row>
    <row r="104" spans="2:6">
      <c r="B104" s="28"/>
      <c r="C104" s="28"/>
      <c r="D104" s="28"/>
      <c r="E104" s="28"/>
      <c r="F104" s="28"/>
    </row>
    <row r="105" spans="2:6">
      <c r="B105" s="28"/>
      <c r="C105" s="28"/>
      <c r="D105" s="28"/>
      <c r="E105" s="28"/>
      <c r="F105" s="28"/>
    </row>
    <row r="106" spans="2:6">
      <c r="B106" s="28"/>
      <c r="C106" s="28"/>
      <c r="D106" s="28"/>
      <c r="E106" s="28"/>
      <c r="F106" s="28"/>
    </row>
    <row r="107" spans="2:6">
      <c r="B107" s="28"/>
      <c r="C107" s="28"/>
      <c r="D107" s="28"/>
      <c r="E107" s="28"/>
      <c r="F107" s="28"/>
    </row>
  </sheetData>
  <mergeCells count="19">
    <mergeCell ref="AC2:AD2"/>
    <mergeCell ref="AO2:AP2"/>
    <mergeCell ref="AR2:AS2"/>
    <mergeCell ref="AT2:AU2"/>
    <mergeCell ref="AV2:AW2"/>
    <mergeCell ref="AK2:AL2"/>
    <mergeCell ref="AI2:AJ2"/>
    <mergeCell ref="AM2:AN2"/>
    <mergeCell ref="AE2:AF2"/>
    <mergeCell ref="AG2:AH2"/>
    <mergeCell ref="AA2:AB2"/>
    <mergeCell ref="W2:X2"/>
    <mergeCell ref="Y2:Z2"/>
    <mergeCell ref="B2:F2"/>
    <mergeCell ref="M2:N2"/>
    <mergeCell ref="O2:P2"/>
    <mergeCell ref="Q2:R2"/>
    <mergeCell ref="S2:T2"/>
    <mergeCell ref="U2:V2"/>
  </mergeCells>
  <phoneticPr fontId="30" type="noConversion"/>
  <pageMargins left="0.5" right="0.5" top="0.5" bottom="0.5" header="0.5" footer="0.5"/>
  <pageSetup scale="4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AX70"/>
  <sheetViews>
    <sheetView showGridLines="0" showRowColHeaders="0" workbookViewId="0"/>
  </sheetViews>
  <sheetFormatPr defaultColWidth="0" defaultRowHeight="12.75" zeroHeight="1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22" width="3.42578125" style="4" customWidth="1"/>
    <col min="23" max="23" width="3" style="4" customWidth="1"/>
    <col min="24" max="25" width="3.28515625" style="4" customWidth="1"/>
    <col min="26" max="29" width="2.7109375" style="4" customWidth="1"/>
    <col min="30" max="30" width="2.140625" style="4" customWidth="1"/>
    <col min="31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/>
    <row r="2" spans="2:50" ht="0.9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11.25" customHeight="1">
      <c r="B3" s="5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8"/>
      <c r="AD3" s="748"/>
      <c r="AE3" s="748"/>
      <c r="AF3" s="748"/>
      <c r="AG3" s="748"/>
      <c r="AH3" s="748"/>
      <c r="AI3" s="748"/>
      <c r="AJ3" s="748"/>
      <c r="AK3" s="748"/>
      <c r="AL3" s="6"/>
    </row>
    <row r="4" spans="2:50" s="10" customFormat="1" ht="15.75">
      <c r="B4" s="7"/>
      <c r="C4" s="749" t="s">
        <v>0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>
      <c r="B5" s="7"/>
      <c r="C5" s="749" t="s">
        <v>1</v>
      </c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>
      <c r="B6" s="7"/>
      <c r="C6" s="750" t="s">
        <v>2</v>
      </c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>
      <c r="B7" s="7"/>
      <c r="C7" s="751" t="s">
        <v>3</v>
      </c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  <c r="AK7" s="751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>
      <c r="B8" s="7"/>
      <c r="C8" s="751" t="s">
        <v>4</v>
      </c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  <c r="AK8" s="751"/>
      <c r="AL8" s="12"/>
    </row>
    <row r="9" spans="2:50" s="16" customFormat="1" ht="5.25" customHeight="1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51" customFormat="1" ht="12.75" customHeight="1">
      <c r="B10" s="49"/>
      <c r="C10" s="743" t="s">
        <v>247</v>
      </c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50"/>
    </row>
    <row r="11" spans="2:50" s="51" customFormat="1" ht="12.75" customHeight="1">
      <c r="B11" s="49"/>
      <c r="C11" s="743" t="s">
        <v>248</v>
      </c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50"/>
    </row>
    <row r="12" spans="2:50" s="51" customFormat="1" ht="12.75" customHeight="1">
      <c r="B12" s="49"/>
      <c r="C12" s="743" t="s">
        <v>249</v>
      </c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50"/>
    </row>
    <row r="13" spans="2:50"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6"/>
    </row>
    <row r="14" spans="2:50" s="47" customFormat="1" ht="12" customHeight="1">
      <c r="B14" s="45"/>
      <c r="C14" s="730" t="s">
        <v>9</v>
      </c>
      <c r="D14" s="730"/>
      <c r="E14" s="730"/>
      <c r="F14" s="730"/>
      <c r="G14" s="730"/>
      <c r="H14" s="730"/>
      <c r="I14" s="731" t="s">
        <v>265</v>
      </c>
      <c r="J14" s="731"/>
      <c r="K14" s="731"/>
      <c r="L14" s="731"/>
      <c r="M14" s="731"/>
      <c r="N14" s="731"/>
      <c r="O14" s="731"/>
      <c r="P14" s="731"/>
      <c r="Q14" s="731"/>
      <c r="R14" s="731"/>
      <c r="S14" s="731"/>
      <c r="T14" s="40"/>
      <c r="U14" s="730" t="s">
        <v>5</v>
      </c>
      <c r="V14" s="730"/>
      <c r="W14" s="744" t="s">
        <v>253</v>
      </c>
      <c r="X14" s="744"/>
      <c r="Y14" s="744"/>
      <c r="Z14" s="744"/>
      <c r="AA14" s="744"/>
      <c r="AB14" s="744"/>
      <c r="AC14" s="744"/>
      <c r="AD14" s="744"/>
      <c r="AE14" s="48"/>
      <c r="AF14" s="742" t="s">
        <v>8</v>
      </c>
      <c r="AG14" s="742"/>
      <c r="AH14" s="741">
        <v>1</v>
      </c>
      <c r="AI14" s="741"/>
      <c r="AJ14" s="741"/>
      <c r="AK14" s="741"/>
      <c r="AL14" s="46"/>
    </row>
    <row r="15" spans="2:50" s="47" customFormat="1" ht="12" customHeight="1">
      <c r="B15" s="45"/>
      <c r="C15" s="730" t="s">
        <v>6</v>
      </c>
      <c r="D15" s="730"/>
      <c r="E15" s="730"/>
      <c r="F15" s="731" t="s">
        <v>254</v>
      </c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40"/>
      <c r="U15" s="730" t="s">
        <v>209</v>
      </c>
      <c r="V15" s="730"/>
      <c r="W15" s="730"/>
      <c r="X15" s="731">
        <v>1000</v>
      </c>
      <c r="Y15" s="731"/>
      <c r="Z15" s="731"/>
      <c r="AA15" s="731"/>
      <c r="AB15" s="731"/>
      <c r="AC15" s="731"/>
      <c r="AD15" s="731"/>
      <c r="AE15" s="731"/>
      <c r="AF15" s="731"/>
      <c r="AG15" s="731"/>
      <c r="AH15" s="731"/>
      <c r="AI15" s="731"/>
      <c r="AJ15" s="731"/>
      <c r="AK15" s="731"/>
      <c r="AL15" s="46"/>
    </row>
    <row r="16" spans="2:50" s="47" customFormat="1" ht="12" customHeight="1">
      <c r="B16" s="45"/>
      <c r="C16" s="730" t="s">
        <v>213</v>
      </c>
      <c r="D16" s="730"/>
      <c r="E16" s="730"/>
      <c r="F16" s="722" t="s">
        <v>252</v>
      </c>
      <c r="G16" s="722"/>
      <c r="H16" s="722"/>
      <c r="I16" s="722"/>
      <c r="J16" s="722"/>
      <c r="K16" s="722"/>
      <c r="L16" s="722"/>
      <c r="M16" s="722"/>
      <c r="N16" s="722"/>
      <c r="O16" s="722"/>
      <c r="P16" s="722"/>
      <c r="Q16" s="722"/>
      <c r="R16" s="722"/>
      <c r="S16" s="722"/>
      <c r="T16" s="40"/>
      <c r="U16" s="730" t="s">
        <v>214</v>
      </c>
      <c r="V16" s="730"/>
      <c r="W16" s="731"/>
      <c r="X16" s="731"/>
      <c r="Y16" s="731"/>
      <c r="Z16" s="731"/>
      <c r="AA16" s="731"/>
      <c r="AB16" s="731"/>
      <c r="AC16" s="731"/>
      <c r="AD16" s="731"/>
      <c r="AE16" s="742" t="s">
        <v>246</v>
      </c>
      <c r="AF16" s="742"/>
      <c r="AG16" s="731"/>
      <c r="AH16" s="731"/>
      <c r="AI16" s="731"/>
      <c r="AJ16" s="731"/>
      <c r="AK16" s="731"/>
      <c r="AL16" s="46"/>
    </row>
    <row r="17" spans="2:38" s="47" customFormat="1" ht="12" customHeight="1">
      <c r="B17" s="45"/>
      <c r="C17" s="730" t="s">
        <v>215</v>
      </c>
      <c r="D17" s="730"/>
      <c r="E17" s="730"/>
      <c r="F17" s="730"/>
      <c r="G17" s="752">
        <v>37633</v>
      </c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  <c r="S17" s="752"/>
      <c r="T17" s="40"/>
      <c r="U17" s="730" t="s">
        <v>221</v>
      </c>
      <c r="V17" s="730"/>
      <c r="W17" s="730"/>
      <c r="X17" s="730"/>
      <c r="Y17" s="730"/>
      <c r="Z17" s="740">
        <v>37633</v>
      </c>
      <c r="AA17" s="740"/>
      <c r="AB17" s="740"/>
      <c r="AC17" s="740"/>
      <c r="AD17" s="740"/>
      <c r="AE17" s="740"/>
      <c r="AF17" s="740"/>
      <c r="AG17" s="740"/>
      <c r="AH17" s="740"/>
      <c r="AI17" s="740"/>
      <c r="AJ17" s="740"/>
      <c r="AK17" s="740"/>
      <c r="AL17" s="46"/>
    </row>
    <row r="18" spans="2:38" s="47" customFormat="1" ht="12" customHeight="1">
      <c r="B18" s="45"/>
      <c r="C18" s="730" t="s">
        <v>216</v>
      </c>
      <c r="D18" s="730"/>
      <c r="E18" s="730"/>
      <c r="F18" s="730"/>
      <c r="G18" s="722" t="s">
        <v>255</v>
      </c>
      <c r="H18" s="722"/>
      <c r="I18" s="722"/>
      <c r="J18" s="722"/>
      <c r="K18" s="722"/>
      <c r="L18" s="722"/>
      <c r="M18" s="722"/>
      <c r="N18" s="722"/>
      <c r="O18" s="722"/>
      <c r="P18" s="722"/>
      <c r="Q18" s="722"/>
      <c r="R18" s="722"/>
      <c r="S18" s="722"/>
      <c r="T18" s="40"/>
      <c r="U18" s="730" t="s">
        <v>222</v>
      </c>
      <c r="V18" s="730"/>
      <c r="W18" s="730"/>
      <c r="X18" s="73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0"/>
      <c r="AJ18" s="740"/>
      <c r="AK18" s="740"/>
      <c r="AL18" s="46"/>
    </row>
    <row r="19" spans="2:38" s="47" customFormat="1" ht="12" customHeight="1">
      <c r="B19" s="45"/>
      <c r="C19" s="730" t="s">
        <v>217</v>
      </c>
      <c r="D19" s="730"/>
      <c r="E19" s="730"/>
      <c r="F19" s="730"/>
      <c r="G19" s="722" t="s">
        <v>256</v>
      </c>
      <c r="H19" s="722"/>
      <c r="I19" s="722"/>
      <c r="J19" s="722"/>
      <c r="K19" s="722"/>
      <c r="L19" s="722"/>
      <c r="M19" s="722"/>
      <c r="N19" s="722"/>
      <c r="O19" s="722"/>
      <c r="P19" s="722"/>
      <c r="Q19" s="722"/>
      <c r="R19" s="722"/>
      <c r="S19" s="722"/>
      <c r="T19" s="40"/>
      <c r="U19" s="730" t="s">
        <v>223</v>
      </c>
      <c r="V19" s="730"/>
      <c r="W19" s="730"/>
      <c r="X19" s="731" t="s">
        <v>261</v>
      </c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1"/>
      <c r="AJ19" s="731"/>
      <c r="AK19" s="731"/>
      <c r="AL19" s="46"/>
    </row>
    <row r="20" spans="2:38" s="47" customFormat="1" ht="12" customHeight="1">
      <c r="B20" s="45"/>
      <c r="C20" s="730" t="s">
        <v>218</v>
      </c>
      <c r="D20" s="730"/>
      <c r="E20" s="730"/>
      <c r="F20" s="730"/>
      <c r="G20" s="722" t="s">
        <v>257</v>
      </c>
      <c r="H20" s="722"/>
      <c r="I20" s="722"/>
      <c r="J20" s="722"/>
      <c r="K20" s="722"/>
      <c r="L20" s="722"/>
      <c r="M20" s="722"/>
      <c r="N20" s="722"/>
      <c r="O20" s="722"/>
      <c r="P20" s="722"/>
      <c r="Q20" s="722"/>
      <c r="R20" s="722"/>
      <c r="S20" s="722"/>
      <c r="T20" s="40"/>
      <c r="U20" s="730" t="s">
        <v>224</v>
      </c>
      <c r="V20" s="730"/>
      <c r="W20" s="730"/>
      <c r="X20" s="730"/>
      <c r="Y20" s="730"/>
      <c r="Z20" s="722" t="s">
        <v>260</v>
      </c>
      <c r="AA20" s="722"/>
      <c r="AB20" s="722"/>
      <c r="AC20" s="722"/>
      <c r="AD20" s="722"/>
      <c r="AE20" s="722"/>
      <c r="AF20" s="722"/>
      <c r="AG20" s="722"/>
      <c r="AH20" s="722"/>
      <c r="AI20" s="722"/>
      <c r="AJ20" s="722"/>
      <c r="AK20" s="722"/>
      <c r="AL20" s="46"/>
    </row>
    <row r="21" spans="2:38" s="47" customFormat="1" ht="12" customHeight="1">
      <c r="B21" s="45"/>
      <c r="C21" s="730" t="s">
        <v>208</v>
      </c>
      <c r="D21" s="730"/>
      <c r="E21" s="730"/>
      <c r="F21" s="731" t="s">
        <v>258</v>
      </c>
      <c r="G21" s="731"/>
      <c r="H21" s="731"/>
      <c r="I21" s="731"/>
      <c r="J21" s="731"/>
      <c r="K21" s="731"/>
      <c r="L21" s="731"/>
      <c r="M21" s="731"/>
      <c r="N21" s="731"/>
      <c r="O21" s="731"/>
      <c r="P21" s="731"/>
      <c r="Q21" s="731"/>
      <c r="R21" s="731"/>
      <c r="S21" s="731"/>
      <c r="T21" s="40"/>
      <c r="U21" s="730" t="s">
        <v>212</v>
      </c>
      <c r="V21" s="730"/>
      <c r="W21" s="731" t="s">
        <v>259</v>
      </c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46"/>
    </row>
    <row r="22" spans="2:38" s="47" customFormat="1" ht="12" customHeight="1">
      <c r="B22" s="45"/>
      <c r="C22" s="730" t="s">
        <v>219</v>
      </c>
      <c r="D22" s="730"/>
      <c r="E22" s="730"/>
      <c r="F22" s="730"/>
      <c r="G22" s="722"/>
      <c r="H22" s="722"/>
      <c r="I22" s="722"/>
      <c r="J22" s="722"/>
      <c r="K22" s="722"/>
      <c r="L22" s="722"/>
      <c r="M22" s="722"/>
      <c r="N22" s="722"/>
      <c r="O22" s="722"/>
      <c r="P22" s="722"/>
      <c r="Q22" s="722"/>
      <c r="R22" s="722"/>
      <c r="S22" s="722"/>
      <c r="T22" s="40"/>
      <c r="U22" s="730" t="s">
        <v>212</v>
      </c>
      <c r="V22" s="730"/>
      <c r="W22" s="731"/>
      <c r="X22" s="731"/>
      <c r="Y22" s="731"/>
      <c r="Z22" s="731"/>
      <c r="AA22" s="731"/>
      <c r="AB22" s="731"/>
      <c r="AC22" s="731"/>
      <c r="AD22" s="731"/>
      <c r="AE22" s="731"/>
      <c r="AF22" s="731"/>
      <c r="AG22" s="731"/>
      <c r="AH22" s="731"/>
      <c r="AI22" s="731"/>
      <c r="AJ22" s="731"/>
      <c r="AK22" s="731"/>
      <c r="AL22" s="46"/>
    </row>
    <row r="23" spans="2:38" s="47" customFormat="1" ht="12" customHeight="1">
      <c r="B23" s="45"/>
      <c r="C23" s="730" t="s">
        <v>220</v>
      </c>
      <c r="D23" s="730"/>
      <c r="E23" s="730"/>
      <c r="F23" s="730"/>
      <c r="G23" s="722"/>
      <c r="H23" s="722"/>
      <c r="I23" s="722"/>
      <c r="J23" s="722"/>
      <c r="K23" s="722"/>
      <c r="L23" s="722"/>
      <c r="M23" s="722"/>
      <c r="N23" s="722"/>
      <c r="O23" s="722"/>
      <c r="P23" s="722"/>
      <c r="Q23" s="722"/>
      <c r="R23" s="722"/>
      <c r="S23" s="722"/>
      <c r="T23" s="40"/>
      <c r="U23" s="730" t="s">
        <v>7</v>
      </c>
      <c r="V23" s="730"/>
      <c r="W23" s="730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31"/>
      <c r="AJ23" s="731"/>
      <c r="AK23" s="731"/>
      <c r="AL23" s="46"/>
    </row>
    <row r="24" spans="2:38" s="20" customFormat="1" ht="5.25" customHeight="1">
      <c r="B24" s="18"/>
      <c r="C24" s="56"/>
      <c r="D24" s="56"/>
      <c r="E24" s="56"/>
      <c r="F24" s="56"/>
      <c r="G24" s="57"/>
      <c r="H24" s="57"/>
      <c r="I24" s="57"/>
      <c r="J24" s="57"/>
      <c r="K24" s="57"/>
      <c r="L24" s="56"/>
      <c r="M24" s="56"/>
      <c r="N24" s="56"/>
      <c r="O24" s="56"/>
      <c r="P24" s="56"/>
      <c r="Q24" s="57"/>
      <c r="R24" s="57"/>
      <c r="S24" s="57"/>
      <c r="T24" s="57"/>
      <c r="U24" s="57"/>
      <c r="V24" s="57"/>
      <c r="W24" s="56"/>
      <c r="X24" s="56"/>
      <c r="Y24" s="56"/>
      <c r="Z24" s="56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19"/>
    </row>
    <row r="25" spans="2:38" s="47" customFormat="1" ht="12.95" customHeight="1">
      <c r="B25" s="45"/>
      <c r="C25" s="738" t="s">
        <v>243</v>
      </c>
      <c r="D25" s="738"/>
      <c r="E25" s="738"/>
      <c r="F25" s="739"/>
      <c r="G25" s="745" t="s">
        <v>244</v>
      </c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9"/>
      <c r="AH25" s="745" t="s">
        <v>245</v>
      </c>
      <c r="AI25" s="738"/>
      <c r="AJ25" s="738"/>
      <c r="AK25" s="738"/>
      <c r="AL25" s="46"/>
    </row>
    <row r="26" spans="2:38" s="47" customFormat="1" ht="12" customHeight="1">
      <c r="B26" s="45"/>
      <c r="C26" s="732"/>
      <c r="D26" s="732"/>
      <c r="E26" s="732"/>
      <c r="F26" s="733"/>
      <c r="G26" s="735" t="s">
        <v>262</v>
      </c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736"/>
      <c r="U26" s="736"/>
      <c r="V26" s="736"/>
      <c r="W26" s="736"/>
      <c r="X26" s="736"/>
      <c r="Y26" s="736"/>
      <c r="Z26" s="736"/>
      <c r="AA26" s="736"/>
      <c r="AB26" s="736"/>
      <c r="AC26" s="736"/>
      <c r="AD26" s="736"/>
      <c r="AE26" s="736"/>
      <c r="AF26" s="736"/>
      <c r="AG26" s="737"/>
      <c r="AH26" s="734"/>
      <c r="AI26" s="732"/>
      <c r="AJ26" s="732"/>
      <c r="AK26" s="732"/>
      <c r="AL26" s="46"/>
    </row>
    <row r="27" spans="2:38" s="47" customFormat="1" ht="12" customHeight="1">
      <c r="B27" s="45"/>
      <c r="C27" s="721"/>
      <c r="D27" s="721"/>
      <c r="E27" s="721"/>
      <c r="F27" s="723"/>
      <c r="G27" s="727" t="s">
        <v>263</v>
      </c>
      <c r="H27" s="728"/>
      <c r="I27" s="728"/>
      <c r="J27" s="728"/>
      <c r="K27" s="728"/>
      <c r="L27" s="728"/>
      <c r="M27" s="728"/>
      <c r="N27" s="728"/>
      <c r="O27" s="728"/>
      <c r="P27" s="728"/>
      <c r="Q27" s="728"/>
      <c r="R27" s="728"/>
      <c r="S27" s="728"/>
      <c r="T27" s="728"/>
      <c r="U27" s="728"/>
      <c r="V27" s="728"/>
      <c r="W27" s="728"/>
      <c r="X27" s="728"/>
      <c r="Y27" s="728"/>
      <c r="Z27" s="728"/>
      <c r="AA27" s="728"/>
      <c r="AB27" s="728"/>
      <c r="AC27" s="728"/>
      <c r="AD27" s="728"/>
      <c r="AE27" s="728"/>
      <c r="AF27" s="728"/>
      <c r="AG27" s="729"/>
      <c r="AH27" s="720"/>
      <c r="AI27" s="721"/>
      <c r="AJ27" s="721"/>
      <c r="AK27" s="721"/>
      <c r="AL27" s="46"/>
    </row>
    <row r="28" spans="2:38" s="47" customFormat="1" ht="12" customHeight="1">
      <c r="B28" s="45"/>
      <c r="C28" s="721"/>
      <c r="D28" s="721"/>
      <c r="E28" s="721"/>
      <c r="F28" s="723"/>
      <c r="G28" s="727" t="s">
        <v>264</v>
      </c>
      <c r="H28" s="728"/>
      <c r="I28" s="728"/>
      <c r="J28" s="728"/>
      <c r="K28" s="728"/>
      <c r="L28" s="728"/>
      <c r="M28" s="728"/>
      <c r="N28" s="728"/>
      <c r="O28" s="728"/>
      <c r="P28" s="728"/>
      <c r="Q28" s="728"/>
      <c r="R28" s="728"/>
      <c r="S28" s="728"/>
      <c r="T28" s="728"/>
      <c r="U28" s="728"/>
      <c r="V28" s="728"/>
      <c r="W28" s="728"/>
      <c r="X28" s="728"/>
      <c r="Y28" s="728"/>
      <c r="Z28" s="728"/>
      <c r="AA28" s="728"/>
      <c r="AB28" s="728"/>
      <c r="AC28" s="728"/>
      <c r="AD28" s="728"/>
      <c r="AE28" s="728"/>
      <c r="AF28" s="728"/>
      <c r="AG28" s="729"/>
      <c r="AH28" s="720"/>
      <c r="AI28" s="721"/>
      <c r="AJ28" s="721"/>
      <c r="AK28" s="721"/>
      <c r="AL28" s="46"/>
    </row>
    <row r="29" spans="2:38" s="47" customFormat="1" ht="12" customHeight="1">
      <c r="B29" s="45"/>
      <c r="C29" s="721"/>
      <c r="D29" s="721"/>
      <c r="E29" s="721"/>
      <c r="F29" s="723"/>
      <c r="G29" s="724"/>
      <c r="H29" s="725"/>
      <c r="I29" s="725"/>
      <c r="J29" s="725"/>
      <c r="K29" s="725"/>
      <c r="L29" s="725"/>
      <c r="M29" s="725"/>
      <c r="N29" s="725"/>
      <c r="O29" s="725"/>
      <c r="P29" s="725"/>
      <c r="Q29" s="725"/>
      <c r="R29" s="725"/>
      <c r="S29" s="725"/>
      <c r="T29" s="725"/>
      <c r="U29" s="725"/>
      <c r="V29" s="725"/>
      <c r="W29" s="725"/>
      <c r="X29" s="725"/>
      <c r="Y29" s="725"/>
      <c r="Z29" s="725"/>
      <c r="AA29" s="725"/>
      <c r="AB29" s="725"/>
      <c r="AC29" s="725"/>
      <c r="AD29" s="725"/>
      <c r="AE29" s="725"/>
      <c r="AF29" s="725"/>
      <c r="AG29" s="726"/>
      <c r="AH29" s="720"/>
      <c r="AI29" s="721"/>
      <c r="AJ29" s="721"/>
      <c r="AK29" s="721"/>
      <c r="AL29" s="46"/>
    </row>
    <row r="30" spans="2:38" s="47" customFormat="1" ht="12" customHeight="1">
      <c r="B30" s="45"/>
      <c r="C30" s="721"/>
      <c r="D30" s="721"/>
      <c r="E30" s="721"/>
      <c r="F30" s="723"/>
      <c r="G30" s="724"/>
      <c r="H30" s="725"/>
      <c r="I30" s="725"/>
      <c r="J30" s="725"/>
      <c r="K30" s="725"/>
      <c r="L30" s="725"/>
      <c r="M30" s="725"/>
      <c r="N30" s="725"/>
      <c r="O30" s="725"/>
      <c r="P30" s="725"/>
      <c r="Q30" s="725"/>
      <c r="R30" s="725"/>
      <c r="S30" s="725"/>
      <c r="T30" s="725"/>
      <c r="U30" s="725"/>
      <c r="V30" s="725"/>
      <c r="W30" s="725"/>
      <c r="X30" s="725"/>
      <c r="Y30" s="725"/>
      <c r="Z30" s="725"/>
      <c r="AA30" s="725"/>
      <c r="AB30" s="725"/>
      <c r="AC30" s="725"/>
      <c r="AD30" s="725"/>
      <c r="AE30" s="725"/>
      <c r="AF30" s="725"/>
      <c r="AG30" s="726"/>
      <c r="AH30" s="720"/>
      <c r="AI30" s="721"/>
      <c r="AJ30" s="721"/>
      <c r="AK30" s="721"/>
      <c r="AL30" s="46"/>
    </row>
    <row r="31" spans="2:38" s="47" customFormat="1" ht="12" customHeight="1">
      <c r="B31" s="45"/>
      <c r="C31" s="721"/>
      <c r="D31" s="721"/>
      <c r="E31" s="721"/>
      <c r="F31" s="723"/>
      <c r="G31" s="724"/>
      <c r="H31" s="725"/>
      <c r="I31" s="725"/>
      <c r="J31" s="725"/>
      <c r="K31" s="725"/>
      <c r="L31" s="725"/>
      <c r="M31" s="725"/>
      <c r="N31" s="725"/>
      <c r="O31" s="725"/>
      <c r="P31" s="725"/>
      <c r="Q31" s="725"/>
      <c r="R31" s="725"/>
      <c r="S31" s="725"/>
      <c r="T31" s="725"/>
      <c r="U31" s="725"/>
      <c r="V31" s="725"/>
      <c r="W31" s="725"/>
      <c r="X31" s="725"/>
      <c r="Y31" s="725"/>
      <c r="Z31" s="725"/>
      <c r="AA31" s="725"/>
      <c r="AB31" s="725"/>
      <c r="AC31" s="725"/>
      <c r="AD31" s="725"/>
      <c r="AE31" s="725"/>
      <c r="AF31" s="725"/>
      <c r="AG31" s="726"/>
      <c r="AH31" s="720"/>
      <c r="AI31" s="721"/>
      <c r="AJ31" s="721"/>
      <c r="AK31" s="721"/>
      <c r="AL31" s="46"/>
    </row>
    <row r="32" spans="2:38" s="43" customFormat="1" ht="12" customHeight="1">
      <c r="B32" s="36"/>
      <c r="C32" s="721"/>
      <c r="D32" s="721"/>
      <c r="E32" s="721"/>
      <c r="F32" s="723"/>
      <c r="G32" s="724"/>
      <c r="H32" s="725"/>
      <c r="I32" s="725"/>
      <c r="J32" s="725"/>
      <c r="K32" s="725"/>
      <c r="L32" s="725"/>
      <c r="M32" s="725"/>
      <c r="N32" s="725"/>
      <c r="O32" s="725"/>
      <c r="P32" s="725"/>
      <c r="Q32" s="725"/>
      <c r="R32" s="725"/>
      <c r="S32" s="725"/>
      <c r="T32" s="725"/>
      <c r="U32" s="725"/>
      <c r="V32" s="725"/>
      <c r="W32" s="725"/>
      <c r="X32" s="725"/>
      <c r="Y32" s="725"/>
      <c r="Z32" s="725"/>
      <c r="AA32" s="725"/>
      <c r="AB32" s="725"/>
      <c r="AC32" s="725"/>
      <c r="AD32" s="725"/>
      <c r="AE32" s="725"/>
      <c r="AF32" s="725"/>
      <c r="AG32" s="726"/>
      <c r="AH32" s="720"/>
      <c r="AI32" s="721"/>
      <c r="AJ32" s="721"/>
      <c r="AK32" s="721"/>
      <c r="AL32" s="38"/>
    </row>
    <row r="33" spans="2:38" s="43" customFormat="1" ht="12" customHeight="1">
      <c r="B33" s="36"/>
      <c r="C33" s="721"/>
      <c r="D33" s="721"/>
      <c r="E33" s="721"/>
      <c r="F33" s="723"/>
      <c r="G33" s="724"/>
      <c r="H33" s="725"/>
      <c r="I33" s="725"/>
      <c r="J33" s="725"/>
      <c r="K33" s="725"/>
      <c r="L33" s="725"/>
      <c r="M33" s="725"/>
      <c r="N33" s="725"/>
      <c r="O33" s="725"/>
      <c r="P33" s="725"/>
      <c r="Q33" s="725"/>
      <c r="R33" s="725"/>
      <c r="S33" s="725"/>
      <c r="T33" s="725"/>
      <c r="U33" s="725"/>
      <c r="V33" s="725"/>
      <c r="W33" s="725"/>
      <c r="X33" s="725"/>
      <c r="Y33" s="725"/>
      <c r="Z33" s="725"/>
      <c r="AA33" s="725"/>
      <c r="AB33" s="725"/>
      <c r="AC33" s="725"/>
      <c r="AD33" s="725"/>
      <c r="AE33" s="725"/>
      <c r="AF33" s="725"/>
      <c r="AG33" s="726"/>
      <c r="AH33" s="720"/>
      <c r="AI33" s="721"/>
      <c r="AJ33" s="721"/>
      <c r="AK33" s="721"/>
      <c r="AL33" s="38"/>
    </row>
    <row r="34" spans="2:38" s="43" customFormat="1" ht="12" customHeight="1">
      <c r="B34" s="36"/>
      <c r="C34" s="721"/>
      <c r="D34" s="721"/>
      <c r="E34" s="721"/>
      <c r="F34" s="723"/>
      <c r="G34" s="724"/>
      <c r="H34" s="725"/>
      <c r="I34" s="725"/>
      <c r="J34" s="725"/>
      <c r="K34" s="725"/>
      <c r="L34" s="725"/>
      <c r="M34" s="725"/>
      <c r="N34" s="725"/>
      <c r="O34" s="725"/>
      <c r="P34" s="725"/>
      <c r="Q34" s="725"/>
      <c r="R34" s="725"/>
      <c r="S34" s="725"/>
      <c r="T34" s="725"/>
      <c r="U34" s="725"/>
      <c r="V34" s="725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6"/>
      <c r="AH34" s="720"/>
      <c r="AI34" s="721"/>
      <c r="AJ34" s="721"/>
      <c r="AK34" s="721"/>
      <c r="AL34" s="38"/>
    </row>
    <row r="35" spans="2:38" s="43" customFormat="1" ht="12" customHeight="1">
      <c r="B35" s="36"/>
      <c r="C35" s="721"/>
      <c r="D35" s="721"/>
      <c r="E35" s="721"/>
      <c r="F35" s="723"/>
      <c r="G35" s="724"/>
      <c r="H35" s="725"/>
      <c r="I35" s="725"/>
      <c r="J35" s="725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/>
      <c r="X35" s="725"/>
      <c r="Y35" s="725"/>
      <c r="Z35" s="725"/>
      <c r="AA35" s="725"/>
      <c r="AB35" s="725"/>
      <c r="AC35" s="725"/>
      <c r="AD35" s="725"/>
      <c r="AE35" s="725"/>
      <c r="AF35" s="725"/>
      <c r="AG35" s="726"/>
      <c r="AH35" s="720"/>
      <c r="AI35" s="721"/>
      <c r="AJ35" s="721"/>
      <c r="AK35" s="721"/>
      <c r="AL35" s="38"/>
    </row>
    <row r="36" spans="2:38" s="43" customFormat="1" ht="12" customHeight="1">
      <c r="B36" s="36"/>
      <c r="C36" s="721"/>
      <c r="D36" s="721"/>
      <c r="E36" s="721"/>
      <c r="F36" s="723"/>
      <c r="G36" s="724"/>
      <c r="H36" s="725"/>
      <c r="I36" s="725"/>
      <c r="J36" s="725"/>
      <c r="K36" s="725"/>
      <c r="L36" s="725"/>
      <c r="M36" s="725"/>
      <c r="N36" s="725"/>
      <c r="O36" s="725"/>
      <c r="P36" s="725"/>
      <c r="Q36" s="725"/>
      <c r="R36" s="725"/>
      <c r="S36" s="725"/>
      <c r="T36" s="725"/>
      <c r="U36" s="725"/>
      <c r="V36" s="725"/>
      <c r="W36" s="725"/>
      <c r="X36" s="725"/>
      <c r="Y36" s="725"/>
      <c r="Z36" s="725"/>
      <c r="AA36" s="725"/>
      <c r="AB36" s="725"/>
      <c r="AC36" s="725"/>
      <c r="AD36" s="725"/>
      <c r="AE36" s="725"/>
      <c r="AF36" s="725"/>
      <c r="AG36" s="726"/>
      <c r="AH36" s="720"/>
      <c r="AI36" s="721"/>
      <c r="AJ36" s="721"/>
      <c r="AK36" s="721"/>
      <c r="AL36" s="38"/>
    </row>
    <row r="37" spans="2:38" s="43" customFormat="1" ht="12" customHeight="1">
      <c r="B37" s="36"/>
      <c r="C37" s="721"/>
      <c r="D37" s="721"/>
      <c r="E37" s="721"/>
      <c r="F37" s="723"/>
      <c r="G37" s="724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5"/>
      <c r="AA37" s="725"/>
      <c r="AB37" s="725"/>
      <c r="AC37" s="725"/>
      <c r="AD37" s="725"/>
      <c r="AE37" s="725"/>
      <c r="AF37" s="725"/>
      <c r="AG37" s="726"/>
      <c r="AH37" s="720"/>
      <c r="AI37" s="721"/>
      <c r="AJ37" s="721"/>
      <c r="AK37" s="721"/>
      <c r="AL37" s="38"/>
    </row>
    <row r="38" spans="2:38" s="43" customFormat="1" ht="12" customHeight="1">
      <c r="B38" s="36"/>
      <c r="C38" s="721"/>
      <c r="D38" s="721"/>
      <c r="E38" s="721"/>
      <c r="F38" s="723"/>
      <c r="G38" s="724"/>
      <c r="H38" s="725"/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725"/>
      <c r="AF38" s="725"/>
      <c r="AG38" s="726"/>
      <c r="AH38" s="720"/>
      <c r="AI38" s="721"/>
      <c r="AJ38" s="721"/>
      <c r="AK38" s="721"/>
      <c r="AL38" s="38"/>
    </row>
    <row r="39" spans="2:38" s="43" customFormat="1" ht="12" customHeight="1">
      <c r="B39" s="36"/>
      <c r="C39" s="721"/>
      <c r="D39" s="721"/>
      <c r="E39" s="721"/>
      <c r="F39" s="723"/>
      <c r="G39" s="724"/>
      <c r="H39" s="725"/>
      <c r="I39" s="725"/>
      <c r="J39" s="725"/>
      <c r="K39" s="725"/>
      <c r="L39" s="725"/>
      <c r="M39" s="725"/>
      <c r="N39" s="725"/>
      <c r="O39" s="725"/>
      <c r="P39" s="725"/>
      <c r="Q39" s="725"/>
      <c r="R39" s="725"/>
      <c r="S39" s="725"/>
      <c r="T39" s="725"/>
      <c r="U39" s="725"/>
      <c r="V39" s="725"/>
      <c r="W39" s="725"/>
      <c r="X39" s="725"/>
      <c r="Y39" s="725"/>
      <c r="Z39" s="725"/>
      <c r="AA39" s="725"/>
      <c r="AB39" s="725"/>
      <c r="AC39" s="725"/>
      <c r="AD39" s="725"/>
      <c r="AE39" s="725"/>
      <c r="AF39" s="725"/>
      <c r="AG39" s="726"/>
      <c r="AH39" s="720"/>
      <c r="AI39" s="721"/>
      <c r="AJ39" s="721"/>
      <c r="AK39" s="721"/>
      <c r="AL39" s="38"/>
    </row>
    <row r="40" spans="2:38" s="43" customFormat="1" ht="12" customHeight="1">
      <c r="B40" s="36"/>
      <c r="C40" s="721"/>
      <c r="D40" s="721"/>
      <c r="E40" s="721"/>
      <c r="F40" s="723"/>
      <c r="G40" s="724"/>
      <c r="H40" s="725"/>
      <c r="I40" s="725"/>
      <c r="J40" s="725"/>
      <c r="K40" s="725"/>
      <c r="L40" s="725"/>
      <c r="M40" s="725"/>
      <c r="N40" s="725"/>
      <c r="O40" s="725"/>
      <c r="P40" s="725"/>
      <c r="Q40" s="725"/>
      <c r="R40" s="725"/>
      <c r="S40" s="725"/>
      <c r="T40" s="725"/>
      <c r="U40" s="725"/>
      <c r="V40" s="725"/>
      <c r="W40" s="725"/>
      <c r="X40" s="725"/>
      <c r="Y40" s="725"/>
      <c r="Z40" s="725"/>
      <c r="AA40" s="725"/>
      <c r="AB40" s="725"/>
      <c r="AC40" s="725"/>
      <c r="AD40" s="725"/>
      <c r="AE40" s="725"/>
      <c r="AF40" s="725"/>
      <c r="AG40" s="726"/>
      <c r="AH40" s="720"/>
      <c r="AI40" s="721"/>
      <c r="AJ40" s="721"/>
      <c r="AK40" s="721"/>
      <c r="AL40" s="38"/>
    </row>
    <row r="41" spans="2:38" s="43" customFormat="1" ht="12" customHeight="1">
      <c r="B41" s="36"/>
      <c r="C41" s="721"/>
      <c r="D41" s="721"/>
      <c r="E41" s="721"/>
      <c r="F41" s="723"/>
      <c r="G41" s="724"/>
      <c r="H41" s="725"/>
      <c r="I41" s="725"/>
      <c r="J41" s="725"/>
      <c r="K41" s="725"/>
      <c r="L41" s="725"/>
      <c r="M41" s="725"/>
      <c r="N41" s="725"/>
      <c r="O41" s="725"/>
      <c r="P41" s="725"/>
      <c r="Q41" s="725"/>
      <c r="R41" s="725"/>
      <c r="S41" s="725"/>
      <c r="T41" s="725"/>
      <c r="U41" s="725"/>
      <c r="V41" s="725"/>
      <c r="W41" s="725"/>
      <c r="X41" s="725"/>
      <c r="Y41" s="725"/>
      <c r="Z41" s="725"/>
      <c r="AA41" s="725"/>
      <c r="AB41" s="725"/>
      <c r="AC41" s="725"/>
      <c r="AD41" s="725"/>
      <c r="AE41" s="725"/>
      <c r="AF41" s="725"/>
      <c r="AG41" s="726"/>
      <c r="AH41" s="720"/>
      <c r="AI41" s="721"/>
      <c r="AJ41" s="721"/>
      <c r="AK41" s="721"/>
      <c r="AL41" s="38"/>
    </row>
    <row r="42" spans="2:38" s="43" customFormat="1" ht="12" customHeight="1">
      <c r="B42" s="36"/>
      <c r="C42" s="721"/>
      <c r="D42" s="721"/>
      <c r="E42" s="721"/>
      <c r="F42" s="723"/>
      <c r="G42" s="724"/>
      <c r="H42" s="725"/>
      <c r="I42" s="725"/>
      <c r="J42" s="725"/>
      <c r="K42" s="725"/>
      <c r="L42" s="725"/>
      <c r="M42" s="725"/>
      <c r="N42" s="725"/>
      <c r="O42" s="725"/>
      <c r="P42" s="725"/>
      <c r="Q42" s="725"/>
      <c r="R42" s="725"/>
      <c r="S42" s="725"/>
      <c r="T42" s="725"/>
      <c r="U42" s="725"/>
      <c r="V42" s="725"/>
      <c r="W42" s="725"/>
      <c r="X42" s="725"/>
      <c r="Y42" s="725"/>
      <c r="Z42" s="725"/>
      <c r="AA42" s="725"/>
      <c r="AB42" s="725"/>
      <c r="AC42" s="725"/>
      <c r="AD42" s="725"/>
      <c r="AE42" s="725"/>
      <c r="AF42" s="725"/>
      <c r="AG42" s="726"/>
      <c r="AH42" s="720"/>
      <c r="AI42" s="721"/>
      <c r="AJ42" s="721"/>
      <c r="AK42" s="721"/>
      <c r="AL42" s="38"/>
    </row>
    <row r="43" spans="2:38" s="43" customFormat="1" ht="12" customHeight="1">
      <c r="B43" s="36"/>
      <c r="C43" s="721"/>
      <c r="D43" s="721"/>
      <c r="E43" s="721"/>
      <c r="F43" s="723"/>
      <c r="G43" s="724"/>
      <c r="H43" s="725"/>
      <c r="I43" s="725"/>
      <c r="J43" s="725"/>
      <c r="K43" s="725"/>
      <c r="L43" s="725"/>
      <c r="M43" s="725"/>
      <c r="N43" s="725"/>
      <c r="O43" s="725"/>
      <c r="P43" s="725"/>
      <c r="Q43" s="725"/>
      <c r="R43" s="725"/>
      <c r="S43" s="725"/>
      <c r="T43" s="725"/>
      <c r="U43" s="725"/>
      <c r="V43" s="725"/>
      <c r="W43" s="725"/>
      <c r="X43" s="725"/>
      <c r="Y43" s="725"/>
      <c r="Z43" s="725"/>
      <c r="AA43" s="725"/>
      <c r="AB43" s="725"/>
      <c r="AC43" s="725"/>
      <c r="AD43" s="725"/>
      <c r="AE43" s="725"/>
      <c r="AF43" s="725"/>
      <c r="AG43" s="726"/>
      <c r="AH43" s="720"/>
      <c r="AI43" s="721"/>
      <c r="AJ43" s="721"/>
      <c r="AK43" s="721"/>
      <c r="AL43" s="38"/>
    </row>
    <row r="44" spans="2:38" s="43" customFormat="1" ht="12" customHeight="1">
      <c r="B44" s="36"/>
      <c r="C44" s="721"/>
      <c r="D44" s="721"/>
      <c r="E44" s="721"/>
      <c r="F44" s="723"/>
      <c r="G44" s="724"/>
      <c r="H44" s="725"/>
      <c r="I44" s="725"/>
      <c r="J44" s="725"/>
      <c r="K44" s="725"/>
      <c r="L44" s="725"/>
      <c r="M44" s="725"/>
      <c r="N44" s="725"/>
      <c r="O44" s="725"/>
      <c r="P44" s="725"/>
      <c r="Q44" s="725"/>
      <c r="R44" s="725"/>
      <c r="S44" s="725"/>
      <c r="T44" s="725"/>
      <c r="U44" s="725"/>
      <c r="V44" s="725"/>
      <c r="W44" s="725"/>
      <c r="X44" s="725"/>
      <c r="Y44" s="725"/>
      <c r="Z44" s="725"/>
      <c r="AA44" s="725"/>
      <c r="AB44" s="725"/>
      <c r="AC44" s="725"/>
      <c r="AD44" s="725"/>
      <c r="AE44" s="725"/>
      <c r="AF44" s="725"/>
      <c r="AG44" s="726"/>
      <c r="AH44" s="720"/>
      <c r="AI44" s="721"/>
      <c r="AJ44" s="721"/>
      <c r="AK44" s="721"/>
      <c r="AL44" s="38"/>
    </row>
    <row r="45" spans="2:38" s="43" customFormat="1" ht="12" customHeight="1">
      <c r="B45" s="36"/>
      <c r="C45" s="721"/>
      <c r="D45" s="721"/>
      <c r="E45" s="721"/>
      <c r="F45" s="723"/>
      <c r="G45" s="724"/>
      <c r="H45" s="725"/>
      <c r="I45" s="725"/>
      <c r="J45" s="725"/>
      <c r="K45" s="725"/>
      <c r="L45" s="725"/>
      <c r="M45" s="725"/>
      <c r="N45" s="725"/>
      <c r="O45" s="725"/>
      <c r="P45" s="725"/>
      <c r="Q45" s="725"/>
      <c r="R45" s="725"/>
      <c r="S45" s="725"/>
      <c r="T45" s="725"/>
      <c r="U45" s="725"/>
      <c r="V45" s="725"/>
      <c r="W45" s="725"/>
      <c r="X45" s="725"/>
      <c r="Y45" s="725"/>
      <c r="Z45" s="725"/>
      <c r="AA45" s="725"/>
      <c r="AB45" s="725"/>
      <c r="AC45" s="725"/>
      <c r="AD45" s="725"/>
      <c r="AE45" s="725"/>
      <c r="AF45" s="725"/>
      <c r="AG45" s="726"/>
      <c r="AH45" s="720"/>
      <c r="AI45" s="721"/>
      <c r="AJ45" s="721"/>
      <c r="AK45" s="721"/>
      <c r="AL45" s="38"/>
    </row>
    <row r="46" spans="2:38" s="39" customFormat="1" ht="12" customHeight="1">
      <c r="B46" s="36"/>
      <c r="C46" s="757"/>
      <c r="D46" s="757"/>
      <c r="E46" s="757"/>
      <c r="F46" s="766"/>
      <c r="G46" s="753"/>
      <c r="H46" s="754"/>
      <c r="I46" s="754"/>
      <c r="J46" s="754"/>
      <c r="K46" s="754"/>
      <c r="L46" s="754"/>
      <c r="M46" s="754"/>
      <c r="N46" s="754"/>
      <c r="O46" s="754"/>
      <c r="P46" s="754"/>
      <c r="Q46" s="754"/>
      <c r="R46" s="754"/>
      <c r="S46" s="754"/>
      <c r="T46" s="754"/>
      <c r="U46" s="754"/>
      <c r="V46" s="754"/>
      <c r="W46" s="754"/>
      <c r="X46" s="754"/>
      <c r="Y46" s="754"/>
      <c r="Z46" s="754"/>
      <c r="AA46" s="754"/>
      <c r="AB46" s="754"/>
      <c r="AC46" s="754"/>
      <c r="AD46" s="754"/>
      <c r="AE46" s="754"/>
      <c r="AF46" s="754"/>
      <c r="AG46" s="755"/>
      <c r="AH46" s="756"/>
      <c r="AI46" s="757"/>
      <c r="AJ46" s="757"/>
      <c r="AK46" s="757"/>
      <c r="AL46" s="38"/>
    </row>
    <row r="47" spans="2:38" s="39" customFormat="1" ht="15.75" customHeight="1">
      <c r="B47" s="36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746"/>
      <c r="AA47" s="746"/>
      <c r="AB47" s="746"/>
      <c r="AC47" s="746"/>
      <c r="AD47" s="746"/>
      <c r="AE47" s="746"/>
      <c r="AF47" s="746"/>
      <c r="AG47" s="746"/>
      <c r="AH47" s="746"/>
      <c r="AI47" s="746"/>
      <c r="AJ47" s="746"/>
      <c r="AK47" s="746"/>
      <c r="AL47" s="38"/>
    </row>
    <row r="48" spans="2:38" s="39" customFormat="1" ht="12.95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759" t="s">
        <v>250</v>
      </c>
      <c r="AA48" s="759"/>
      <c r="AB48" s="759"/>
      <c r="AC48" s="759"/>
      <c r="AD48" s="759"/>
      <c r="AE48" s="759"/>
      <c r="AF48" s="759"/>
      <c r="AG48" s="759"/>
      <c r="AH48" s="759"/>
      <c r="AI48" s="759"/>
      <c r="AJ48" s="759"/>
      <c r="AK48" s="759"/>
      <c r="AL48" s="38"/>
    </row>
    <row r="49" spans="2:38" s="23" customFormat="1" ht="12.95" customHeight="1">
      <c r="B49" s="2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22"/>
    </row>
    <row r="50" spans="2:38" s="23" customFormat="1" ht="12.95" customHeight="1">
      <c r="B50" s="2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22"/>
    </row>
    <row r="51" spans="2:38" s="23" customFormat="1" ht="8.25" customHeight="1">
      <c r="B51" s="2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22"/>
    </row>
    <row r="52" spans="2:38" s="59" customFormat="1" ht="12.95" customHeight="1">
      <c r="B52" s="45"/>
      <c r="C52" s="730" t="s">
        <v>236</v>
      </c>
      <c r="D52" s="730"/>
      <c r="E52" s="730"/>
      <c r="F52" s="730"/>
      <c r="G52" s="730"/>
      <c r="H52" s="730"/>
      <c r="I52" s="730"/>
      <c r="J52" s="730"/>
      <c r="K52" s="732"/>
      <c r="L52" s="732"/>
      <c r="M52" s="732"/>
      <c r="N52" s="732"/>
      <c r="O52" s="732"/>
      <c r="P52" s="732"/>
      <c r="Q52" s="732"/>
      <c r="R52" s="732"/>
      <c r="S52" s="732"/>
      <c r="T52" s="732"/>
      <c r="U52" s="732"/>
      <c r="V52" s="732"/>
      <c r="W52" s="762" t="s">
        <v>237</v>
      </c>
      <c r="X52" s="762"/>
      <c r="Y52" s="762"/>
      <c r="Z52" s="732"/>
      <c r="AA52" s="732"/>
      <c r="AB52" s="732"/>
      <c r="AC52" s="732"/>
      <c r="AD52" s="732"/>
      <c r="AE52" s="732"/>
      <c r="AF52" s="732"/>
      <c r="AG52" s="732"/>
      <c r="AH52" s="732"/>
      <c r="AI52" s="732"/>
      <c r="AJ52" s="732"/>
      <c r="AK52" s="732"/>
      <c r="AL52" s="46"/>
    </row>
    <row r="53" spans="2:38" s="59" customFormat="1" ht="12.95" customHeight="1">
      <c r="B53" s="45"/>
      <c r="C53" s="730" t="s">
        <v>238</v>
      </c>
      <c r="D53" s="730"/>
      <c r="E53" s="730"/>
      <c r="F53" s="730"/>
      <c r="G53" s="730"/>
      <c r="H53" s="730"/>
      <c r="I53" s="730"/>
      <c r="J53" s="730"/>
      <c r="K53" s="730"/>
      <c r="L53" s="730"/>
      <c r="M53" s="730"/>
      <c r="N53" s="765"/>
      <c r="O53" s="765"/>
      <c r="P53" s="742" t="s">
        <v>239</v>
      </c>
      <c r="Q53" s="742"/>
      <c r="R53" s="732"/>
      <c r="S53" s="732"/>
      <c r="T53" s="732"/>
      <c r="U53" s="732"/>
      <c r="V53" s="732"/>
      <c r="W53" s="732"/>
      <c r="X53" s="40" t="s">
        <v>251</v>
      </c>
      <c r="Y53" s="764"/>
      <c r="Z53" s="764"/>
      <c r="AA53" s="37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46"/>
    </row>
    <row r="54" spans="2:38" s="59" customFormat="1" ht="12.95" customHeight="1">
      <c r="B54" s="45"/>
      <c r="C54" s="761" t="s">
        <v>240</v>
      </c>
      <c r="D54" s="761"/>
      <c r="E54" s="761"/>
      <c r="F54" s="761"/>
      <c r="G54" s="761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48"/>
      <c r="U54" s="742" t="s">
        <v>241</v>
      </c>
      <c r="V54" s="742"/>
      <c r="W54" s="742"/>
      <c r="X54" s="742"/>
      <c r="Y54" s="742"/>
      <c r="Z54" s="742"/>
      <c r="AA54" s="742"/>
      <c r="AB54" s="758"/>
      <c r="AC54" s="758"/>
      <c r="AD54" s="758"/>
      <c r="AE54" s="758"/>
      <c r="AF54" s="758"/>
      <c r="AG54" s="758"/>
      <c r="AH54" s="758"/>
      <c r="AI54" s="37"/>
      <c r="AJ54" s="37"/>
      <c r="AK54" s="37"/>
      <c r="AL54" s="46"/>
    </row>
    <row r="55" spans="2:38" s="39" customFormat="1" ht="12.95" customHeight="1">
      <c r="B55" s="36"/>
      <c r="C55" s="37"/>
      <c r="D55" s="37"/>
      <c r="E55" s="37"/>
      <c r="F55" s="37"/>
      <c r="G55" s="55"/>
      <c r="H55" s="760" t="s">
        <v>242</v>
      </c>
      <c r="I55" s="760"/>
      <c r="J55" s="760"/>
      <c r="K55" s="760"/>
      <c r="L55" s="760"/>
      <c r="M55" s="760"/>
      <c r="N55" s="760"/>
      <c r="O55" s="760"/>
      <c r="P55" s="760"/>
      <c r="Q55" s="760"/>
      <c r="R55" s="760"/>
      <c r="S55" s="760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37"/>
      <c r="AJ55" s="37"/>
      <c r="AK55" s="37"/>
      <c r="AL55" s="38"/>
    </row>
    <row r="56" spans="2:38" s="39" customFormat="1" ht="12.95" customHeight="1">
      <c r="B56" s="36"/>
      <c r="C56" s="768" t="s">
        <v>235</v>
      </c>
      <c r="D56" s="768"/>
      <c r="E56" s="768"/>
      <c r="F56" s="768"/>
      <c r="G56" s="768"/>
      <c r="H56" s="768"/>
      <c r="I56" s="37"/>
      <c r="J56" s="37"/>
      <c r="K56" s="37"/>
      <c r="L56" s="37"/>
      <c r="M56" s="37"/>
      <c r="N56" s="37"/>
      <c r="O56" s="37"/>
      <c r="P56" s="55"/>
      <c r="Q56" s="55"/>
      <c r="R56" s="55"/>
      <c r="S56" s="55"/>
      <c r="T56" s="55"/>
      <c r="U56" s="55"/>
      <c r="V56" s="55"/>
      <c r="W56" s="55"/>
      <c r="X56" s="55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8"/>
    </row>
    <row r="57" spans="2:38" s="39" customFormat="1" ht="12.95" customHeight="1">
      <c r="B57" s="36"/>
      <c r="C57" s="40" t="s">
        <v>225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8"/>
    </row>
    <row r="58" spans="2:38" s="59" customFormat="1" ht="15.75" customHeight="1">
      <c r="B58" s="45"/>
      <c r="C58" s="730" t="s">
        <v>232</v>
      </c>
      <c r="D58" s="730"/>
      <c r="E58" s="730"/>
      <c r="F58" s="730"/>
      <c r="G58" s="732"/>
      <c r="H58" s="732"/>
      <c r="I58" s="732"/>
      <c r="J58" s="732"/>
      <c r="K58" s="732"/>
      <c r="L58" s="732"/>
      <c r="M58" s="732"/>
      <c r="N58" s="732"/>
      <c r="O58" s="732"/>
      <c r="P58" s="732"/>
      <c r="Q58" s="732"/>
      <c r="R58" s="732"/>
      <c r="S58" s="732"/>
      <c r="T58" s="732"/>
      <c r="U58" s="767" t="s">
        <v>231</v>
      </c>
      <c r="V58" s="767"/>
      <c r="W58" s="732"/>
      <c r="X58" s="732"/>
      <c r="Y58" s="732"/>
      <c r="Z58" s="732"/>
      <c r="AA58" s="732"/>
      <c r="AB58" s="732"/>
      <c r="AC58" s="732"/>
      <c r="AD58" s="732"/>
      <c r="AE58" s="732"/>
      <c r="AF58" s="732"/>
      <c r="AG58" s="732"/>
      <c r="AH58" s="732"/>
      <c r="AI58" s="732"/>
      <c r="AJ58" s="732"/>
      <c r="AK58" s="732"/>
      <c r="AL58" s="46"/>
    </row>
    <row r="59" spans="2:38" s="39" customFormat="1" ht="9" customHeight="1">
      <c r="B59" s="36"/>
      <c r="C59" s="37"/>
      <c r="D59" s="37"/>
      <c r="E59" s="37"/>
      <c r="F59" s="37"/>
      <c r="G59" s="747" t="s">
        <v>230</v>
      </c>
      <c r="H59" s="747"/>
      <c r="I59" s="747"/>
      <c r="J59" s="747"/>
      <c r="K59" s="747"/>
      <c r="L59" s="747"/>
      <c r="M59" s="747"/>
      <c r="N59" s="747"/>
      <c r="O59" s="747"/>
      <c r="P59" s="747"/>
      <c r="Q59" s="747"/>
      <c r="R59" s="747"/>
      <c r="S59" s="747"/>
      <c r="T59" s="37"/>
      <c r="U59" s="37"/>
      <c r="V59" s="37"/>
      <c r="W59" s="763" t="s">
        <v>226</v>
      </c>
      <c r="X59" s="763"/>
      <c r="Y59" s="763"/>
      <c r="Z59" s="763"/>
      <c r="AA59" s="763"/>
      <c r="AB59" s="763"/>
      <c r="AC59" s="763"/>
      <c r="AD59" s="763"/>
      <c r="AE59" s="763"/>
      <c r="AF59" s="763"/>
      <c r="AG59" s="763"/>
      <c r="AH59" s="763"/>
      <c r="AI59" s="763"/>
      <c r="AJ59" s="37"/>
      <c r="AK59" s="37"/>
      <c r="AL59" s="38"/>
    </row>
    <row r="60" spans="2:38" s="59" customFormat="1" ht="12.95" customHeight="1">
      <c r="B60" s="45"/>
      <c r="C60" s="730" t="s">
        <v>233</v>
      </c>
      <c r="D60" s="730"/>
      <c r="E60" s="730"/>
      <c r="F60" s="730"/>
      <c r="G60" s="732"/>
      <c r="H60" s="732"/>
      <c r="I60" s="732"/>
      <c r="J60" s="732"/>
      <c r="K60" s="732"/>
      <c r="L60" s="732"/>
      <c r="M60" s="732"/>
      <c r="N60" s="732"/>
      <c r="O60" s="732"/>
      <c r="P60" s="732"/>
      <c r="Q60" s="732"/>
      <c r="R60" s="732"/>
      <c r="S60" s="732"/>
      <c r="T60" s="732"/>
      <c r="U60" s="732"/>
      <c r="V60" s="732"/>
      <c r="W60" s="732"/>
      <c r="X60" s="732"/>
      <c r="Y60" s="732"/>
      <c r="Z60" s="732"/>
      <c r="AA60" s="732"/>
      <c r="AB60" s="732"/>
      <c r="AC60" s="732"/>
      <c r="AD60" s="732"/>
      <c r="AE60" s="732"/>
      <c r="AF60" s="732"/>
      <c r="AG60" s="732"/>
      <c r="AH60" s="732"/>
      <c r="AI60" s="732"/>
      <c r="AJ60" s="732"/>
      <c r="AK60" s="732"/>
      <c r="AL60" s="46"/>
    </row>
    <row r="61" spans="2:38" s="39" customFormat="1" ht="9" customHeight="1">
      <c r="B61" s="36"/>
      <c r="C61" s="37"/>
      <c r="D61" s="37"/>
      <c r="E61" s="37"/>
      <c r="F61" s="37"/>
      <c r="G61" s="747" t="s">
        <v>234</v>
      </c>
      <c r="H61" s="747"/>
      <c r="I61" s="747"/>
      <c r="J61" s="747"/>
      <c r="K61" s="747"/>
      <c r="L61" s="747"/>
      <c r="M61" s="747"/>
      <c r="N61" s="747"/>
      <c r="O61" s="747"/>
      <c r="P61" s="747"/>
      <c r="Q61" s="747"/>
      <c r="R61" s="747"/>
      <c r="S61" s="747"/>
      <c r="T61" s="747"/>
      <c r="U61" s="747"/>
      <c r="V61" s="747"/>
      <c r="W61" s="747"/>
      <c r="X61" s="747"/>
      <c r="Y61" s="747"/>
      <c r="Z61" s="747"/>
      <c r="AA61" s="747"/>
      <c r="AB61" s="747"/>
      <c r="AC61" s="747"/>
      <c r="AD61" s="747"/>
      <c r="AE61" s="747"/>
      <c r="AF61" s="747"/>
      <c r="AG61" s="747"/>
      <c r="AH61" s="747"/>
      <c r="AI61" s="747"/>
      <c r="AJ61" s="747"/>
      <c r="AK61" s="747"/>
      <c r="AL61" s="38"/>
    </row>
    <row r="62" spans="2:38" s="39" customFormat="1" ht="2.25" customHeight="1">
      <c r="B62" s="36"/>
      <c r="C62" s="52"/>
      <c r="D62" s="52"/>
      <c r="E62" s="52"/>
      <c r="F62" s="52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2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38"/>
    </row>
    <row r="63" spans="2:38" s="39" customFormat="1" ht="3" customHeight="1">
      <c r="B63" s="36"/>
      <c r="C63" s="40"/>
      <c r="D63" s="40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8"/>
    </row>
    <row r="64" spans="2:38" s="39" customFormat="1" ht="5.25" customHeight="1">
      <c r="B64" s="36"/>
      <c r="C64" s="34"/>
      <c r="D64" s="34"/>
      <c r="E64" s="34"/>
      <c r="F64" s="34"/>
      <c r="G64" s="34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8"/>
    </row>
    <row r="65" spans="2:38" s="47" customFormat="1" ht="12" customHeight="1">
      <c r="B65" s="45"/>
      <c r="C65" s="40" t="s">
        <v>211</v>
      </c>
      <c r="D65" s="40"/>
      <c r="E65" s="40"/>
      <c r="F65" s="40"/>
      <c r="G65" s="40"/>
      <c r="H65" s="40"/>
      <c r="I65" s="40"/>
      <c r="J65" s="40"/>
      <c r="K65" s="40"/>
      <c r="L65" s="742" t="s">
        <v>210</v>
      </c>
      <c r="M65" s="742"/>
      <c r="N65" s="742"/>
      <c r="O65" s="742"/>
      <c r="P65" s="742"/>
      <c r="Q65" s="742"/>
      <c r="R65" s="742"/>
      <c r="S65" s="742"/>
      <c r="T65" s="742"/>
      <c r="U65" s="742"/>
      <c r="V65" s="742"/>
      <c r="W65" s="732"/>
      <c r="X65" s="732"/>
      <c r="Y65" s="732"/>
      <c r="Z65" s="732"/>
      <c r="AA65" s="732"/>
      <c r="AB65" s="732"/>
      <c r="AC65" s="732"/>
      <c r="AD65" s="732"/>
      <c r="AE65" s="732"/>
      <c r="AF65" s="732"/>
      <c r="AG65" s="732"/>
      <c r="AH65" s="732"/>
      <c r="AI65" s="732"/>
      <c r="AJ65" s="732"/>
      <c r="AK65" s="732"/>
      <c r="AL65" s="46"/>
    </row>
    <row r="66" spans="2:38" s="43" customFormat="1" ht="7.5" customHeight="1">
      <c r="B66" s="36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38"/>
    </row>
    <row r="67" spans="2:38" s="59" customFormat="1" ht="15.75" customHeight="1">
      <c r="B67" s="45"/>
      <c r="C67" s="730" t="s">
        <v>227</v>
      </c>
      <c r="D67" s="730"/>
      <c r="E67" s="730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  <c r="Q67" s="732"/>
      <c r="R67" s="732"/>
      <c r="S67" s="732"/>
      <c r="T67" s="37"/>
      <c r="U67" s="762" t="s">
        <v>228</v>
      </c>
      <c r="V67" s="762"/>
      <c r="W67" s="762"/>
      <c r="X67" s="732"/>
      <c r="Y67" s="732"/>
      <c r="Z67" s="732"/>
      <c r="AA67" s="732"/>
      <c r="AB67" s="732"/>
      <c r="AC67" s="732"/>
      <c r="AD67" s="732"/>
      <c r="AE67" s="732"/>
      <c r="AF67" s="732"/>
      <c r="AG67" s="732"/>
      <c r="AH67" s="732"/>
      <c r="AI67" s="732"/>
      <c r="AJ67" s="732"/>
      <c r="AK67" s="732"/>
      <c r="AL67" s="46"/>
    </row>
    <row r="68" spans="2:38" s="39" customFormat="1" ht="11.25">
      <c r="B68" s="36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747" t="s">
        <v>229</v>
      </c>
      <c r="Y68" s="747"/>
      <c r="Z68" s="747"/>
      <c r="AA68" s="747"/>
      <c r="AB68" s="747"/>
      <c r="AC68" s="747"/>
      <c r="AD68" s="747"/>
      <c r="AE68" s="747"/>
      <c r="AF68" s="747"/>
      <c r="AG68" s="747"/>
      <c r="AH68" s="747"/>
      <c r="AI68" s="747"/>
      <c r="AJ68" s="747"/>
      <c r="AK68" s="747"/>
      <c r="AL68" s="38"/>
    </row>
    <row r="69" spans="2:38" ht="0.95" customHeight="1"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6"/>
    </row>
    <row r="70" spans="2:38"/>
  </sheetData>
  <sheetProtection password="CC15" sheet="1" objects="1" scenarios="1"/>
  <mergeCells count="152">
    <mergeCell ref="W58:AK58"/>
    <mergeCell ref="U58:V58"/>
    <mergeCell ref="U20:Y20"/>
    <mergeCell ref="AH43:AK43"/>
    <mergeCell ref="C35:F35"/>
    <mergeCell ref="C36:F36"/>
    <mergeCell ref="G36:AG36"/>
    <mergeCell ref="AH36:AK36"/>
    <mergeCell ref="G35:AG35"/>
    <mergeCell ref="C37:F37"/>
    <mergeCell ref="C43:F43"/>
    <mergeCell ref="G43:AG43"/>
    <mergeCell ref="C41:F41"/>
    <mergeCell ref="AH41:AK41"/>
    <mergeCell ref="G37:AG37"/>
    <mergeCell ref="AH40:AK40"/>
    <mergeCell ref="G40:AG40"/>
    <mergeCell ref="AH37:AK37"/>
    <mergeCell ref="G33:AG33"/>
    <mergeCell ref="AH33:AK33"/>
    <mergeCell ref="C56:H56"/>
    <mergeCell ref="K52:V52"/>
    <mergeCell ref="W52:Y52"/>
    <mergeCell ref="C53:M53"/>
    <mergeCell ref="C33:F33"/>
    <mergeCell ref="C31:F31"/>
    <mergeCell ref="C32:F32"/>
    <mergeCell ref="G32:AG32"/>
    <mergeCell ref="G45:AG45"/>
    <mergeCell ref="U54:AA54"/>
    <mergeCell ref="N53:O53"/>
    <mergeCell ref="C46:F46"/>
    <mergeCell ref="G39:AG39"/>
    <mergeCell ref="C45:F45"/>
    <mergeCell ref="AH39:AK39"/>
    <mergeCell ref="C38:F38"/>
    <mergeCell ref="AH44:AK44"/>
    <mergeCell ref="G46:AG46"/>
    <mergeCell ref="AH46:AK46"/>
    <mergeCell ref="Z47:AK47"/>
    <mergeCell ref="G42:AG42"/>
    <mergeCell ref="X68:AK68"/>
    <mergeCell ref="G61:AK61"/>
    <mergeCell ref="AB54:AH54"/>
    <mergeCell ref="Z48:AK48"/>
    <mergeCell ref="H55:S55"/>
    <mergeCell ref="L65:V65"/>
    <mergeCell ref="R53:W53"/>
    <mergeCell ref="C54:G54"/>
    <mergeCell ref="C67:E67"/>
    <mergeCell ref="U67:W67"/>
    <mergeCell ref="W59:AI59"/>
    <mergeCell ref="C52:J52"/>
    <mergeCell ref="Y53:Z53"/>
    <mergeCell ref="Z52:AK52"/>
    <mergeCell ref="X67:AK67"/>
    <mergeCell ref="F67:S67"/>
    <mergeCell ref="W65:AK65"/>
    <mergeCell ref="C58:F58"/>
    <mergeCell ref="C60:F60"/>
    <mergeCell ref="P53:Q53"/>
    <mergeCell ref="H54:S54"/>
    <mergeCell ref="G60:AK60"/>
    <mergeCell ref="G59:S59"/>
    <mergeCell ref="G58:T58"/>
    <mergeCell ref="C19:F19"/>
    <mergeCell ref="C3:AK3"/>
    <mergeCell ref="C4:AK4"/>
    <mergeCell ref="C5:AK5"/>
    <mergeCell ref="C6:AK6"/>
    <mergeCell ref="X15:AK15"/>
    <mergeCell ref="C7:AK7"/>
    <mergeCell ref="F15:S15"/>
    <mergeCell ref="C15:E15"/>
    <mergeCell ref="U15:W15"/>
    <mergeCell ref="C11:AK11"/>
    <mergeCell ref="C8:AK8"/>
    <mergeCell ref="C10:AK10"/>
    <mergeCell ref="G17:S17"/>
    <mergeCell ref="C18:F18"/>
    <mergeCell ref="C17:F17"/>
    <mergeCell ref="U16:V16"/>
    <mergeCell ref="Y18:AK18"/>
    <mergeCell ref="Z17:AK17"/>
    <mergeCell ref="G18:S18"/>
    <mergeCell ref="C16:E16"/>
    <mergeCell ref="AH14:AK14"/>
    <mergeCell ref="AF14:AG14"/>
    <mergeCell ref="C12:AK12"/>
    <mergeCell ref="G41:AG41"/>
    <mergeCell ref="AH35:AK35"/>
    <mergeCell ref="W16:AD16"/>
    <mergeCell ref="U17:Y17"/>
    <mergeCell ref="U18:X18"/>
    <mergeCell ref="I14:S14"/>
    <mergeCell ref="U14:V14"/>
    <mergeCell ref="W14:AD14"/>
    <mergeCell ref="C14:H14"/>
    <mergeCell ref="AE16:AF16"/>
    <mergeCell ref="F16:S16"/>
    <mergeCell ref="AG16:AK16"/>
    <mergeCell ref="AH25:AK25"/>
    <mergeCell ref="G25:AG25"/>
    <mergeCell ref="C23:F23"/>
    <mergeCell ref="C22:F22"/>
    <mergeCell ref="G29:AG29"/>
    <mergeCell ref="AH29:AK29"/>
    <mergeCell ref="AH27:AK27"/>
    <mergeCell ref="U19:W19"/>
    <mergeCell ref="X19:AK19"/>
    <mergeCell ref="F21:S21"/>
    <mergeCell ref="C20:F20"/>
    <mergeCell ref="AH32:AK32"/>
    <mergeCell ref="X23:AK23"/>
    <mergeCell ref="U23:W23"/>
    <mergeCell ref="U22:V22"/>
    <mergeCell ref="C21:E21"/>
    <mergeCell ref="Z20:AK20"/>
    <mergeCell ref="W22:AK22"/>
    <mergeCell ref="C26:F26"/>
    <mergeCell ref="C27:F27"/>
    <mergeCell ref="AH26:AK26"/>
    <mergeCell ref="G27:AG27"/>
    <mergeCell ref="G26:AG26"/>
    <mergeCell ref="C25:F25"/>
    <mergeCell ref="W21:AK21"/>
    <mergeCell ref="U21:V21"/>
    <mergeCell ref="G20:S20"/>
    <mergeCell ref="AH34:AK34"/>
    <mergeCell ref="G19:S19"/>
    <mergeCell ref="G22:S22"/>
    <mergeCell ref="G23:S23"/>
    <mergeCell ref="AH42:AK42"/>
    <mergeCell ref="C44:F44"/>
    <mergeCell ref="G44:AG44"/>
    <mergeCell ref="AH45:AK45"/>
    <mergeCell ref="C42:F42"/>
    <mergeCell ref="G38:AG38"/>
    <mergeCell ref="AH38:AK38"/>
    <mergeCell ref="C40:F40"/>
    <mergeCell ref="AH30:AK30"/>
    <mergeCell ref="G31:AG31"/>
    <mergeCell ref="AH31:AK31"/>
    <mergeCell ref="C39:F39"/>
    <mergeCell ref="AH28:AK28"/>
    <mergeCell ref="C29:F29"/>
    <mergeCell ref="C30:F30"/>
    <mergeCell ref="G28:AG28"/>
    <mergeCell ref="C28:F28"/>
    <mergeCell ref="G30:AG30"/>
    <mergeCell ref="C34:F34"/>
    <mergeCell ref="G34:AG34"/>
  </mergeCells>
  <phoneticPr fontId="30" type="noConversion"/>
  <dataValidations xWindow="587" yWindow="370" count="2">
    <dataValidation allowBlank="1" showInputMessage="1" showErrorMessage="1" promptTitle="Region" prompt="Automatic when county is selected" sqref="AH14" xr:uid="{00000000-0002-0000-0700-000000000000}"/>
    <dataValidation allowBlank="1" showInputMessage="1" showErrorMessage="1" promptTitle="Date Format" prompt="DD-Mmm-YY" sqref="AK24 G17:S17 Y18:AK18 Z17:AK17 AB54:AH54" xr:uid="{00000000-0002-0000-07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64</xdr:row>
                    <xdr:rowOff>57150</xdr:rowOff>
                  </from>
                  <to>
                    <xdr:col>11</xdr:col>
                    <xdr:colOff>104775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62</xdr:row>
                    <xdr:rowOff>9525</xdr:rowOff>
                  </from>
                  <to>
                    <xdr:col>10</xdr:col>
                    <xdr:colOff>133350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133350</xdr:rowOff>
                  </from>
                  <to>
                    <xdr:col>8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133350</xdr:rowOff>
                  </from>
                  <to>
                    <xdr:col>13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L1:L19"/>
  <sheetViews>
    <sheetView showGridLines="0" showRowColHeaders="0" workbookViewId="0">
      <selection activeCell="C17" sqref="C17:F17"/>
    </sheetView>
  </sheetViews>
  <sheetFormatPr defaultColWidth="0" defaultRowHeight="12.75" zeroHeight="1"/>
  <cols>
    <col min="1" max="1" width="8" style="63" customWidth="1"/>
    <col min="2" max="10" width="9.140625" style="63" customWidth="1"/>
    <col min="11" max="11" width="0" style="63" hidden="1" customWidth="1"/>
    <col min="12" max="12" width="7.140625" style="63" hidden="1" customWidth="1"/>
    <col min="13" max="16384" width="0" style="63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</sheetData>
  <sheetProtection password="CC15" sheet="1" objects="1" scenarios="1"/>
  <phoneticPr fontId="3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6154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1</xdr:col>
                <xdr:colOff>561975</xdr:colOff>
                <xdr:row>7</xdr:row>
                <xdr:rowOff>133350</xdr:rowOff>
              </to>
            </anchor>
          </objectPr>
        </oleObject>
      </mc:Choice>
      <mc:Fallback>
        <oleObject progId="MS_ClipArt_Gallery" shapeId="61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 About</vt:lpstr>
      <vt:lpstr>Memo</vt:lpstr>
      <vt:lpstr>DT-0044</vt:lpstr>
      <vt:lpstr>DT-0044 PG AC</vt:lpstr>
      <vt:lpstr> (3)</vt:lpstr>
      <vt:lpstr>DT-0044 Emulsions</vt:lpstr>
      <vt:lpstr> (2)</vt:lpstr>
      <vt:lpstr>Example</vt:lpstr>
      <vt:lpstr>About</vt:lpstr>
      <vt:lpstr> </vt:lpstr>
      <vt:lpstr>DT-0044-E Liquid AC (VERIFY)</vt:lpstr>
      <vt:lpstr>DT-0044LP</vt:lpstr>
      <vt:lpstr>DT-0044 LP Emulsions</vt:lpstr>
      <vt:lpstr>DT-0044 LP PG AC</vt:lpstr>
      <vt:lpstr>DT-0044 Example (1)</vt:lpstr>
      <vt:lpstr>DT-0044 Example (2)</vt:lpstr>
      <vt:lpstr>DT-0044 Example (3)</vt:lpstr>
      <vt:lpstr>DT-0044 Example (4)</vt:lpstr>
      <vt:lpstr>DT-0044 Emulsions Example</vt:lpstr>
      <vt:lpstr>DT-0044 PG AC Example</vt:lpstr>
      <vt:lpstr>DT-0044-E for Emulsions (VERIF)</vt:lpstr>
      <vt:lpstr>' About'!Print_Area</vt:lpstr>
      <vt:lpstr>'DT-0044'!Print_Area</vt:lpstr>
      <vt:lpstr>'DT-0044 Emulsions'!Print_Area</vt:lpstr>
      <vt:lpstr>'DT-0044 Emulsions Example'!Print_Area</vt:lpstr>
      <vt:lpstr>'DT-0044 Example (1)'!Print_Area</vt:lpstr>
      <vt:lpstr>'DT-0044 Example (2)'!Print_Area</vt:lpstr>
      <vt:lpstr>'DT-0044 Example (3)'!Print_Area</vt:lpstr>
      <vt:lpstr>'DT-0044 Example (4)'!Print_Area</vt:lpstr>
      <vt:lpstr>'DT-0044 LP Emulsions'!Print_Area</vt:lpstr>
      <vt:lpstr>'DT-0044 LP PG AC'!Print_Area</vt:lpstr>
      <vt:lpstr>'DT-0044 PG AC'!Print_Area</vt:lpstr>
      <vt:lpstr>'DT-0044 PG AC Example'!Print_Area</vt:lpstr>
      <vt:lpstr>'DT-0044-E for Emulsions (VERIF)'!Print_Area</vt:lpstr>
      <vt:lpstr>'DT-0044-E Liquid AC (VERIFY)'!Print_Area</vt:lpstr>
      <vt:lpstr>'DT-0044LP'!Print_Area</vt:lpstr>
      <vt:lpstr>Example!Print_Area</vt:lpstr>
      <vt:lpstr>Memo!Print_Area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DT-0044</dc:title>
  <dc:subject>Contractor Material Certification/Sampling and Testing Record</dc:subject>
  <dc:creator>Matthew Chandler</dc:creator>
  <cp:keywords>Forms; Electronic Forms; Materials; Tests</cp:keywords>
  <dc:description>Rev. 10-02_x000d_
Minor changes made 7-03_x000d_
Rev. 02-05</dc:description>
  <cp:lastModifiedBy>Derek Gaw</cp:lastModifiedBy>
  <cp:lastPrinted>2018-04-30T17:26:17Z</cp:lastPrinted>
  <dcterms:created xsi:type="dcterms:W3CDTF">2001-08-15T20:06:00Z</dcterms:created>
  <dcterms:modified xsi:type="dcterms:W3CDTF">2024-03-13T16:01:21Z</dcterms:modified>
  <cp:category>General</cp:category>
</cp:coreProperties>
</file>