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7080" windowHeight="5790" activeTab="0"/>
  </bookViews>
  <sheets>
    <sheet name="VERIFICATION" sheetId="1" r:id="rId1"/>
    <sheet name="Work" sheetId="2" r:id="rId2"/>
  </sheets>
  <definedNames>
    <definedName name="_xlfn._FV" hidden="1">#NAME?</definedName>
    <definedName name="_xlnm.Print_Area" localSheetId="0">'VERIFICATION'!#REF!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<sst xmlns="http://schemas.openxmlformats.org/spreadsheetml/2006/main" count="147" uniqueCount="137">
  <si>
    <t>TEST</t>
  </si>
  <si>
    <t>VFA</t>
  </si>
  <si>
    <t>JMF</t>
  </si>
  <si>
    <t>VMA</t>
  </si>
  <si>
    <t>Stability</t>
  </si>
  <si>
    <t>Flow</t>
  </si>
  <si>
    <t>CONTRACTOR</t>
  </si>
  <si>
    <t>STATE</t>
  </si>
  <si>
    <t>ASTM D 4867</t>
  </si>
  <si>
    <t>MOISTURE DAMAGE LABORATORY DATA</t>
  </si>
  <si>
    <t>SHEET</t>
  </si>
  <si>
    <t xml:space="preserve">Additive:  </t>
  </si>
  <si>
    <t xml:space="preserve">Dosage:  </t>
  </si>
  <si>
    <t xml:space="preserve">Compaction Method:  </t>
  </si>
  <si>
    <t>Marshall Hammer</t>
  </si>
  <si>
    <t>Gb=</t>
  </si>
  <si>
    <t xml:space="preserve">Opt. AC content (%):  </t>
  </si>
  <si>
    <t xml:space="preserve">Date Tested:  </t>
  </si>
  <si>
    <t xml:space="preserve">By:  </t>
  </si>
  <si>
    <t>Sample I.D.</t>
  </si>
  <si>
    <t>1</t>
  </si>
  <si>
    <t>2</t>
  </si>
  <si>
    <t>3</t>
  </si>
  <si>
    <t>4</t>
  </si>
  <si>
    <t>5</t>
  </si>
  <si>
    <t>6</t>
  </si>
  <si>
    <t>Bulk 1</t>
  </si>
  <si>
    <t>Bulk 2</t>
  </si>
  <si>
    <t>Bulk 3</t>
  </si>
  <si>
    <t>Diameter (D)</t>
  </si>
  <si>
    <t>Thickness (t)</t>
  </si>
  <si>
    <t>Dry mass in air (A)</t>
  </si>
  <si>
    <t>SSD mass (B)</t>
  </si>
  <si>
    <t>Mass in water (C)</t>
  </si>
  <si>
    <t>Volume(E)</t>
  </si>
  <si>
    <t>B-C</t>
  </si>
  <si>
    <t>Bulk Sp. Gr. (F)</t>
  </si>
  <si>
    <t>A/E</t>
  </si>
  <si>
    <t>Max. Sp. Gravity (G)</t>
  </si>
  <si>
    <t>% Air Void</t>
  </si>
  <si>
    <t>(100(G-F)/G)</t>
  </si>
  <si>
    <t>Deviation from Average</t>
  </si>
  <si>
    <t>Condition Specimen: (x)</t>
  </si>
  <si>
    <t>Minimum Saturated Mass</t>
  </si>
  <si>
    <t>55%</t>
  </si>
  <si>
    <t>Maximum Saturated Mass</t>
  </si>
  <si>
    <t>80%</t>
  </si>
  <si>
    <t>G-Eff</t>
  </si>
  <si>
    <t>Gmm</t>
  </si>
  <si>
    <t>Saturated</t>
  </si>
  <si>
    <t xml:space="preserve">min. @ </t>
  </si>
  <si>
    <t>20</t>
  </si>
  <si>
    <t>in. Hg</t>
  </si>
  <si>
    <t>Avg Bulk</t>
  </si>
  <si>
    <t>VTM</t>
  </si>
  <si>
    <t>SSD Mass</t>
  </si>
  <si>
    <t>Degree of Saturation 55&lt;S&lt;80</t>
  </si>
  <si>
    <t>Conditioned 24h in 140°F water.</t>
  </si>
  <si>
    <t xml:space="preserve"> </t>
  </si>
  <si>
    <t>LOI</t>
  </si>
  <si>
    <t>Load (P)</t>
  </si>
  <si>
    <t>Dry (STd)</t>
  </si>
  <si>
    <t>see Note 1</t>
  </si>
  <si>
    <t>Wet (STm)</t>
  </si>
  <si>
    <t>Results</t>
  </si>
  <si>
    <t>TSR</t>
  </si>
  <si>
    <t>Visual Moisture Damage</t>
  </si>
  <si>
    <t xml:space="preserve">Crack And Break Aggregate </t>
  </si>
  <si>
    <t>CONDITIONED =</t>
  </si>
  <si>
    <t>UNCONDITIONED =</t>
  </si>
  <si>
    <t>Note 1:</t>
  </si>
  <si>
    <t>RICE</t>
  </si>
  <si>
    <t>Dry wt</t>
  </si>
  <si>
    <t>Wet wt</t>
  </si>
  <si>
    <t>Bowl (Wet)</t>
  </si>
  <si>
    <t>Pre burn</t>
  </si>
  <si>
    <t>Post burn</t>
  </si>
  <si>
    <t>Crucible</t>
  </si>
  <si>
    <t>LOSS</t>
  </si>
  <si>
    <t>Contractor &amp; Contract No.</t>
  </si>
  <si>
    <t>Mix Type:</t>
  </si>
  <si>
    <t>Plant:</t>
  </si>
  <si>
    <t xml:space="preserve">A.C. Source:  </t>
  </si>
  <si>
    <t>SSD</t>
  </si>
  <si>
    <t>Mass</t>
  </si>
  <si>
    <t>5/8"</t>
  </si>
  <si>
    <t>1/2"</t>
  </si>
  <si>
    <t>3/8"</t>
  </si>
  <si>
    <t>#4</t>
  </si>
  <si>
    <t>#8</t>
  </si>
  <si>
    <t xml:space="preserve">#30 </t>
  </si>
  <si>
    <t xml:space="preserve">#50 </t>
  </si>
  <si>
    <t xml:space="preserve">#100 </t>
  </si>
  <si>
    <t xml:space="preserve">#200 </t>
  </si>
  <si>
    <t>REGION 1 LAB</t>
  </si>
  <si>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</si>
  <si>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</si>
  <si>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</si>
  <si>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</si>
  <si>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</si>
  <si>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ASPHALT MIXTURE VERIFICATION</t>
  </si>
  <si>
    <t>REPORT NUMBER</t>
  </si>
  <si>
    <t>PROJECT REF. NUMBER</t>
  </si>
  <si>
    <t>PROJECT NUMBER</t>
  </si>
  <si>
    <t>REGION</t>
  </si>
  <si>
    <t>COUNTY</t>
  </si>
  <si>
    <t>PLANT LOCATION</t>
  </si>
  <si>
    <t>DATE</t>
  </si>
  <si>
    <t>CONTRACT NUMBER</t>
  </si>
  <si>
    <t>MIXTURE TYPE</t>
  </si>
  <si>
    <t>TECHNICIAN</t>
  </si>
  <si>
    <t>LAB. TECH. CERT NUM.</t>
  </si>
  <si>
    <t>DESIGN NUMBER</t>
  </si>
  <si>
    <t>SERIAL NUMBER</t>
  </si>
  <si>
    <t>VOIDS IN TOTAL MIX (VTM)</t>
  </si>
  <si>
    <t>VOIDS IN MINERAL AGGREGATE (VMA)</t>
  </si>
  <si>
    <t>VOIDS FILLED WITH ASPHALT (VFA)</t>
  </si>
  <si>
    <t>DUST-ASPHALT RATIO (DAR)</t>
  </si>
  <si>
    <t>TENSILE STRENGTH RATIO (TSR)</t>
  </si>
  <si>
    <r>
      <t xml:space="preserve">MARSHALL STABILITY - </t>
    </r>
    <r>
      <rPr>
        <u val="single"/>
        <sz val="9"/>
        <rFont val="Arial"/>
        <family val="2"/>
      </rPr>
      <t>3 SPEC. AVG.</t>
    </r>
  </si>
  <si>
    <r>
      <t xml:space="preserve">MARSHALL FLOW - </t>
    </r>
    <r>
      <rPr>
        <u val="single"/>
        <sz val="9"/>
        <rFont val="Arial"/>
        <family val="2"/>
      </rPr>
      <t>3 SPEC. AVG.</t>
    </r>
  </si>
  <si>
    <r>
      <t>MAXIMUM SPECIFIC GRAVITY MIX (G</t>
    </r>
    <r>
      <rPr>
        <vertAlign val="subscript"/>
        <sz val="9"/>
        <rFont val="Arial"/>
        <family val="2"/>
      </rPr>
      <t>mm</t>
    </r>
    <r>
      <rPr>
        <sz val="9"/>
        <rFont val="Arial"/>
        <family val="2"/>
      </rPr>
      <t>)</t>
    </r>
  </si>
  <si>
    <r>
      <t>BULK SPECIFIC GRAVITY (G</t>
    </r>
    <r>
      <rPr>
        <vertAlign val="subscript"/>
        <sz val="9"/>
        <rFont val="Arial"/>
        <family val="2"/>
      </rPr>
      <t>mb</t>
    </r>
    <r>
      <rPr>
        <sz val="9"/>
        <rFont val="Arial"/>
        <family val="2"/>
      </rPr>
      <t xml:space="preserve">) - </t>
    </r>
    <r>
      <rPr>
        <u val="single"/>
        <sz val="9"/>
        <rFont val="Arial"/>
        <family val="2"/>
      </rPr>
      <t>3 SPEC. AVG.</t>
    </r>
  </si>
  <si>
    <r>
      <t>EFFECTIVE GRAVITY AGGREGATE (G</t>
    </r>
    <r>
      <rPr>
        <vertAlign val="subscript"/>
        <sz val="9"/>
        <rFont val="Arial"/>
        <family val="2"/>
      </rPr>
      <t>se</t>
    </r>
    <r>
      <rPr>
        <sz val="9"/>
        <rFont val="Arial"/>
        <family val="2"/>
      </rPr>
      <t>)</t>
    </r>
  </si>
  <si>
    <t>TEST RESULTS</t>
  </si>
  <si>
    <t>SIEVE ANALYSIS</t>
  </si>
  <si>
    <t>SEIVE SIZE</t>
  </si>
  <si>
    <r>
      <t xml:space="preserve">LOSS ON IGNITION (LOI) - </t>
    </r>
    <r>
      <rPr>
        <i/>
        <sz val="9"/>
        <rFont val="Arial"/>
        <family val="2"/>
      </rPr>
      <t>surface mixtures only</t>
    </r>
  </si>
  <si>
    <t>LOWER LIMIT</t>
  </si>
  <si>
    <t>UPPER LIMIT</t>
  </si>
  <si>
    <t>3/4"</t>
  </si>
  <si>
    <t>1-1/4"</t>
  </si>
  <si>
    <t>1"</t>
  </si>
  <si>
    <t>Note: Gray cells are not required.</t>
  </si>
  <si>
    <r>
      <t xml:space="preserve">DRAIN DOWN LOSS - </t>
    </r>
    <r>
      <rPr>
        <i/>
        <sz val="9"/>
        <rFont val="Arial"/>
        <family val="2"/>
      </rPr>
      <t>OGFC only</t>
    </r>
  </si>
  <si>
    <r>
      <t xml:space="preserve">CANTABRO ABRASION LOSS - </t>
    </r>
    <r>
      <rPr>
        <i/>
        <sz val="9"/>
        <rFont val="Arial"/>
        <family val="2"/>
      </rPr>
      <t>OGFC only</t>
    </r>
  </si>
  <si>
    <t>ASPHALT CEMENT CONTENT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</si>
</sst>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0.0"/>
    <numFmt numFmtId="167" formatCode="General_)"/>
    <numFmt numFmtId="168" formatCode="#,##0.0000_);\(#,##0.0000\)"/>
    <numFmt numFmtId="169" formatCode="#,##0.0_);\(#,##0.0\)"/>
    <numFmt numFmtId="170" formatCode="#,##0.000_);\(#,##0.000\)"/>
    <numFmt numFmtId="171" formatCode="0_)"/>
    <numFmt numFmtId="172" formatCode="0.0_)"/>
    <numFmt numFmtId="173" formatCode=";;;"/>
    <numFmt numFmtId="174" formatCode="0.00_)"/>
    <numFmt numFmtId="175" formatCode="0.000_)"/>
    <numFmt numFmtId="176" formatCode="mm/dd/yy"/>
    <numFmt numFmtId="177" formatCode="0.0000"/>
    <numFmt numFmtId="178" formatCode="0.000E+00"/>
    <numFmt numFmtId="179" formatCode="0.0%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d\-mmm\ AM/PM"/>
    <numFmt numFmtId="186" formatCode="[$-409]dddd\,\ mmmm\ d\,\ yyyy"/>
  </numFmts>
  <fonts count="5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39"/>
      <name val="Arial"/>
      <family val="2"/>
    </font>
    <font>
      <b/>
      <sz val="10"/>
      <name val="Courier"/>
      <family val="3"/>
    </font>
    <font>
      <sz val="10"/>
      <color indexed="14"/>
      <name val="Courier"/>
      <family val="3"/>
    </font>
    <font>
      <sz val="10"/>
      <color indexed="60"/>
      <name val="Arial"/>
      <family val="2"/>
    </font>
    <font>
      <sz val="10"/>
      <color indexed="10"/>
      <name val="Courier"/>
      <family val="3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vertAlign val="subscript"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167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67" fontId="3" fillId="0" borderId="0" xfId="55" applyFont="1" applyAlignment="1" applyProtection="1">
      <alignment horizontal="centerContinuous"/>
      <protection/>
    </xf>
    <xf numFmtId="167" fontId="6" fillId="0" borderId="0" xfId="55" applyFont="1" applyAlignment="1" applyProtection="1">
      <alignment/>
      <protection locked="0"/>
    </xf>
    <xf numFmtId="167" fontId="0" fillId="0" borderId="0" xfId="55" applyFont="1" applyAlignment="1" applyProtection="1">
      <alignment horizontal="right"/>
      <protection/>
    </xf>
    <xf numFmtId="167" fontId="5" fillId="0" borderId="10" xfId="55" applyFont="1" applyBorder="1" applyAlignment="1" applyProtection="1">
      <alignment horizontal="left"/>
      <protection/>
    </xf>
    <xf numFmtId="10" fontId="5" fillId="0" borderId="10" xfId="55" applyNumberFormat="1" applyFont="1" applyBorder="1" applyAlignment="1" applyProtection="1">
      <alignment horizontal="left"/>
      <protection/>
    </xf>
    <xf numFmtId="167" fontId="3" fillId="0" borderId="0" xfId="55" applyFont="1" applyAlignment="1" applyProtection="1">
      <alignment horizontal="right"/>
      <protection/>
    </xf>
    <xf numFmtId="167" fontId="0" fillId="0" borderId="11" xfId="55" applyFont="1" applyBorder="1" applyAlignment="1" applyProtection="1">
      <alignment horizontal="right"/>
      <protection/>
    </xf>
    <xf numFmtId="167" fontId="0" fillId="0" borderId="12" xfId="55" applyFont="1" applyBorder="1" applyAlignment="1" applyProtection="1">
      <alignment horizontal="left"/>
      <protection/>
    </xf>
    <xf numFmtId="167" fontId="0" fillId="0" borderId="10" xfId="55" applyFont="1" applyBorder="1" applyAlignment="1" applyProtection="1">
      <alignment horizontal="center"/>
      <protection/>
    </xf>
    <xf numFmtId="167" fontId="0" fillId="0" borderId="0" xfId="55" applyFont="1" applyBorder="1" applyAlignment="1" applyProtection="1">
      <alignment horizontal="center"/>
      <protection/>
    </xf>
    <xf numFmtId="167" fontId="0" fillId="0" borderId="12" xfId="55" applyFont="1" applyBorder="1" applyAlignment="1" applyProtection="1">
      <alignment horizontal="center"/>
      <protection/>
    </xf>
    <xf numFmtId="174" fontId="0" fillId="0" borderId="0" xfId="55" applyNumberFormat="1" applyFont="1" applyAlignment="1" applyProtection="1">
      <alignment horizontal="center"/>
      <protection/>
    </xf>
    <xf numFmtId="167" fontId="3" fillId="0" borderId="12" xfId="55" applyFont="1" applyBorder="1" applyAlignment="1" applyProtection="1">
      <alignment horizontal="left"/>
      <protection/>
    </xf>
    <xf numFmtId="172" fontId="6" fillId="0" borderId="0" xfId="55" applyNumberFormat="1" applyFont="1" applyAlignment="1" applyProtection="1">
      <alignment horizontal="center"/>
      <protection locked="0"/>
    </xf>
    <xf numFmtId="172" fontId="0" fillId="0" borderId="0" xfId="55" applyNumberFormat="1" applyFont="1" applyAlignment="1" applyProtection="1">
      <alignment horizontal="center"/>
      <protection/>
    </xf>
    <xf numFmtId="175" fontId="0" fillId="0" borderId="0" xfId="55" applyNumberFormat="1" applyFont="1" applyAlignment="1" applyProtection="1">
      <alignment horizontal="center"/>
      <protection/>
    </xf>
    <xf numFmtId="172" fontId="3" fillId="0" borderId="0" xfId="55" applyNumberFormat="1" applyFont="1" applyAlignment="1" applyProtection="1">
      <alignment horizontal="center"/>
      <protection/>
    </xf>
    <xf numFmtId="172" fontId="7" fillId="0" borderId="0" xfId="55" applyNumberFormat="1" applyFont="1" applyAlignment="1" applyProtection="1">
      <alignment horizontal="center"/>
      <protection locked="0"/>
    </xf>
    <xf numFmtId="167" fontId="0" fillId="0" borderId="12" xfId="55" applyFont="1" applyBorder="1" applyAlignment="1" applyProtection="1" quotePrefix="1">
      <alignment horizontal="center"/>
      <protection/>
    </xf>
    <xf numFmtId="167" fontId="0" fillId="0" borderId="10" xfId="55" applyFont="1" applyBorder="1" applyAlignment="1" applyProtection="1">
      <alignment horizontal="left"/>
      <protection/>
    </xf>
    <xf numFmtId="172" fontId="3" fillId="0" borderId="0" xfId="55" applyNumberFormat="1" applyFont="1" applyAlignment="1" applyProtection="1">
      <alignment horizontal="right"/>
      <protection/>
    </xf>
    <xf numFmtId="174" fontId="5" fillId="0" borderId="0" xfId="55" applyNumberFormat="1" applyFont="1" applyAlignment="1" applyProtection="1">
      <alignment horizontal="center"/>
      <protection/>
    </xf>
    <xf numFmtId="171" fontId="6" fillId="0" borderId="0" xfId="55" applyNumberFormat="1" applyFont="1" applyAlignment="1" applyProtection="1">
      <alignment horizontal="center"/>
      <protection locked="0"/>
    </xf>
    <xf numFmtId="167" fontId="0" fillId="0" borderId="0" xfId="55" applyFont="1" applyBorder="1" applyAlignment="1" applyProtection="1">
      <alignment horizontal="left"/>
      <protection/>
    </xf>
    <xf numFmtId="167" fontId="0" fillId="0" borderId="13" xfId="55" applyFont="1" applyBorder="1" applyAlignment="1" applyProtection="1">
      <alignment horizontal="center"/>
      <protection/>
    </xf>
    <xf numFmtId="172" fontId="0" fillId="0" borderId="0" xfId="55" applyNumberFormat="1" applyFont="1" applyBorder="1" applyAlignment="1" applyProtection="1">
      <alignment horizontal="center"/>
      <protection/>
    </xf>
    <xf numFmtId="167" fontId="0" fillId="0" borderId="14" xfId="55" applyFont="1" applyBorder="1" applyAlignment="1" applyProtection="1">
      <alignment horizontal="left"/>
      <protection/>
    </xf>
    <xf numFmtId="167" fontId="0" fillId="0" borderId="14" xfId="55" applyFont="1" applyBorder="1" applyAlignment="1" applyProtection="1">
      <alignment horizontal="center"/>
      <protection/>
    </xf>
    <xf numFmtId="172" fontId="0" fillId="0" borderId="10" xfId="55" applyNumberFormat="1" applyFont="1" applyBorder="1" applyAlignment="1" applyProtection="1">
      <alignment horizontal="center"/>
      <protection/>
    </xf>
    <xf numFmtId="167" fontId="3" fillId="0" borderId="12" xfId="55" applyFont="1" applyBorder="1" applyAlignment="1" applyProtection="1">
      <alignment horizontal="left"/>
      <protection/>
    </xf>
    <xf numFmtId="172" fontId="3" fillId="0" borderId="0" xfId="55" applyNumberFormat="1" applyFont="1" applyAlignment="1" applyProtection="1">
      <alignment horizontal="center"/>
      <protection/>
    </xf>
    <xf numFmtId="172" fontId="0" fillId="0" borderId="10" xfId="55" applyNumberFormat="1" applyFont="1" applyBorder="1" applyProtection="1">
      <alignment/>
      <protection/>
    </xf>
    <xf numFmtId="0" fontId="0" fillId="0" borderId="0" xfId="0" applyFill="1" applyAlignment="1" applyProtection="1">
      <alignment/>
      <protection/>
    </xf>
    <xf numFmtId="174" fontId="12" fillId="0" borderId="0" xfId="55" applyNumberFormat="1" applyFont="1" applyAlignment="1" applyProtection="1">
      <alignment horizontal="center"/>
      <protection/>
    </xf>
    <xf numFmtId="172" fontId="3" fillId="0" borderId="0" xfId="55" applyNumberFormat="1" applyFont="1" applyBorder="1" applyAlignment="1" applyProtection="1">
      <alignment horizontal="center"/>
      <protection/>
    </xf>
    <xf numFmtId="167" fontId="0" fillId="0" borderId="0" xfId="55" applyFont="1" applyAlignment="1" applyProtection="1">
      <alignment horizontal="centerContinuous"/>
      <protection/>
    </xf>
    <xf numFmtId="167" fontId="6" fillId="0" borderId="0" xfId="55" applyFont="1" applyAlignment="1" applyProtection="1">
      <alignment horizontal="centerContinuous"/>
      <protection/>
    </xf>
    <xf numFmtId="167" fontId="4" fillId="0" borderId="0" xfId="55" applyProtection="1">
      <alignment/>
      <protection/>
    </xf>
    <xf numFmtId="167" fontId="0" fillId="0" borderId="0" xfId="55" applyFont="1" applyAlignment="1" applyProtection="1">
      <alignment/>
      <protection/>
    </xf>
    <xf numFmtId="167" fontId="4" fillId="0" borderId="0" xfId="55" applyFont="1" applyProtection="1">
      <alignment/>
      <protection/>
    </xf>
    <xf numFmtId="167" fontId="6" fillId="0" borderId="0" xfId="55" applyFont="1" applyAlignment="1" applyProtection="1">
      <alignment/>
      <protection/>
    </xf>
    <xf numFmtId="167" fontId="0" fillId="0" borderId="0" xfId="55" applyFont="1" applyProtection="1">
      <alignment/>
      <protection/>
    </xf>
    <xf numFmtId="167" fontId="0" fillId="0" borderId="0" xfId="55" applyFont="1" applyAlignment="1" applyProtection="1">
      <alignment horizontal="left"/>
      <protection/>
    </xf>
    <xf numFmtId="167" fontId="6" fillId="0" borderId="10" xfId="55" applyFont="1" applyBorder="1" applyAlignment="1" applyProtection="1">
      <alignment horizontal="center"/>
      <protection/>
    </xf>
    <xf numFmtId="167" fontId="6" fillId="0" borderId="0" xfId="55" applyFont="1" applyAlignment="1" applyProtection="1">
      <alignment horizontal="center"/>
      <protection/>
    </xf>
    <xf numFmtId="167" fontId="9" fillId="0" borderId="0" xfId="55" applyFont="1" applyBorder="1" applyAlignment="1" applyProtection="1">
      <alignment horizontal="center"/>
      <protection/>
    </xf>
    <xf numFmtId="167" fontId="11" fillId="0" borderId="0" xfId="55" applyFont="1" applyProtection="1">
      <alignment/>
      <protection/>
    </xf>
    <xf numFmtId="165" fontId="4" fillId="0" borderId="0" xfId="55" applyNumberFormat="1" applyAlignment="1" applyProtection="1">
      <alignment horizontal="center"/>
      <protection/>
    </xf>
    <xf numFmtId="167" fontId="6" fillId="0" borderId="0" xfId="55" applyFont="1" applyBorder="1" applyAlignment="1" applyProtection="1">
      <alignment horizontal="center"/>
      <protection/>
    </xf>
    <xf numFmtId="167" fontId="0" fillId="0" borderId="11" xfId="55" applyFont="1" applyBorder="1" applyAlignment="1" applyProtection="1">
      <alignment horizontal="left"/>
      <protection/>
    </xf>
    <xf numFmtId="167" fontId="6" fillId="0" borderId="11" xfId="55" applyFont="1" applyBorder="1" applyAlignment="1" applyProtection="1">
      <alignment horizontal="center"/>
      <protection/>
    </xf>
    <xf numFmtId="174" fontId="6" fillId="0" borderId="0" xfId="55" applyNumberFormat="1" applyFont="1" applyAlignment="1" applyProtection="1">
      <alignment horizontal="center"/>
      <protection/>
    </xf>
    <xf numFmtId="172" fontId="6" fillId="0" borderId="0" xfId="55" applyNumberFormat="1" applyFont="1" applyAlignment="1" applyProtection="1">
      <alignment horizontal="center"/>
      <protection/>
    </xf>
    <xf numFmtId="175" fontId="10" fillId="0" borderId="0" xfId="55" applyNumberFormat="1" applyFont="1" applyAlignment="1" applyProtection="1">
      <alignment horizontal="center"/>
      <protection/>
    </xf>
    <xf numFmtId="166" fontId="4" fillId="0" borderId="0" xfId="55" applyNumberFormat="1" applyAlignment="1" applyProtection="1">
      <alignment horizontal="center"/>
      <protection/>
    </xf>
    <xf numFmtId="167" fontId="8" fillId="0" borderId="0" xfId="55" applyFont="1" applyAlignment="1" applyProtection="1">
      <alignment horizontal="right"/>
      <protection/>
    </xf>
    <xf numFmtId="166" fontId="3" fillId="0" borderId="10" xfId="55" applyNumberFormat="1" applyFont="1" applyBorder="1" applyAlignment="1" applyProtection="1">
      <alignment horizontal="center"/>
      <protection/>
    </xf>
    <xf numFmtId="166" fontId="0" fillId="0" borderId="0" xfId="55" applyNumberFormat="1" applyFont="1" applyBorder="1" applyAlignment="1" applyProtection="1">
      <alignment horizontal="center"/>
      <protection/>
    </xf>
    <xf numFmtId="167" fontId="0" fillId="0" borderId="0" xfId="55" applyFont="1" applyAlignment="1" applyProtection="1">
      <alignment horizontal="center"/>
      <protection/>
    </xf>
    <xf numFmtId="179" fontId="4" fillId="0" borderId="0" xfId="58" applyNumberFormat="1" applyFont="1" applyAlignment="1" applyProtection="1">
      <alignment horizontal="center"/>
      <protection/>
    </xf>
    <xf numFmtId="1" fontId="4" fillId="0" borderId="0" xfId="55" applyNumberFormat="1" applyAlignment="1" applyProtection="1">
      <alignment horizontal="center"/>
      <protection/>
    </xf>
    <xf numFmtId="166" fontId="4" fillId="0" borderId="0" xfId="55" applyNumberFormat="1" applyFont="1" applyAlignment="1" applyProtection="1">
      <alignment horizontal="center"/>
      <protection/>
    </xf>
    <xf numFmtId="171" fontId="13" fillId="0" borderId="0" xfId="55" applyNumberFormat="1" applyFont="1" applyAlignment="1" applyProtection="1">
      <alignment horizontal="center"/>
      <protection/>
    </xf>
    <xf numFmtId="179" fontId="4" fillId="0" borderId="0" xfId="58" applyNumberFormat="1" applyFont="1" applyAlignment="1" applyProtection="1">
      <alignment/>
      <protection/>
    </xf>
    <xf numFmtId="167" fontId="6" fillId="0" borderId="12" xfId="55" applyFont="1" applyBorder="1" applyAlignment="1" applyProtection="1">
      <alignment horizontal="center"/>
      <protection/>
    </xf>
    <xf numFmtId="167" fontId="6" fillId="0" borderId="14" xfId="55" applyFont="1" applyBorder="1" applyAlignment="1" applyProtection="1">
      <alignment horizontal="center"/>
      <protection/>
    </xf>
    <xf numFmtId="167" fontId="4" fillId="0" borderId="0" xfId="55" applyProtection="1">
      <alignment/>
      <protection locked="0"/>
    </xf>
    <xf numFmtId="167" fontId="4" fillId="0" borderId="0" xfId="55" applyAlignment="1" applyProtection="1">
      <alignment horizontal="center"/>
      <protection locked="0"/>
    </xf>
    <xf numFmtId="166" fontId="4" fillId="0" borderId="0" xfId="55" applyNumberFormat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2" fontId="13" fillId="0" borderId="0" xfId="55" applyNumberFormat="1" applyFont="1" applyAlignment="1" applyProtection="1">
      <alignment horizontal="center"/>
      <protection/>
    </xf>
    <xf numFmtId="10" fontId="6" fillId="0" borderId="10" xfId="58" applyNumberFormat="1" applyFont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/>
      <protection/>
    </xf>
    <xf numFmtId="0" fontId="14" fillId="0" borderId="15" xfId="0" applyFont="1" applyFill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4" fillId="0" borderId="16" xfId="0" applyFont="1" applyFill="1" applyBorder="1" applyAlignment="1" applyProtection="1">
      <alignment/>
      <protection/>
    </xf>
    <xf numFmtId="0" fontId="14" fillId="0" borderId="1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4" fontId="23" fillId="0" borderId="0" xfId="0" applyNumberFormat="1" applyFont="1" applyFill="1" applyAlignment="1" applyProtection="1">
      <alignment horizontal="left"/>
      <protection/>
    </xf>
    <xf numFmtId="0" fontId="2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left"/>
      <protection/>
    </xf>
    <xf numFmtId="0" fontId="14" fillId="0" borderId="10" xfId="0" applyFont="1" applyFill="1" applyBorder="1" applyAlignment="1" applyProtection="1">
      <alignment horizontal="left"/>
      <protection locked="0"/>
    </xf>
    <xf numFmtId="0" fontId="19" fillId="0" borderId="17" xfId="0" applyFont="1" applyFill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 locked="0"/>
    </xf>
    <xf numFmtId="0" fontId="14" fillId="0" borderId="16" xfId="0" applyFont="1" applyFill="1" applyBorder="1" applyAlignment="1" applyProtection="1">
      <alignment horizontal="left"/>
      <protection locked="0"/>
    </xf>
    <xf numFmtId="0" fontId="14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/>
    </xf>
    <xf numFmtId="0" fontId="19" fillId="0" borderId="20" xfId="0" applyFont="1" applyFill="1" applyBorder="1" applyAlignment="1" applyProtection="1">
      <alignment horizontal="center"/>
      <protection/>
    </xf>
    <xf numFmtId="0" fontId="19" fillId="0" borderId="20" xfId="0" applyFont="1" applyFill="1" applyBorder="1" applyAlignment="1" applyProtection="1">
      <alignment horizontal="left"/>
      <protection/>
    </xf>
    <xf numFmtId="0" fontId="14" fillId="0" borderId="21" xfId="0" applyFont="1" applyFill="1" applyBorder="1" applyAlignment="1" applyProtection="1">
      <alignment horizontal="left"/>
      <protection/>
    </xf>
    <xf numFmtId="0" fontId="14" fillId="0" borderId="21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left"/>
      <protection/>
    </xf>
    <xf numFmtId="0" fontId="14" fillId="0" borderId="22" xfId="0" applyFont="1" applyFill="1" applyBorder="1" applyAlignment="1" applyProtection="1">
      <alignment horizontal="center"/>
      <protection locked="0"/>
    </xf>
    <xf numFmtId="0" fontId="14" fillId="0" borderId="23" xfId="0" applyFont="1" applyFill="1" applyBorder="1" applyAlignment="1" applyProtection="1">
      <alignment horizontal="center"/>
      <protection locked="0"/>
    </xf>
    <xf numFmtId="0" fontId="14" fillId="33" borderId="22" xfId="0" applyFont="1" applyFill="1" applyBorder="1" applyAlignment="1" applyProtection="1">
      <alignment horizontal="center"/>
      <protection locked="0"/>
    </xf>
    <xf numFmtId="0" fontId="14" fillId="0" borderId="23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14" fillId="33" borderId="21" xfId="0" applyFont="1" applyFill="1" applyBorder="1" applyAlignment="1" applyProtection="1">
      <alignment horizontal="center"/>
      <protection locked="0"/>
    </xf>
    <xf numFmtId="2" fontId="14" fillId="0" borderId="21" xfId="0" applyNumberFormat="1" applyFont="1" applyFill="1" applyBorder="1" applyAlignment="1" applyProtection="1">
      <alignment horizontal="center"/>
      <protection/>
    </xf>
    <xf numFmtId="0" fontId="15" fillId="0" borderId="22" xfId="0" applyFont="1" applyFill="1" applyBorder="1" applyAlignment="1" applyProtection="1">
      <alignment horizontal="center"/>
      <protection/>
    </xf>
    <xf numFmtId="14" fontId="23" fillId="0" borderId="0" xfId="0" applyNumberFormat="1" applyFont="1" applyFill="1" applyAlignment="1" applyProtection="1">
      <alignment horizontal="left"/>
      <protection/>
    </xf>
    <xf numFmtId="0" fontId="15" fillId="0" borderId="21" xfId="0" applyFont="1" applyFill="1" applyBorder="1" applyAlignment="1" applyProtection="1">
      <alignment horizontal="center"/>
      <protection/>
    </xf>
    <xf numFmtId="0" fontId="19" fillId="33" borderId="24" xfId="0" applyFont="1" applyFill="1" applyBorder="1" applyAlignment="1" applyProtection="1">
      <alignment horizontal="center"/>
      <protection locked="0"/>
    </xf>
    <xf numFmtId="0" fontId="19" fillId="33" borderId="25" xfId="0" applyFont="1" applyFill="1" applyBorder="1" applyAlignment="1" applyProtection="1">
      <alignment horizontal="center"/>
      <protection locked="0"/>
    </xf>
    <xf numFmtId="0" fontId="19" fillId="33" borderId="26" xfId="0" applyFont="1" applyFill="1" applyBorder="1" applyAlignment="1" applyProtection="1">
      <alignment horizontal="center"/>
      <protection locked="0"/>
    </xf>
    <xf numFmtId="0" fontId="19" fillId="0" borderId="24" xfId="0" applyFont="1" applyFill="1" applyBorder="1" applyAlignment="1" applyProtection="1">
      <alignment horizontal="center"/>
      <protection locked="0"/>
    </xf>
    <xf numFmtId="0" fontId="19" fillId="0" borderId="25" xfId="0" applyFont="1" applyFill="1" applyBorder="1" applyAlignment="1" applyProtection="1">
      <alignment horizontal="center"/>
      <protection locked="0"/>
    </xf>
    <xf numFmtId="0" fontId="19" fillId="0" borderId="26" xfId="0" applyFont="1" applyFill="1" applyBorder="1" applyAlignment="1" applyProtection="1">
      <alignment horizontal="center"/>
      <protection locked="0"/>
    </xf>
    <xf numFmtId="0" fontId="14" fillId="0" borderId="24" xfId="0" applyFont="1" applyFill="1" applyBorder="1" applyAlignment="1" applyProtection="1">
      <alignment horizontal="left"/>
      <protection/>
    </xf>
    <xf numFmtId="0" fontId="14" fillId="0" borderId="25" xfId="0" applyFont="1" applyFill="1" applyBorder="1" applyAlignment="1" applyProtection="1">
      <alignment horizontal="left"/>
      <protection/>
    </xf>
    <xf numFmtId="0" fontId="14" fillId="0" borderId="26" xfId="0" applyFont="1" applyFill="1" applyBorder="1" applyAlignment="1" applyProtection="1">
      <alignment horizontal="left"/>
      <protection/>
    </xf>
    <xf numFmtId="14" fontId="6" fillId="0" borderId="11" xfId="55" applyNumberFormat="1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167" fontId="6" fillId="0" borderId="27" xfId="55" applyFon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167" fontId="5" fillId="0" borderId="10" xfId="55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67" fontId="5" fillId="0" borderId="27" xfId="55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67" fontId="6" fillId="0" borderId="10" xfId="55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7" fontId="6" fillId="0" borderId="11" xfId="55" applyFont="1" applyBorder="1" applyAlignment="1" applyProtection="1">
      <alignment horizontal="left"/>
      <protection/>
    </xf>
    <xf numFmtId="0" fontId="0" fillId="0" borderId="1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lu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104775</xdr:rowOff>
    </xdr:from>
    <xdr:to>
      <xdr:col>5</xdr:col>
      <xdr:colOff>133350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6"/>
  <sheetViews>
    <sheetView showGridLines="0" tabSelected="1" zoomScalePageLayoutView="0" workbookViewId="0" topLeftCell="A1">
      <selection activeCell="R22" sqref="R22:V22"/>
    </sheetView>
  </sheetViews>
  <sheetFormatPr defaultColWidth="0" defaultRowHeight="12.75" zeroHeight="1"/>
  <cols>
    <col min="1" max="1" width="1.7109375" style="33" customWidth="1"/>
    <col min="2" max="32" width="3.00390625" style="33" customWidth="1"/>
    <col min="33" max="33" width="1.7109375" style="33" customWidth="1"/>
    <col min="34" max="16384" width="0" style="33" hidden="1" customWidth="1"/>
  </cols>
  <sheetData>
    <row r="1" spans="1:33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3" ht="15.75" customHeight="1">
      <c r="A2" s="87" t="s">
        <v>95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ht="15.75" customHeight="1">
      <c r="A3" s="88" t="s">
        <v>96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ht="12.75" customHeight="1">
      <c r="A4" s="89" t="s">
        <v>97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</row>
    <row r="5" spans="1:33" s="74" customFormat="1" ht="9.75" customHeight="1">
      <c r="A5" s="90" t="s">
        <v>98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1:33" s="74" customFormat="1" ht="9.75" customHeight="1">
      <c r="A6" s="91" t="s">
        <v>99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</row>
    <row r="7" spans="1:33" ht="5.2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</row>
    <row r="8" spans="1:33" ht="12.75">
      <c r="A8" s="85" t="s">
        <v>100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2" ht="12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</row>
    <row r="10" spans="1:32" ht="12.75">
      <c r="A10" s="74"/>
      <c r="B10" s="92" t="s">
        <v>102</v>
      </c>
      <c r="C10" s="92"/>
      <c r="D10" s="92"/>
      <c r="E10" s="92"/>
      <c r="F10" s="92"/>
      <c r="G10" s="92"/>
      <c r="H10" s="92"/>
      <c r="I10" s="92"/>
      <c r="J10" s="93"/>
      <c r="K10" s="93"/>
      <c r="L10" s="93"/>
      <c r="M10" s="93"/>
      <c r="N10" s="93"/>
      <c r="O10" s="93"/>
      <c r="P10" s="93"/>
      <c r="Q10" s="75"/>
      <c r="R10" s="92" t="s">
        <v>107</v>
      </c>
      <c r="S10" s="92"/>
      <c r="T10" s="92"/>
      <c r="U10" s="92"/>
      <c r="V10" s="92"/>
      <c r="W10" s="92"/>
      <c r="X10" s="92"/>
      <c r="Y10" s="92"/>
      <c r="Z10" s="93"/>
      <c r="AA10" s="93"/>
      <c r="AB10" s="93"/>
      <c r="AC10" s="93"/>
      <c r="AD10" s="93"/>
      <c r="AE10" s="93"/>
      <c r="AF10" s="93"/>
    </row>
    <row r="11" spans="1:32" ht="13.5" customHeight="1">
      <c r="A11" s="74"/>
      <c r="B11" s="92" t="s">
        <v>103</v>
      </c>
      <c r="C11" s="92"/>
      <c r="D11" s="92"/>
      <c r="E11" s="92"/>
      <c r="F11" s="92"/>
      <c r="G11" s="92"/>
      <c r="H11" s="92"/>
      <c r="I11" s="92"/>
      <c r="J11" s="93"/>
      <c r="K11" s="93"/>
      <c r="L11" s="93"/>
      <c r="M11" s="93"/>
      <c r="N11" s="93"/>
      <c r="O11" s="93"/>
      <c r="P11" s="93"/>
      <c r="Q11" s="75"/>
      <c r="R11" s="92" t="s">
        <v>108</v>
      </c>
      <c r="S11" s="92"/>
      <c r="T11" s="92"/>
      <c r="U11" s="92"/>
      <c r="V11" s="92"/>
      <c r="W11" s="92"/>
      <c r="X11" s="92"/>
      <c r="Y11" s="92"/>
      <c r="Z11" s="93"/>
      <c r="AA11" s="93"/>
      <c r="AB11" s="93"/>
      <c r="AC11" s="93"/>
      <c r="AD11" s="93"/>
      <c r="AE11" s="93"/>
      <c r="AF11" s="93"/>
    </row>
    <row r="12" spans="1:32" ht="12.75">
      <c r="A12" s="74"/>
      <c r="B12" s="92" t="s">
        <v>104</v>
      </c>
      <c r="C12" s="92"/>
      <c r="D12" s="92"/>
      <c r="E12" s="92"/>
      <c r="F12" s="92"/>
      <c r="G12" s="92"/>
      <c r="H12" s="92"/>
      <c r="I12" s="92"/>
      <c r="J12" s="93"/>
      <c r="K12" s="93"/>
      <c r="L12" s="93"/>
      <c r="M12" s="93"/>
      <c r="N12" s="93"/>
      <c r="O12" s="93"/>
      <c r="P12" s="93"/>
      <c r="Q12" s="75"/>
      <c r="R12" s="92" t="s">
        <v>109</v>
      </c>
      <c r="S12" s="92"/>
      <c r="T12" s="92"/>
      <c r="U12" s="92"/>
      <c r="V12" s="92"/>
      <c r="W12" s="92"/>
      <c r="X12" s="92"/>
      <c r="Y12" s="92"/>
      <c r="Z12" s="93"/>
      <c r="AA12" s="93"/>
      <c r="AB12" s="93"/>
      <c r="AC12" s="93"/>
      <c r="AD12" s="93"/>
      <c r="AE12" s="93"/>
      <c r="AF12" s="93"/>
    </row>
    <row r="13" spans="1:32" ht="12.75">
      <c r="A13" s="74"/>
      <c r="B13" s="92" t="s">
        <v>105</v>
      </c>
      <c r="C13" s="92"/>
      <c r="D13" s="92"/>
      <c r="E13" s="92"/>
      <c r="F13" s="92"/>
      <c r="G13" s="92"/>
      <c r="H13" s="92"/>
      <c r="I13" s="92"/>
      <c r="J13" s="93"/>
      <c r="K13" s="93"/>
      <c r="L13" s="93"/>
      <c r="M13" s="93"/>
      <c r="N13" s="93"/>
      <c r="O13" s="93"/>
      <c r="P13" s="93"/>
      <c r="Q13" s="75"/>
      <c r="R13" s="92" t="s">
        <v>110</v>
      </c>
      <c r="S13" s="92"/>
      <c r="T13" s="92"/>
      <c r="U13" s="92"/>
      <c r="V13" s="92"/>
      <c r="W13" s="92"/>
      <c r="X13" s="92"/>
      <c r="Y13" s="92"/>
      <c r="Z13" s="93"/>
      <c r="AA13" s="93"/>
      <c r="AB13" s="93"/>
      <c r="AC13" s="93"/>
      <c r="AD13" s="93"/>
      <c r="AE13" s="93"/>
      <c r="AF13" s="93"/>
    </row>
    <row r="14" spans="1:32" ht="12.75">
      <c r="A14" s="74"/>
      <c r="B14" s="92" t="s">
        <v>6</v>
      </c>
      <c r="C14" s="92"/>
      <c r="D14" s="92"/>
      <c r="E14" s="92"/>
      <c r="F14" s="92"/>
      <c r="G14" s="92"/>
      <c r="H14" s="92"/>
      <c r="I14" s="92"/>
      <c r="J14" s="93"/>
      <c r="K14" s="93"/>
      <c r="L14" s="93"/>
      <c r="M14" s="93"/>
      <c r="N14" s="93"/>
      <c r="O14" s="93"/>
      <c r="P14" s="93"/>
      <c r="Q14" s="75"/>
      <c r="R14" s="92" t="s">
        <v>111</v>
      </c>
      <c r="S14" s="92"/>
      <c r="T14" s="92"/>
      <c r="U14" s="92"/>
      <c r="V14" s="92"/>
      <c r="W14" s="92"/>
      <c r="X14" s="92"/>
      <c r="Y14" s="92"/>
      <c r="Z14" s="93"/>
      <c r="AA14" s="93"/>
      <c r="AB14" s="93"/>
      <c r="AC14" s="93"/>
      <c r="AD14" s="93"/>
      <c r="AE14" s="93"/>
      <c r="AF14" s="93"/>
    </row>
    <row r="15" spans="1:32" ht="12.75">
      <c r="A15" s="74"/>
      <c r="B15" s="92" t="s">
        <v>106</v>
      </c>
      <c r="C15" s="92"/>
      <c r="D15" s="92"/>
      <c r="E15" s="92"/>
      <c r="F15" s="92"/>
      <c r="G15" s="92"/>
      <c r="H15" s="92"/>
      <c r="I15" s="92"/>
      <c r="J15" s="93"/>
      <c r="K15" s="93"/>
      <c r="L15" s="93"/>
      <c r="M15" s="93"/>
      <c r="N15" s="93"/>
      <c r="O15" s="93"/>
      <c r="P15" s="93"/>
      <c r="Q15" s="75"/>
      <c r="R15" s="92" t="s">
        <v>101</v>
      </c>
      <c r="S15" s="92"/>
      <c r="T15" s="92"/>
      <c r="U15" s="92"/>
      <c r="V15" s="92"/>
      <c r="W15" s="92"/>
      <c r="X15" s="92"/>
      <c r="Y15" s="92"/>
      <c r="Z15" s="93"/>
      <c r="AA15" s="93"/>
      <c r="AB15" s="93"/>
      <c r="AC15" s="93"/>
      <c r="AD15" s="93"/>
      <c r="AE15" s="93"/>
      <c r="AF15" s="93"/>
    </row>
    <row r="16" spans="1:32" ht="4.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 ht="4.5" customHeight="1" thickBot="1">
      <c r="A17" s="74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</row>
    <row r="18" spans="1:32" ht="15.75" customHeight="1" thickBot="1">
      <c r="A18" s="74"/>
      <c r="B18" s="94" t="s">
        <v>112</v>
      </c>
      <c r="C18" s="95"/>
      <c r="D18" s="95"/>
      <c r="E18" s="95"/>
      <c r="F18" s="95"/>
      <c r="G18" s="95"/>
      <c r="H18" s="95"/>
      <c r="I18" s="95"/>
      <c r="J18" s="96"/>
      <c r="K18" s="96"/>
      <c r="L18" s="96"/>
      <c r="M18" s="96"/>
      <c r="N18" s="96"/>
      <c r="O18" s="96"/>
      <c r="P18" s="96"/>
      <c r="Q18" s="78"/>
      <c r="R18" s="95" t="s">
        <v>113</v>
      </c>
      <c r="S18" s="95"/>
      <c r="T18" s="95"/>
      <c r="U18" s="95"/>
      <c r="V18" s="95"/>
      <c r="W18" s="95"/>
      <c r="X18" s="95"/>
      <c r="Y18" s="95"/>
      <c r="Z18" s="97"/>
      <c r="AA18" s="97"/>
      <c r="AB18" s="97"/>
      <c r="AC18" s="97"/>
      <c r="AD18" s="97"/>
      <c r="AE18" s="97"/>
      <c r="AF18" s="98"/>
    </row>
    <row r="19" spans="1:32" ht="4.5" customHeight="1" thickBot="1">
      <c r="A19" s="74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</row>
    <row r="20" spans="1:32" ht="15.75" customHeight="1" thickBot="1">
      <c r="A20" s="74"/>
      <c r="B20" s="99" t="s">
        <v>124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</row>
    <row r="21" spans="1:32" ht="15.75" customHeight="1" thickBot="1">
      <c r="A21" s="74"/>
      <c r="B21" s="101" t="s">
        <v>0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0" t="s">
        <v>2</v>
      </c>
      <c r="S21" s="100"/>
      <c r="T21" s="100"/>
      <c r="U21" s="100"/>
      <c r="V21" s="100"/>
      <c r="W21" s="100" t="s">
        <v>6</v>
      </c>
      <c r="X21" s="100"/>
      <c r="Y21" s="100"/>
      <c r="Z21" s="100"/>
      <c r="AA21" s="100"/>
      <c r="AB21" s="100" t="s">
        <v>7</v>
      </c>
      <c r="AC21" s="100"/>
      <c r="AD21" s="100"/>
      <c r="AE21" s="100"/>
      <c r="AF21" s="100"/>
    </row>
    <row r="22" spans="1:32" ht="15.75" customHeight="1">
      <c r="A22" s="74"/>
      <c r="B22" s="121" t="s">
        <v>136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118"/>
      <c r="S22" s="119"/>
      <c r="T22" s="119"/>
      <c r="U22" s="119"/>
      <c r="V22" s="120"/>
      <c r="W22" s="118"/>
      <c r="X22" s="119"/>
      <c r="Y22" s="119"/>
      <c r="Z22" s="119"/>
      <c r="AA22" s="120"/>
      <c r="AB22" s="115"/>
      <c r="AC22" s="116"/>
      <c r="AD22" s="116"/>
      <c r="AE22" s="116"/>
      <c r="AF22" s="117"/>
    </row>
    <row r="23" spans="1:32" ht="15.75" customHeight="1">
      <c r="A23" s="74"/>
      <c r="B23" s="102" t="s">
        <v>121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</row>
    <row r="24" spans="1:32" ht="15.75" customHeight="1">
      <c r="A24" s="74"/>
      <c r="B24" s="104" t="s">
        <v>122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</row>
    <row r="25" spans="1:32" ht="15.75" customHeight="1">
      <c r="A25" s="74"/>
      <c r="B25" s="104" t="s">
        <v>114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</row>
    <row r="26" spans="1:32" ht="15.75" customHeight="1">
      <c r="A26" s="74"/>
      <c r="B26" s="104" t="s">
        <v>115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</row>
    <row r="27" spans="1:32" ht="15.75" customHeight="1">
      <c r="A27" s="74"/>
      <c r="B27" s="104" t="s">
        <v>116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</row>
    <row r="28" spans="1:40" ht="15.75" customHeight="1">
      <c r="A28" s="74"/>
      <c r="B28" s="104" t="s">
        <v>123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N28" s="81"/>
    </row>
    <row r="29" spans="1:32" ht="15.75" customHeight="1">
      <c r="A29" s="74"/>
      <c r="B29" s="104" t="s">
        <v>119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</row>
    <row r="30" spans="1:32" ht="15.75" customHeight="1">
      <c r="A30" s="74"/>
      <c r="B30" s="104" t="s">
        <v>120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</row>
    <row r="31" spans="1:32" ht="15.75" customHeight="1">
      <c r="A31" s="74"/>
      <c r="B31" s="104" t="s">
        <v>117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</row>
    <row r="32" spans="1:32" ht="15.75" customHeight="1">
      <c r="A32" s="74"/>
      <c r="B32" s="108" t="s">
        <v>118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</row>
    <row r="33" spans="1:32" ht="15.75" customHeight="1">
      <c r="A33" s="74"/>
      <c r="B33" s="104" t="s">
        <v>127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7"/>
      <c r="AC33" s="107"/>
      <c r="AD33" s="107"/>
      <c r="AE33" s="107"/>
      <c r="AF33" s="107"/>
    </row>
    <row r="34" spans="1:32" ht="15.75" customHeight="1">
      <c r="A34" s="74"/>
      <c r="B34" s="104" t="s">
        <v>134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5"/>
      <c r="S34" s="105"/>
      <c r="T34" s="105"/>
      <c r="U34" s="105"/>
      <c r="V34" s="105"/>
      <c r="W34" s="107"/>
      <c r="X34" s="107"/>
      <c r="Y34" s="107"/>
      <c r="Z34" s="107"/>
      <c r="AA34" s="107"/>
      <c r="AB34" s="105"/>
      <c r="AC34" s="105"/>
      <c r="AD34" s="105"/>
      <c r="AE34" s="105"/>
      <c r="AF34" s="105"/>
    </row>
    <row r="35" spans="1:32" ht="15.75" customHeight="1">
      <c r="A35" s="74"/>
      <c r="B35" s="104" t="s">
        <v>135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5"/>
      <c r="S35" s="105"/>
      <c r="T35" s="105"/>
      <c r="U35" s="105"/>
      <c r="V35" s="105"/>
      <c r="W35" s="107"/>
      <c r="X35" s="107"/>
      <c r="Y35" s="107"/>
      <c r="Z35" s="107"/>
      <c r="AA35" s="107"/>
      <c r="AB35" s="105"/>
      <c r="AC35" s="105"/>
      <c r="AD35" s="105"/>
      <c r="AE35" s="105"/>
      <c r="AF35" s="105"/>
    </row>
    <row r="36" spans="1:32" ht="5.25" customHeight="1" thickBot="1">
      <c r="A36" s="74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</row>
    <row r="37" spans="1:32" ht="15.75" customHeight="1" thickBot="1">
      <c r="A37" s="74"/>
      <c r="B37" s="109" t="s">
        <v>125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</row>
    <row r="38" spans="1:32" ht="15.75" customHeight="1" thickBot="1">
      <c r="A38" s="74"/>
      <c r="B38" s="100" t="s">
        <v>126</v>
      </c>
      <c r="C38" s="100"/>
      <c r="D38" s="100"/>
      <c r="E38" s="100"/>
      <c r="F38" s="100"/>
      <c r="G38" s="100"/>
      <c r="H38" s="100" t="s">
        <v>128</v>
      </c>
      <c r="I38" s="100"/>
      <c r="J38" s="100"/>
      <c r="K38" s="100"/>
      <c r="L38" s="100"/>
      <c r="M38" s="100" t="s">
        <v>129</v>
      </c>
      <c r="N38" s="100"/>
      <c r="O38" s="100"/>
      <c r="P38" s="100"/>
      <c r="Q38" s="100"/>
      <c r="R38" s="100" t="s">
        <v>2</v>
      </c>
      <c r="S38" s="100"/>
      <c r="T38" s="100"/>
      <c r="U38" s="100"/>
      <c r="V38" s="100"/>
      <c r="W38" s="100" t="s">
        <v>6</v>
      </c>
      <c r="X38" s="100"/>
      <c r="Y38" s="100"/>
      <c r="Z38" s="100"/>
      <c r="AA38" s="100"/>
      <c r="AB38" s="100" t="s">
        <v>7</v>
      </c>
      <c r="AC38" s="100"/>
      <c r="AD38" s="100"/>
      <c r="AE38" s="100"/>
      <c r="AF38" s="100"/>
    </row>
    <row r="39" spans="1:32" ht="15.75" customHeight="1">
      <c r="A39" s="74"/>
      <c r="B39" s="114" t="s">
        <v>131</v>
      </c>
      <c r="C39" s="114"/>
      <c r="D39" s="114"/>
      <c r="E39" s="114"/>
      <c r="F39" s="114"/>
      <c r="G39" s="114"/>
      <c r="H39" s="111">
        <f aca="true" t="shared" si="0" ref="H39:H44">IF(ISBLANK(R39),"",R39-7.66)</f>
      </c>
      <c r="I39" s="111"/>
      <c r="J39" s="111"/>
      <c r="K39" s="111"/>
      <c r="L39" s="111"/>
      <c r="M39" s="111">
        <f aca="true" t="shared" si="1" ref="M39:M44">IF(ISBLANK(R39),"",IF((7.66+R39&gt;100),100,R39+7.66))</f>
      </c>
      <c r="N39" s="111"/>
      <c r="O39" s="111"/>
      <c r="P39" s="111"/>
      <c r="Q39" s="111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10"/>
      <c r="AC39" s="110"/>
      <c r="AD39" s="110"/>
      <c r="AE39" s="110"/>
      <c r="AF39" s="110"/>
    </row>
    <row r="40" spans="1:32" ht="15.75" customHeight="1">
      <c r="A40" s="74"/>
      <c r="B40" s="112" t="s">
        <v>132</v>
      </c>
      <c r="C40" s="112"/>
      <c r="D40" s="112"/>
      <c r="E40" s="112"/>
      <c r="F40" s="112"/>
      <c r="G40" s="112"/>
      <c r="H40" s="111">
        <f t="shared" si="0"/>
      </c>
      <c r="I40" s="111"/>
      <c r="J40" s="111"/>
      <c r="K40" s="111"/>
      <c r="L40" s="111"/>
      <c r="M40" s="111">
        <f t="shared" si="1"/>
      </c>
      <c r="N40" s="111"/>
      <c r="O40" s="111"/>
      <c r="P40" s="111"/>
      <c r="Q40" s="111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7"/>
      <c r="AC40" s="107"/>
      <c r="AD40" s="107"/>
      <c r="AE40" s="107"/>
      <c r="AF40" s="107"/>
    </row>
    <row r="41" spans="1:32" ht="15.75" customHeight="1">
      <c r="A41" s="74"/>
      <c r="B41" s="112" t="s">
        <v>130</v>
      </c>
      <c r="C41" s="112"/>
      <c r="D41" s="112"/>
      <c r="E41" s="112"/>
      <c r="F41" s="112"/>
      <c r="G41" s="112"/>
      <c r="H41" s="111">
        <f t="shared" si="0"/>
      </c>
      <c r="I41" s="111"/>
      <c r="J41" s="111"/>
      <c r="K41" s="111"/>
      <c r="L41" s="111"/>
      <c r="M41" s="111">
        <f t="shared" si="1"/>
      </c>
      <c r="N41" s="111"/>
      <c r="O41" s="111"/>
      <c r="P41" s="111"/>
      <c r="Q41" s="111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7"/>
      <c r="AC41" s="107"/>
      <c r="AD41" s="107"/>
      <c r="AE41" s="107"/>
      <c r="AF41" s="107"/>
    </row>
    <row r="42" spans="1:32" ht="15.75" customHeight="1">
      <c r="A42" s="74"/>
      <c r="B42" s="112" t="s">
        <v>85</v>
      </c>
      <c r="C42" s="112"/>
      <c r="D42" s="112"/>
      <c r="E42" s="112"/>
      <c r="F42" s="112"/>
      <c r="G42" s="112"/>
      <c r="H42" s="111">
        <f t="shared" si="0"/>
      </c>
      <c r="I42" s="111"/>
      <c r="J42" s="111"/>
      <c r="K42" s="111"/>
      <c r="L42" s="111"/>
      <c r="M42" s="111">
        <f t="shared" si="1"/>
      </c>
      <c r="N42" s="111"/>
      <c r="O42" s="111"/>
      <c r="P42" s="111"/>
      <c r="Q42" s="111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7"/>
      <c r="AC42" s="107"/>
      <c r="AD42" s="107"/>
      <c r="AE42" s="107"/>
      <c r="AF42" s="107"/>
    </row>
    <row r="43" spans="1:32" s="71" customFormat="1" ht="15.75" customHeight="1">
      <c r="A43" s="76"/>
      <c r="B43" s="112" t="s">
        <v>86</v>
      </c>
      <c r="C43" s="112"/>
      <c r="D43" s="112"/>
      <c r="E43" s="112"/>
      <c r="F43" s="112"/>
      <c r="G43" s="112"/>
      <c r="H43" s="111">
        <f t="shared" si="0"/>
      </c>
      <c r="I43" s="111"/>
      <c r="J43" s="111"/>
      <c r="K43" s="111"/>
      <c r="L43" s="111"/>
      <c r="M43" s="111">
        <f t="shared" si="1"/>
      </c>
      <c r="N43" s="111"/>
      <c r="O43" s="111"/>
      <c r="P43" s="111"/>
      <c r="Q43" s="111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7"/>
      <c r="AC43" s="107"/>
      <c r="AD43" s="107"/>
      <c r="AE43" s="107"/>
      <c r="AF43" s="107"/>
    </row>
    <row r="44" spans="1:32" s="70" customFormat="1" ht="15.75" customHeight="1">
      <c r="A44" s="74"/>
      <c r="B44" s="112" t="s">
        <v>87</v>
      </c>
      <c r="C44" s="112"/>
      <c r="D44" s="112"/>
      <c r="E44" s="112"/>
      <c r="F44" s="112"/>
      <c r="G44" s="112"/>
      <c r="H44" s="111">
        <f t="shared" si="0"/>
      </c>
      <c r="I44" s="111"/>
      <c r="J44" s="111"/>
      <c r="K44" s="111"/>
      <c r="L44" s="111"/>
      <c r="M44" s="111">
        <f t="shared" si="1"/>
      </c>
      <c r="N44" s="111"/>
      <c r="O44" s="111"/>
      <c r="P44" s="111"/>
      <c r="Q44" s="111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7"/>
      <c r="AC44" s="107"/>
      <c r="AD44" s="107"/>
      <c r="AE44" s="107"/>
      <c r="AF44" s="107"/>
    </row>
    <row r="45" spans="1:32" s="70" customFormat="1" ht="15.75" customHeight="1">
      <c r="A45" s="74"/>
      <c r="B45" s="112" t="s">
        <v>88</v>
      </c>
      <c r="C45" s="112"/>
      <c r="D45" s="112"/>
      <c r="E45" s="112"/>
      <c r="F45" s="112"/>
      <c r="G45" s="112"/>
      <c r="H45" s="111">
        <f>IF(ISBLANK(R45),"",R45-5.77)</f>
      </c>
      <c r="I45" s="111"/>
      <c r="J45" s="111"/>
      <c r="K45" s="111"/>
      <c r="L45" s="111"/>
      <c r="M45" s="111">
        <f>IF(ISBLANK(R45),"",IF((5.77+R45&gt;100),100,R45+5.77))</f>
      </c>
      <c r="N45" s="111"/>
      <c r="O45" s="111"/>
      <c r="P45" s="111"/>
      <c r="Q45" s="111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7"/>
      <c r="AC45" s="107"/>
      <c r="AD45" s="107"/>
      <c r="AE45" s="107"/>
      <c r="AF45" s="107"/>
    </row>
    <row r="46" spans="1:32" s="70" customFormat="1" ht="15.75" customHeight="1">
      <c r="A46" s="74"/>
      <c r="B46" s="112" t="s">
        <v>89</v>
      </c>
      <c r="C46" s="112"/>
      <c r="D46" s="112"/>
      <c r="E46" s="112"/>
      <c r="F46" s="112"/>
      <c r="G46" s="112"/>
      <c r="H46" s="111">
        <f>IF(ISBLANK(R46),"",IF((R46-5.12&lt;0),0,R46-5.12))</f>
      </c>
      <c r="I46" s="111"/>
      <c r="J46" s="111"/>
      <c r="K46" s="111"/>
      <c r="L46" s="111"/>
      <c r="M46" s="111">
        <f>IF(ISBLANK(R46),"",R46+5.12)</f>
      </c>
      <c r="N46" s="111"/>
      <c r="O46" s="111"/>
      <c r="P46" s="111"/>
      <c r="Q46" s="111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7"/>
      <c r="AC46" s="107"/>
      <c r="AD46" s="107"/>
      <c r="AE46" s="107"/>
      <c r="AF46" s="107"/>
    </row>
    <row r="47" spans="1:32" s="70" customFormat="1" ht="15.75" customHeight="1">
      <c r="A47" s="74"/>
      <c r="B47" s="112" t="s">
        <v>90</v>
      </c>
      <c r="C47" s="112"/>
      <c r="D47" s="112"/>
      <c r="E47" s="112"/>
      <c r="F47" s="112"/>
      <c r="G47" s="112"/>
      <c r="H47" s="111">
        <f>IF(ISBLANK(R47),"",IF((R47-5.12&lt;0),0,R47-5.12))</f>
      </c>
      <c r="I47" s="111"/>
      <c r="J47" s="111"/>
      <c r="K47" s="111"/>
      <c r="L47" s="111"/>
      <c r="M47" s="111">
        <f>IF(ISBLANK(R47),"",R47+5.12)</f>
      </c>
      <c r="N47" s="111"/>
      <c r="O47" s="111"/>
      <c r="P47" s="111"/>
      <c r="Q47" s="111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7"/>
      <c r="AC47" s="107"/>
      <c r="AD47" s="107"/>
      <c r="AE47" s="107"/>
      <c r="AF47" s="107"/>
    </row>
    <row r="48" spans="1:32" s="70" customFormat="1" ht="15.75" customHeight="1">
      <c r="A48" s="74"/>
      <c r="B48" s="112" t="s">
        <v>91</v>
      </c>
      <c r="C48" s="112"/>
      <c r="D48" s="112"/>
      <c r="E48" s="112"/>
      <c r="F48" s="112"/>
      <c r="G48" s="112"/>
      <c r="H48" s="111">
        <f>IF(ISBLANK(R48),"",IF((R48-5.12&lt;0),0,R48-5.12))</f>
      </c>
      <c r="I48" s="111"/>
      <c r="J48" s="111"/>
      <c r="K48" s="111"/>
      <c r="L48" s="111"/>
      <c r="M48" s="111">
        <f>IF(ISBLANK(R48),"",R48+5.12)</f>
      </c>
      <c r="N48" s="111"/>
      <c r="O48" s="111"/>
      <c r="P48" s="111"/>
      <c r="Q48" s="111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7"/>
      <c r="AC48" s="107"/>
      <c r="AD48" s="107"/>
      <c r="AE48" s="107"/>
      <c r="AF48" s="107"/>
    </row>
    <row r="49" spans="1:32" s="70" customFormat="1" ht="15.75" customHeight="1">
      <c r="A49" s="74"/>
      <c r="B49" s="112" t="s">
        <v>92</v>
      </c>
      <c r="C49" s="112"/>
      <c r="D49" s="112"/>
      <c r="E49" s="112"/>
      <c r="F49" s="112"/>
      <c r="G49" s="112"/>
      <c r="H49" s="111">
        <f>IF(ISBLANK(R49),"",IF((R49-2.2&lt;0),0,R49-2.2))</f>
      </c>
      <c r="I49" s="111"/>
      <c r="J49" s="111"/>
      <c r="K49" s="111"/>
      <c r="L49" s="111"/>
      <c r="M49" s="111">
        <f>IF(ISBLANK(R49),"",R49+2.2)</f>
      </c>
      <c r="N49" s="111"/>
      <c r="O49" s="111"/>
      <c r="P49" s="111"/>
      <c r="Q49" s="111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7"/>
      <c r="AC49" s="107"/>
      <c r="AD49" s="107"/>
      <c r="AE49" s="107"/>
      <c r="AF49" s="107"/>
    </row>
    <row r="50" spans="1:32" s="70" customFormat="1" ht="15.75" customHeight="1">
      <c r="A50" s="74"/>
      <c r="B50" s="112" t="s">
        <v>93</v>
      </c>
      <c r="C50" s="112"/>
      <c r="D50" s="112"/>
      <c r="E50" s="112"/>
      <c r="F50" s="112"/>
      <c r="G50" s="112"/>
      <c r="H50" s="111">
        <f>IF(ISBLANK(R50),"",IF((R50-2.2&lt;0),0,R50-2.2))</f>
      </c>
      <c r="I50" s="111"/>
      <c r="J50" s="111"/>
      <c r="K50" s="111"/>
      <c r="L50" s="111"/>
      <c r="M50" s="111">
        <f>IF(ISBLANK(R50),"",R50+2.2)</f>
      </c>
      <c r="N50" s="111"/>
      <c r="O50" s="111"/>
      <c r="P50" s="111"/>
      <c r="Q50" s="111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7"/>
      <c r="AC50" s="107"/>
      <c r="AD50" s="107"/>
      <c r="AE50" s="107"/>
      <c r="AF50" s="107"/>
    </row>
    <row r="51" spans="1:32" s="70" customFormat="1" ht="4.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</row>
    <row r="52" spans="1:32" s="70" customFormat="1" ht="15.75" customHeight="1">
      <c r="A52" s="74"/>
      <c r="B52" s="82"/>
      <c r="C52" s="82"/>
      <c r="D52" s="82"/>
      <c r="E52" s="82"/>
      <c r="F52" s="82"/>
      <c r="G52" s="82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70" customFormat="1" ht="15.75" customHeight="1">
      <c r="A53" s="74"/>
      <c r="B53" s="113"/>
      <c r="C53" s="113"/>
      <c r="D53" s="113"/>
      <c r="E53" s="113"/>
      <c r="F53" s="113"/>
      <c r="G53" s="113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</row>
    <row r="54" spans="1:32" s="70" customFormat="1" ht="15.75" customHeight="1">
      <c r="A54" s="74"/>
      <c r="B54" s="113"/>
      <c r="C54" s="113"/>
      <c r="D54" s="113"/>
      <c r="E54" s="113"/>
      <c r="F54" s="113"/>
      <c r="G54" s="11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</row>
    <row r="55" spans="1:32" ht="12.75">
      <c r="A55" s="74"/>
      <c r="B55" s="113"/>
      <c r="C55" s="113"/>
      <c r="D55" s="113"/>
      <c r="E55" s="113"/>
      <c r="F55" s="113"/>
      <c r="G55" s="11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</row>
    <row r="56" spans="1:32" ht="12.75">
      <c r="A56" s="74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</row>
    <row r="57" spans="1:32" ht="12.75">
      <c r="A57" s="74"/>
      <c r="B57" s="113">
        <v>44664</v>
      </c>
      <c r="C57" s="113"/>
      <c r="D57" s="113"/>
      <c r="E57" s="113"/>
      <c r="F57" s="113"/>
      <c r="G57" s="11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83" t="s">
        <v>133</v>
      </c>
      <c r="X57" s="83"/>
      <c r="Y57" s="83"/>
      <c r="Z57" s="83"/>
      <c r="AA57" s="83"/>
      <c r="AB57" s="83"/>
      <c r="AC57" s="83"/>
      <c r="AD57" s="83"/>
      <c r="AE57" s="83"/>
      <c r="AF57" s="83"/>
    </row>
    <row r="58" spans="1:32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</row>
    <row r="59" spans="1:32" ht="12.75" hidden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</row>
    <row r="60" spans="1:32" ht="12.75" hidden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</row>
    <row r="61" spans="1:32" ht="12.75" hidden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</row>
    <row r="62" spans="1:32" ht="12.75" hidden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</row>
    <row r="63" spans="1:32" ht="12.75" hidden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</row>
    <row r="64" spans="1:32" ht="12.75" hidden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</row>
    <row r="65" spans="1:32" ht="12.75" hidden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</row>
    <row r="66" spans="1:32" ht="12.75" hidden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</row>
    <row r="67" spans="1:32" ht="12.75" hidden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</row>
    <row r="68" spans="1:32" ht="12.75" hidden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</row>
    <row r="69" spans="1:32" ht="12.75" hidden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</row>
    <row r="70" spans="1:32" ht="12.75" hidden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</row>
    <row r="71" spans="1:32" ht="12.75" hidden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</row>
    <row r="72" spans="1:32" ht="12.75" hidden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</row>
    <row r="73" spans="1:32" ht="12.75" hidden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</row>
    <row r="74" spans="1:32" ht="12.75" hidden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</row>
    <row r="75" spans="1:32" ht="12.75" hidden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</row>
    <row r="76" spans="1:32" ht="12.75" hidden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</row>
    <row r="77" spans="1:32" ht="12.75" hidden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</row>
    <row r="78" spans="1:32" ht="12.75" hidden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</row>
    <row r="79" spans="1:32" ht="12.75" hidden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</row>
    <row r="80" spans="1:32" ht="12.75" hidden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</row>
    <row r="81" spans="1:32" ht="12.75" hidden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</row>
    <row r="82" spans="1:32" ht="12.75" hidden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</row>
    <row r="83" spans="1:32" ht="12.75" hidden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</row>
    <row r="84" spans="1:32" ht="12.75" hidden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</row>
    <row r="85" spans="1:32" ht="12.75" hidden="1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</row>
    <row r="86" spans="1:32" ht="12.75" hidden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</row>
    <row r="87" spans="1:32" ht="12.75" hidden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</row>
    <row r="88" spans="1:32" ht="12.75" hidden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</row>
    <row r="89" spans="1:32" ht="12.75" hidden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</row>
    <row r="90" spans="1:32" ht="12.75" hidden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</row>
    <row r="91" spans="1:32" ht="12.75" hidden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</row>
    <row r="92" spans="1:32" ht="12.75" hidden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</row>
    <row r="93" spans="1:32" ht="12.75" hidden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</row>
    <row r="94" spans="1:32" ht="12.75" hidden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</row>
    <row r="95" spans="1:32" ht="12.75" hidden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</row>
    <row r="96" spans="1:32" ht="12.75" hidden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</row>
    <row r="97" spans="1:32" ht="12.75" hidden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</row>
    <row r="98" spans="1:32" ht="12.75" hidden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</row>
    <row r="99" spans="1:32" ht="12.75" hidden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</row>
    <row r="100" spans="1:32" ht="12.75" hidden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</row>
    <row r="101" spans="1:32" ht="12.75" hidden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</row>
    <row r="102" spans="1:32" ht="12.75" hidden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</row>
    <row r="103" spans="1:32" ht="12.75" hidden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</row>
    <row r="104" spans="1:32" ht="12.75" hidden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</row>
    <row r="105" spans="1:32" ht="12.75" hidden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</row>
    <row r="106" spans="1:32" ht="12.75" hidden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</row>
    <row r="107" spans="1:32" ht="12.75" hidden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</row>
    <row r="108" spans="1:32" ht="12.75" hidden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</row>
    <row r="109" spans="1:32" ht="12.75" hidden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</row>
    <row r="110" spans="1:32" ht="12.75" hidden="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</row>
    <row r="111" spans="1:32" ht="12.75" hidden="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</row>
    <row r="112" spans="1:32" ht="12.75" hidden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</row>
    <row r="113" spans="1:32" ht="12.75" hidden="1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</row>
    <row r="114" spans="1:32" ht="12.75" hidden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</row>
    <row r="115" spans="1:32" ht="12.75" hidden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</row>
    <row r="116" spans="1:32" ht="12.75" hidden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</row>
    <row r="117" spans="1:32" ht="12.75" hidden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</row>
    <row r="118" spans="1:32" ht="12.75" hidden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</row>
    <row r="119" spans="1:32" ht="12.75" hidden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</row>
    <row r="120" spans="1:32" ht="12.75" hidden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</row>
    <row r="121" spans="1:32" ht="12.75" hidden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</row>
    <row r="122" spans="1:32" ht="12.75" hidden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</row>
    <row r="123" spans="1:32" ht="12.75" hidden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</row>
    <row r="124" spans="1:32" ht="12.75" hidden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</row>
    <row r="125" spans="1:32" ht="12.75" hidden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</row>
    <row r="126" spans="1:32" ht="12.75" hidden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</row>
    <row r="127" spans="1:32" ht="12.75" hidden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</row>
    <row r="128" spans="1:32" ht="12.75" hidden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</row>
    <row r="129" spans="1:32" ht="12.75" hidden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</row>
    <row r="130" spans="1:32" ht="12.75" hidden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</row>
    <row r="131" spans="1:32" ht="12.75" hidden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</row>
    <row r="132" spans="1:32" ht="12.75" hidden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</row>
    <row r="133" spans="1:32" ht="12.75" hidden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</row>
    <row r="134" spans="1:32" ht="12.75" hidden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</row>
    <row r="135" spans="1:32" ht="12.75" hidden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</row>
    <row r="136" spans="1:32" ht="12.75" hidden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</row>
    <row r="137" spans="1:32" ht="12.75" hidden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</row>
    <row r="138" spans="1:32" ht="12.75" hidden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</row>
    <row r="139" spans="1:32" ht="12.75" hidden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</row>
    <row r="140" spans="1:32" ht="12.75" hidden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</row>
    <row r="141" spans="1:32" ht="12.75" hidden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</row>
    <row r="142" spans="1:32" ht="12.75" hidden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</row>
    <row r="143" spans="1:32" ht="12.75" hidden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</row>
    <row r="144" spans="1:32" ht="12.75" hidden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</row>
    <row r="145" spans="1:32" ht="12.75" hidden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</row>
    <row r="146" spans="1:32" ht="12.75" hidden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</row>
    <row r="147" spans="1:32" ht="12.75" hidden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</row>
    <row r="148" spans="1:32" ht="12.75" hidden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</row>
    <row r="149" spans="1:32" ht="12.75" hidden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</row>
    <row r="150" spans="1:32" ht="12.75" hidden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</row>
    <row r="151" spans="1:32" ht="12.75" hidden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</row>
    <row r="152" spans="1:32" ht="12.75" hidden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</row>
    <row r="153" spans="1:32" ht="12.75" hidden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</row>
    <row r="154" spans="1:32" ht="12.75" hidden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</row>
    <row r="155" spans="1:32" ht="12.75" hidden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</row>
    <row r="156" spans="1:32" ht="12.75" hidden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</row>
    <row r="157" spans="1:32" ht="12.75" hidden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</row>
    <row r="158" spans="1:32" ht="12.75" hidden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</row>
    <row r="159" spans="1:32" ht="12.75" hidden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</row>
    <row r="160" spans="1:32" ht="12.75" hidden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</row>
    <row r="161" spans="1:32" ht="12.75" hidden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</row>
    <row r="162" spans="1:32" ht="12.75" hidden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</row>
    <row r="163" spans="1:32" ht="12.75" hidden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</row>
    <row r="164" spans="1:32" ht="12.75" hidden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</row>
    <row r="165" spans="1:32" ht="12.75" hidden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</row>
    <row r="166" spans="1:32" ht="12.75" hidden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</row>
    <row r="167" spans="1:32" ht="12.75" hidden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</row>
    <row r="168" spans="1:32" ht="12.75" hidden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</row>
    <row r="169" spans="1:32" ht="12.75" hidden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</row>
    <row r="170" spans="1:32" ht="12.75" hidden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</row>
    <row r="171" spans="1:32" ht="12.75" hidden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</row>
    <row r="172" spans="1:32" ht="12.75" hidden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</row>
    <row r="173" spans="1:32" ht="12.75" hidden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</row>
    <row r="174" spans="1:32" ht="12.75" hidden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</row>
    <row r="175" spans="1:32" ht="12.75" hidden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</row>
    <row r="176" spans="1:32" ht="12.75" hidden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</row>
    <row r="177" spans="1:32" ht="12.75" hidden="1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</row>
    <row r="178" spans="1:32" ht="12.75" hidden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</row>
    <row r="179" spans="1:32" ht="12.75" hidden="1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</row>
    <row r="180" spans="1:32" ht="12.75" hidden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</row>
    <row r="181" spans="1:32" ht="12.75" hidden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</row>
    <row r="182" spans="1:32" ht="12.75" hidden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</row>
    <row r="183" spans="1:32" ht="12.75" hidden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</row>
    <row r="184" spans="1:32" ht="12.75" hidden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</row>
    <row r="185" spans="1:32" ht="12.75" hidden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</row>
    <row r="186" spans="1:32" ht="12.75" hidden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</row>
    <row r="187" spans="1:32" ht="12.75" hidden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</row>
    <row r="188" spans="1:32" ht="12.75" hidden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</row>
    <row r="189" spans="1:32" ht="12.75" hidden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</row>
    <row r="190" spans="1:32" ht="12.75" hidden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</row>
    <row r="191" spans="1:32" ht="12.75" hidden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</row>
    <row r="192" spans="1:32" ht="12.75" hidden="1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</row>
    <row r="193" spans="1:32" ht="12.75" hidden="1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</row>
    <row r="194" spans="1:32" ht="12.75" hidden="1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</row>
    <row r="195" spans="1:32" ht="12.75" hidden="1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</row>
    <row r="196" spans="1:32" ht="12.75" hidden="1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</row>
    <row r="197" spans="1:32" ht="12.75" hidden="1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</row>
    <row r="198" spans="1:32" ht="12.75" hidden="1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</row>
    <row r="199" spans="1:32" ht="12.75" hidden="1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</row>
    <row r="200" spans="1:32" ht="12.75" hidden="1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</row>
    <row r="201" spans="1:32" ht="12.75" hidden="1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</row>
    <row r="202" spans="1:32" ht="12.75" hidden="1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</row>
    <row r="203" spans="1:32" ht="12.75" hidden="1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</row>
    <row r="204" spans="1:32" ht="12.75" hidden="1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</row>
    <row r="205" spans="1:32" ht="12.75" hidden="1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</row>
    <row r="206" spans="1:32" ht="12.75" hidden="1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</row>
    <row r="207" spans="1:32" ht="12.75" hidden="1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</row>
    <row r="208" spans="1:32" ht="12.75" hidden="1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</row>
    <row r="209" spans="1:32" ht="12.75" hidden="1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</row>
    <row r="210" spans="1:32" ht="12.75" hidden="1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</row>
    <row r="211" spans="1:32" ht="12.75" hidden="1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</row>
    <row r="212" spans="1:32" ht="12.75" hidden="1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</row>
    <row r="213" spans="1:32" ht="12.75" hidden="1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</row>
    <row r="214" spans="1:32" ht="12.75" hidden="1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</row>
    <row r="215" spans="1:32" ht="12.75" hidden="1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</row>
    <row r="216" spans="1:32" ht="12.75" hidden="1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</row>
    <row r="217" spans="1:32" ht="12.75" hidden="1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</row>
    <row r="218" spans="1:32" ht="12.75" hidden="1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</row>
    <row r="219" spans="1:32" ht="12.75" hidden="1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</row>
    <row r="220" spans="1:32" ht="12.75" hidden="1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</row>
    <row r="221" spans="1:32" ht="12.75" hidden="1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</row>
    <row r="222" spans="1:32" ht="12.75" hidden="1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</row>
    <row r="223" spans="1:32" ht="12.75" hidden="1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</row>
    <row r="224" spans="1:32" ht="12.75" hidden="1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</row>
    <row r="225" spans="1:32" ht="12.75" hidden="1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</row>
    <row r="226" spans="1:32" ht="12.75" hidden="1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</row>
    <row r="227" spans="1:32" ht="12.75" hidden="1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</row>
    <row r="228" spans="1:32" ht="12.75" hidden="1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</row>
    <row r="229" spans="1:32" ht="12.75" hidden="1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</row>
    <row r="230" spans="1:32" ht="12.75" hidden="1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</row>
    <row r="231" spans="1:32" ht="12.75" hidden="1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</row>
    <row r="232" spans="1:32" ht="12.75" hidden="1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</row>
    <row r="233" spans="1:32" ht="12.75" hidden="1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</row>
    <row r="234" spans="1:32" ht="12.75" hidden="1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</row>
    <row r="235" spans="1:32" ht="12.75" hidden="1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</row>
    <row r="236" spans="1:32" ht="12.75" hidden="1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</row>
    <row r="237" spans="1:32" ht="12.75" hidden="1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</row>
    <row r="238" spans="1:32" ht="12.75" hidden="1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</row>
    <row r="239" spans="1:32" ht="12.75" hidden="1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</row>
    <row r="240" spans="1:32" ht="12.75" hidden="1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</row>
    <row r="241" spans="1:32" ht="12.75" hidden="1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</row>
    <row r="242" spans="1:32" ht="12.75" hidden="1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</row>
    <row r="243" spans="1:32" ht="12.75" hidden="1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</row>
    <row r="244" spans="1:32" ht="12.75" hidden="1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</row>
    <row r="245" spans="1:32" ht="12.75" hidden="1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</row>
    <row r="246" spans="1:32" ht="12.75" hidden="1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</row>
    <row r="247" spans="1:32" ht="12.75" hidden="1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</row>
    <row r="248" spans="1:32" ht="12.75" hidden="1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</row>
    <row r="249" spans="1:32" ht="12.75" hidden="1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</row>
    <row r="250" spans="1:32" ht="12.75" hidden="1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</row>
    <row r="251" spans="1:32" ht="12.75" hidden="1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</row>
    <row r="252" spans="1:32" ht="12.75" hidden="1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</row>
    <row r="253" spans="1:32" ht="12.75" hidden="1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</row>
    <row r="254" spans="1:32" ht="12.75" hidden="1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</row>
    <row r="255" spans="1:32" ht="12.75" hidden="1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</row>
    <row r="256" spans="1:32" ht="12.75" hidden="1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</row>
    <row r="257" spans="1:32" ht="12.75" hidden="1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</row>
    <row r="258" spans="1:32" ht="12.75" hidden="1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</row>
    <row r="259" spans="1:32" ht="12.75" hidden="1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</row>
    <row r="260" spans="1:32" ht="12.75" hidden="1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</row>
    <row r="261" spans="1:32" ht="12.75" hidden="1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</row>
    <row r="262" spans="1:32" ht="12.75" hidden="1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</row>
    <row r="263" spans="1:32" ht="12.75" hidden="1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</row>
    <row r="264" spans="1:32" ht="12.75" hidden="1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</row>
    <row r="265" spans="1:32" ht="12.75" hidden="1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</row>
    <row r="266" spans="1:32" ht="12.75" hidden="1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</row>
    <row r="267" spans="1:32" ht="12.75" hidden="1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</row>
    <row r="268" spans="1:32" ht="12.75" hidden="1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</row>
    <row r="269" spans="1:32" ht="12.75" hidden="1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</row>
    <row r="270" spans="1:32" ht="12.75" hidden="1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</row>
    <row r="271" spans="1:32" ht="12.75" hidden="1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</row>
    <row r="272" spans="1:32" ht="12.75" hidden="1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</row>
    <row r="273" spans="1:32" ht="12.75" hidden="1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</row>
    <row r="274" spans="1:32" ht="12.75" hidden="1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</row>
    <row r="275" spans="1:32" ht="12.75" hidden="1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</row>
    <row r="276" spans="1:32" ht="12.75" hidden="1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</row>
    <row r="277" spans="1:32" ht="12.75" hidden="1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</row>
    <row r="278" spans="1:32" ht="12.75" hidden="1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</row>
    <row r="279" spans="1:32" ht="12.75" hidden="1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</row>
    <row r="280" spans="1:32" ht="12.75" hidden="1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</row>
    <row r="281" spans="1:32" ht="12.75" hidden="1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</row>
    <row r="282" spans="1:32" ht="12.75" hidden="1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</row>
    <row r="283" spans="1:32" ht="12.75" hidden="1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</row>
    <row r="284" spans="1:32" ht="12.75" hidden="1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</row>
    <row r="285" spans="1:32" ht="12.75" hidden="1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</row>
    <row r="286" spans="1:32" ht="12.75" hidden="1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</row>
    <row r="287" spans="1:32" ht="12.75" hidden="1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</row>
    <row r="288" spans="1:32" ht="12.75" hidden="1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</row>
    <row r="289" spans="1:32" ht="12.75" hidden="1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</row>
    <row r="290" spans="1:32" ht="12.75" hidden="1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</row>
    <row r="291" spans="1:32" ht="12.75" hidden="1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</row>
    <row r="292" spans="1:32" ht="12.75" hidden="1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</row>
    <row r="293" spans="1:32" ht="12.75" hidden="1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</row>
    <row r="294" spans="1:32" ht="12.75" hidden="1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</row>
    <row r="295" spans="1:32" ht="12.75" hidden="1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</row>
    <row r="296" spans="1:32" ht="12.75" hidden="1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</row>
    <row r="297" spans="1:32" ht="12.75" hidden="1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</row>
    <row r="298" spans="1:32" ht="12.75" hidden="1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</row>
    <row r="299" spans="1:32" ht="12.75" hidden="1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</row>
    <row r="300" spans="1:32" ht="12.75" hidden="1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</row>
    <row r="301" spans="1:32" ht="12.75" hidden="1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</row>
    <row r="302" spans="1:32" ht="12.75" hidden="1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</row>
    <row r="303" spans="1:32" ht="12.75" hidden="1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</row>
    <row r="304" spans="1:32" ht="12.75" hidden="1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</row>
    <row r="305" spans="1:32" ht="12.75" hidden="1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</row>
    <row r="306" spans="2:32" ht="12.75" hidden="1"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</row>
  </sheetData>
  <sheetProtection password="CE83" sheet="1"/>
  <mergeCells count="182">
    <mergeCell ref="AB22:AF22"/>
    <mergeCell ref="W22:AA22"/>
    <mergeCell ref="R22:V22"/>
    <mergeCell ref="B22:Q22"/>
    <mergeCell ref="B34:Q34"/>
    <mergeCell ref="B35:Q35"/>
    <mergeCell ref="R34:V34"/>
    <mergeCell ref="R35:V35"/>
    <mergeCell ref="W34:AA34"/>
    <mergeCell ref="AB34:AF34"/>
    <mergeCell ref="W35:AA35"/>
    <mergeCell ref="AB35:AF35"/>
    <mergeCell ref="AB33:AF33"/>
    <mergeCell ref="W33:AA33"/>
    <mergeCell ref="R33:V33"/>
    <mergeCell ref="B33:Q33"/>
    <mergeCell ref="B45:G45"/>
    <mergeCell ref="B48:G48"/>
    <mergeCell ref="B42:G42"/>
    <mergeCell ref="B41:G41"/>
    <mergeCell ref="B40:G40"/>
    <mergeCell ref="B44:G44"/>
    <mergeCell ref="B56:L56"/>
    <mergeCell ref="B47:G47"/>
    <mergeCell ref="B46:G46"/>
    <mergeCell ref="B39:G39"/>
    <mergeCell ref="B38:G38"/>
    <mergeCell ref="B57:G57"/>
    <mergeCell ref="B53:G53"/>
    <mergeCell ref="B54:G54"/>
    <mergeCell ref="B55:G55"/>
    <mergeCell ref="B50:G50"/>
    <mergeCell ref="B49:G49"/>
    <mergeCell ref="H48:L48"/>
    <mergeCell ref="M48:Q48"/>
    <mergeCell ref="H42:L42"/>
    <mergeCell ref="M42:Q42"/>
    <mergeCell ref="H43:L43"/>
    <mergeCell ref="M43:Q43"/>
    <mergeCell ref="H47:L47"/>
    <mergeCell ref="M47:Q47"/>
    <mergeCell ref="B43:G43"/>
    <mergeCell ref="H41:L41"/>
    <mergeCell ref="M41:Q41"/>
    <mergeCell ref="H49:L49"/>
    <mergeCell ref="M49:Q49"/>
    <mergeCell ref="H50:L50"/>
    <mergeCell ref="M50:Q50"/>
    <mergeCell ref="H45:L45"/>
    <mergeCell ref="M45:Q45"/>
    <mergeCell ref="H46:L46"/>
    <mergeCell ref="M46:Q46"/>
    <mergeCell ref="R50:V50"/>
    <mergeCell ref="W50:AA50"/>
    <mergeCell ref="AB50:AF50"/>
    <mergeCell ref="H44:L44"/>
    <mergeCell ref="M44:Q44"/>
    <mergeCell ref="M38:Q38"/>
    <mergeCell ref="H39:L39"/>
    <mergeCell ref="M39:Q39"/>
    <mergeCell ref="H40:L40"/>
    <mergeCell ref="M40:Q40"/>
    <mergeCell ref="R48:V48"/>
    <mergeCell ref="W48:AA48"/>
    <mergeCell ref="AB48:AF48"/>
    <mergeCell ref="R46:V46"/>
    <mergeCell ref="R49:V49"/>
    <mergeCell ref="W49:AA49"/>
    <mergeCell ref="AB49:AF49"/>
    <mergeCell ref="R44:V44"/>
    <mergeCell ref="W44:AA44"/>
    <mergeCell ref="AB44:AF44"/>
    <mergeCell ref="W46:AA46"/>
    <mergeCell ref="AB46:AF46"/>
    <mergeCell ref="R47:V47"/>
    <mergeCell ref="W47:AA47"/>
    <mergeCell ref="AB47:AF47"/>
    <mergeCell ref="R45:V45"/>
    <mergeCell ref="W45:AA45"/>
    <mergeCell ref="W40:AA40"/>
    <mergeCell ref="AB40:AF40"/>
    <mergeCell ref="AB42:AF42"/>
    <mergeCell ref="R43:V43"/>
    <mergeCell ref="W43:AA43"/>
    <mergeCell ref="AB43:AF43"/>
    <mergeCell ref="R41:V41"/>
    <mergeCell ref="W41:AA41"/>
    <mergeCell ref="AB41:AF41"/>
    <mergeCell ref="R40:V40"/>
    <mergeCell ref="B37:AF37"/>
    <mergeCell ref="R38:V38"/>
    <mergeCell ref="W38:AA38"/>
    <mergeCell ref="AB38:AF38"/>
    <mergeCell ref="H38:L38"/>
    <mergeCell ref="R39:V39"/>
    <mergeCell ref="W39:AA39"/>
    <mergeCell ref="AB39:AF39"/>
    <mergeCell ref="AB45:AF45"/>
    <mergeCell ref="R42:V42"/>
    <mergeCell ref="W42:AA42"/>
    <mergeCell ref="B31:Q31"/>
    <mergeCell ref="R31:V31"/>
    <mergeCell ref="W31:AA31"/>
    <mergeCell ref="AB31:AF31"/>
    <mergeCell ref="B32:Q32"/>
    <mergeCell ref="R32:V32"/>
    <mergeCell ref="W32:AA32"/>
    <mergeCell ref="AB32:AF32"/>
    <mergeCell ref="B29:Q29"/>
    <mergeCell ref="R29:V29"/>
    <mergeCell ref="W29:AA29"/>
    <mergeCell ref="AB29:AF29"/>
    <mergeCell ref="B30:Q30"/>
    <mergeCell ref="R30:V30"/>
    <mergeCell ref="W30:AA30"/>
    <mergeCell ref="AB30:AF30"/>
    <mergeCell ref="B27:Q27"/>
    <mergeCell ref="R27:V27"/>
    <mergeCell ref="W27:AA27"/>
    <mergeCell ref="AB27:AF27"/>
    <mergeCell ref="B28:Q28"/>
    <mergeCell ref="R28:V28"/>
    <mergeCell ref="W28:AA28"/>
    <mergeCell ref="AB28:AF28"/>
    <mergeCell ref="B25:Q25"/>
    <mergeCell ref="R25:V25"/>
    <mergeCell ref="W25:AA25"/>
    <mergeCell ref="AB25:AF25"/>
    <mergeCell ref="B26:Q26"/>
    <mergeCell ref="R26:V26"/>
    <mergeCell ref="W26:AA26"/>
    <mergeCell ref="AB26:AF26"/>
    <mergeCell ref="B23:Q23"/>
    <mergeCell ref="R23:V23"/>
    <mergeCell ref="W23:AA23"/>
    <mergeCell ref="AB23:AF23"/>
    <mergeCell ref="B24:Q24"/>
    <mergeCell ref="R24:V24"/>
    <mergeCell ref="W24:AA24"/>
    <mergeCell ref="AB24:AF24"/>
    <mergeCell ref="B18:I18"/>
    <mergeCell ref="J18:P18"/>
    <mergeCell ref="R18:Y18"/>
    <mergeCell ref="Z18:AF18"/>
    <mergeCell ref="B20:AF20"/>
    <mergeCell ref="AB21:AF21"/>
    <mergeCell ref="W21:AA21"/>
    <mergeCell ref="R21:V21"/>
    <mergeCell ref="B21:Q21"/>
    <mergeCell ref="B14:I14"/>
    <mergeCell ref="J14:P14"/>
    <mergeCell ref="R14:Y14"/>
    <mergeCell ref="Z14:AF14"/>
    <mergeCell ref="B15:I15"/>
    <mergeCell ref="J15:P15"/>
    <mergeCell ref="R15:Y15"/>
    <mergeCell ref="Z15:AF15"/>
    <mergeCell ref="B12:I12"/>
    <mergeCell ref="J12:P12"/>
    <mergeCell ref="R12:Y12"/>
    <mergeCell ref="Z12:AF12"/>
    <mergeCell ref="B13:I13"/>
    <mergeCell ref="J13:P13"/>
    <mergeCell ref="R13:Y13"/>
    <mergeCell ref="Z13:AF13"/>
    <mergeCell ref="J10:P10"/>
    <mergeCell ref="R10:Y10"/>
    <mergeCell ref="Z10:AF10"/>
    <mergeCell ref="B11:I11"/>
    <mergeCell ref="J11:P11"/>
    <mergeCell ref="R11:Y11"/>
    <mergeCell ref="Z11:AF11"/>
    <mergeCell ref="W57:AF57"/>
    <mergeCell ref="A7:AG7"/>
    <mergeCell ref="A8:AG8"/>
    <mergeCell ref="A1:AG1"/>
    <mergeCell ref="A2:AG2"/>
    <mergeCell ref="A3:AG3"/>
    <mergeCell ref="A4:AG4"/>
    <mergeCell ref="A5:AG5"/>
    <mergeCell ref="A6:AG6"/>
    <mergeCell ref="B10:I10"/>
  </mergeCells>
  <printOptions horizontalCentered="1" verticalCentered="1"/>
  <pageMargins left="0.5" right="0.5" top="0.5" bottom="0" header="0.5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40">
      <selection activeCell="A51" sqref="A51"/>
    </sheetView>
  </sheetViews>
  <sheetFormatPr defaultColWidth="11.00390625" defaultRowHeight="12.75"/>
  <cols>
    <col min="1" max="1" width="26.00390625" style="43" customWidth="1"/>
    <col min="2" max="2" width="11.00390625" style="42" customWidth="1"/>
    <col min="3" max="3" width="10.140625" style="42" customWidth="1"/>
    <col min="4" max="4" width="10.28125" style="42" customWidth="1"/>
    <col min="5" max="5" width="11.00390625" style="42" customWidth="1"/>
    <col min="6" max="8" width="9.8515625" style="42" customWidth="1"/>
    <col min="9" max="9" width="9.57421875" style="42" customWidth="1"/>
    <col min="10" max="10" width="8.7109375" style="38" customWidth="1"/>
    <col min="11" max="11" width="8.8515625" style="38" customWidth="1"/>
    <col min="12" max="12" width="9.00390625" style="38" customWidth="1"/>
    <col min="13" max="16384" width="11.00390625" style="38" customWidth="1"/>
  </cols>
  <sheetData>
    <row r="1" spans="1:9" ht="12.75">
      <c r="A1" s="1" t="s">
        <v>8</v>
      </c>
      <c r="B1" s="36"/>
      <c r="C1" s="37"/>
      <c r="D1" s="36"/>
      <c r="E1" s="36"/>
      <c r="F1" s="36"/>
      <c r="G1" s="36"/>
      <c r="H1" s="36"/>
      <c r="I1" s="36"/>
    </row>
    <row r="2" spans="1:9" ht="12.75">
      <c r="A2" s="1" t="s">
        <v>9</v>
      </c>
      <c r="B2" s="36"/>
      <c r="C2" s="36"/>
      <c r="D2" s="36"/>
      <c r="E2" s="36"/>
      <c r="F2" s="36"/>
      <c r="G2" s="36"/>
      <c r="H2" s="36"/>
      <c r="I2" s="36"/>
    </row>
    <row r="3" spans="1:9" ht="12.75">
      <c r="A3" s="1" t="s">
        <v>10</v>
      </c>
      <c r="B3" s="36"/>
      <c r="C3" s="36"/>
      <c r="D3" s="36"/>
      <c r="E3" s="36"/>
      <c r="F3" s="36"/>
      <c r="G3" s="36"/>
      <c r="H3" s="36"/>
      <c r="I3" s="36"/>
    </row>
    <row r="4" spans="1:10" ht="12.75">
      <c r="A4" s="38"/>
      <c r="B4" s="38"/>
      <c r="C4" s="38"/>
      <c r="D4" s="39"/>
      <c r="E4" s="39"/>
      <c r="F4" s="39"/>
      <c r="G4" s="39"/>
      <c r="H4" s="39"/>
      <c r="I4" s="39"/>
      <c r="J4" s="40" t="s">
        <v>71</v>
      </c>
    </row>
    <row r="5" spans="1:10" ht="12.75">
      <c r="A5" s="38"/>
      <c r="B5" s="3" t="s">
        <v>79</v>
      </c>
      <c r="C5" s="128"/>
      <c r="D5" s="129"/>
      <c r="E5" s="41"/>
      <c r="H5" s="39"/>
      <c r="I5" s="39" t="s">
        <v>72</v>
      </c>
      <c r="J5" s="67">
        <v>1525.6</v>
      </c>
    </row>
    <row r="6" spans="2:11" ht="12.75">
      <c r="B6" s="3" t="s">
        <v>80</v>
      </c>
      <c r="C6" s="130"/>
      <c r="D6" s="127"/>
      <c r="E6" s="49" t="s">
        <v>81</v>
      </c>
      <c r="F6" s="132"/>
      <c r="G6" s="133"/>
      <c r="H6" s="45"/>
      <c r="I6" s="39" t="s">
        <v>73</v>
      </c>
      <c r="J6" s="67">
        <v>2354</v>
      </c>
      <c r="K6" s="46">
        <f>J6-J7</f>
        <v>890</v>
      </c>
    </row>
    <row r="7" spans="2:11" ht="12.75">
      <c r="B7" s="3" t="s">
        <v>11</v>
      </c>
      <c r="C7" s="130"/>
      <c r="D7" s="131"/>
      <c r="E7" s="3" t="s">
        <v>12</v>
      </c>
      <c r="F7" s="5">
        <v>0.005</v>
      </c>
      <c r="G7" s="44"/>
      <c r="H7" s="45"/>
      <c r="I7" s="42" t="s">
        <v>74</v>
      </c>
      <c r="J7" s="47">
        <v>1464</v>
      </c>
      <c r="K7" s="46">
        <f>J5-K6</f>
        <v>635.5999999999999</v>
      </c>
    </row>
    <row r="8" spans="2:10" ht="12.75">
      <c r="B8" s="3" t="s">
        <v>13</v>
      </c>
      <c r="C8" s="4" t="s">
        <v>14</v>
      </c>
      <c r="D8" s="44"/>
      <c r="E8" s="43" t="s">
        <v>82</v>
      </c>
      <c r="F8" s="126"/>
      <c r="G8" s="127"/>
      <c r="H8" s="45"/>
      <c r="I8" s="39" t="s">
        <v>48</v>
      </c>
      <c r="J8" s="48">
        <f>J5/K7</f>
        <v>2.4002517306482067</v>
      </c>
    </row>
    <row r="9" spans="2:9" ht="12.75">
      <c r="B9" s="6" t="s">
        <v>15</v>
      </c>
      <c r="C9" s="2">
        <v>1.031</v>
      </c>
      <c r="D9" s="49"/>
      <c r="E9" s="6" t="s">
        <v>16</v>
      </c>
      <c r="F9" s="73">
        <v>0.061</v>
      </c>
      <c r="I9" s="45"/>
    </row>
    <row r="10" spans="1:9" ht="13.5" thickBot="1">
      <c r="A10" s="50"/>
      <c r="B10" s="7" t="s">
        <v>17</v>
      </c>
      <c r="C10" s="124"/>
      <c r="D10" s="125"/>
      <c r="E10" s="7" t="s">
        <v>18</v>
      </c>
      <c r="F10" s="134" t="s">
        <v>94</v>
      </c>
      <c r="G10" s="135"/>
      <c r="H10" s="51"/>
      <c r="I10" s="49"/>
    </row>
    <row r="11" spans="1:12" ht="13.5" thickTop="1">
      <c r="A11" s="8" t="s">
        <v>19</v>
      </c>
      <c r="B11" s="11"/>
      <c r="C11" s="9" t="s">
        <v>20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10"/>
      <c r="J11" s="40" t="s">
        <v>26</v>
      </c>
      <c r="K11" s="40" t="s">
        <v>27</v>
      </c>
      <c r="L11" s="40" t="s">
        <v>28</v>
      </c>
    </row>
    <row r="12" spans="1:9" ht="12.75">
      <c r="A12" s="8" t="s">
        <v>29</v>
      </c>
      <c r="B12" s="11"/>
      <c r="C12" s="12">
        <v>4</v>
      </c>
      <c r="D12" s="12">
        <v>4</v>
      </c>
      <c r="E12" s="12">
        <v>4</v>
      </c>
      <c r="F12" s="12">
        <v>4</v>
      </c>
      <c r="G12" s="12">
        <v>4</v>
      </c>
      <c r="H12" s="12">
        <v>4</v>
      </c>
      <c r="I12" s="12"/>
    </row>
    <row r="13" spans="1:9" ht="12.75">
      <c r="A13" s="8" t="s">
        <v>30</v>
      </c>
      <c r="B13" s="11"/>
      <c r="C13" s="52">
        <v>2.5</v>
      </c>
      <c r="D13" s="52">
        <v>2.5</v>
      </c>
      <c r="E13" s="52">
        <v>2.5</v>
      </c>
      <c r="F13" s="52">
        <v>2.5</v>
      </c>
      <c r="G13" s="52">
        <v>2.5</v>
      </c>
      <c r="H13" s="52">
        <v>2.5</v>
      </c>
      <c r="I13" s="52"/>
    </row>
    <row r="14" spans="1:12" ht="12.75">
      <c r="A14" s="13" t="s">
        <v>31</v>
      </c>
      <c r="B14" s="11"/>
      <c r="C14" s="14"/>
      <c r="D14" s="14"/>
      <c r="E14" s="14"/>
      <c r="F14" s="14"/>
      <c r="G14" s="14"/>
      <c r="H14" s="14"/>
      <c r="I14" s="72" t="s">
        <v>72</v>
      </c>
      <c r="J14" s="68">
        <v>1198.2</v>
      </c>
      <c r="K14" s="68">
        <v>1188.2</v>
      </c>
      <c r="L14" s="68">
        <v>1193.6</v>
      </c>
    </row>
    <row r="15" spans="1:12" ht="12.75">
      <c r="A15" s="13" t="s">
        <v>32</v>
      </c>
      <c r="B15" s="11"/>
      <c r="C15" s="14"/>
      <c r="D15" s="14"/>
      <c r="E15" s="14"/>
      <c r="F15" s="14"/>
      <c r="G15" s="14"/>
      <c r="H15" s="14"/>
      <c r="I15" s="72" t="s">
        <v>83</v>
      </c>
      <c r="J15" s="68">
        <v>1201.4</v>
      </c>
      <c r="K15" s="68">
        <v>1190.7</v>
      </c>
      <c r="L15" s="68">
        <v>1195.8</v>
      </c>
    </row>
    <row r="16" spans="1:12" ht="12.75">
      <c r="A16" s="13" t="s">
        <v>33</v>
      </c>
      <c r="B16" s="11"/>
      <c r="C16" s="14"/>
      <c r="D16" s="14"/>
      <c r="E16" s="14"/>
      <c r="F16" s="14"/>
      <c r="G16" s="14"/>
      <c r="H16" s="14"/>
      <c r="I16" s="72" t="s">
        <v>84</v>
      </c>
      <c r="J16" s="68">
        <v>682.3</v>
      </c>
      <c r="K16" s="68">
        <v>675.5</v>
      </c>
      <c r="L16" s="68">
        <v>677.8</v>
      </c>
    </row>
    <row r="17" spans="1:12" ht="12.75">
      <c r="A17" s="8" t="s">
        <v>34</v>
      </c>
      <c r="B17" s="11" t="s">
        <v>35</v>
      </c>
      <c r="C17" s="15">
        <f aca="true" t="shared" si="0" ref="C17:H17">C15-C16</f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/>
      <c r="J17" s="15">
        <f>J15-J16</f>
        <v>519.1000000000001</v>
      </c>
      <c r="K17" s="15">
        <f>K15-K16</f>
        <v>515.2</v>
      </c>
      <c r="L17" s="15">
        <f>L15-L16</f>
        <v>518</v>
      </c>
    </row>
    <row r="18" spans="1:12" ht="12.75">
      <c r="A18" s="8" t="s">
        <v>36</v>
      </c>
      <c r="B18" s="11" t="s">
        <v>37</v>
      </c>
      <c r="C18" s="16" t="e">
        <f aca="true" t="shared" si="1" ref="C18:H18">C14/C17</f>
        <v>#DIV/0!</v>
      </c>
      <c r="D18" s="16" t="e">
        <f t="shared" si="1"/>
        <v>#DIV/0!</v>
      </c>
      <c r="E18" s="16" t="e">
        <f t="shared" si="1"/>
        <v>#DIV/0!</v>
      </c>
      <c r="F18" s="16" t="e">
        <f t="shared" si="1"/>
        <v>#DIV/0!</v>
      </c>
      <c r="G18" s="16" t="e">
        <f t="shared" si="1"/>
        <v>#DIV/0!</v>
      </c>
      <c r="H18" s="16" t="e">
        <f t="shared" si="1"/>
        <v>#DIV/0!</v>
      </c>
      <c r="I18" s="16"/>
      <c r="J18" s="16">
        <f>J14/J17</f>
        <v>2.308225775380466</v>
      </c>
      <c r="K18" s="16">
        <f>K14/K17</f>
        <v>2.3062888198757765</v>
      </c>
      <c r="L18" s="16">
        <f>L14/L17</f>
        <v>2.304247104247104</v>
      </c>
    </row>
    <row r="19" spans="1:12" ht="12.75">
      <c r="A19" s="13" t="s">
        <v>38</v>
      </c>
      <c r="B19" s="11"/>
      <c r="C19" s="54">
        <f>J8</f>
        <v>2.4002517306482067</v>
      </c>
      <c r="D19" s="16">
        <f aca="true" t="shared" si="2" ref="D19:L19">$C$19</f>
        <v>2.4002517306482067</v>
      </c>
      <c r="E19" s="16">
        <f t="shared" si="2"/>
        <v>2.4002517306482067</v>
      </c>
      <c r="F19" s="16">
        <f t="shared" si="2"/>
        <v>2.4002517306482067</v>
      </c>
      <c r="G19" s="16">
        <f t="shared" si="2"/>
        <v>2.4002517306482067</v>
      </c>
      <c r="H19" s="16">
        <f t="shared" si="2"/>
        <v>2.4002517306482067</v>
      </c>
      <c r="I19" s="16"/>
      <c r="J19" s="16">
        <f t="shared" si="2"/>
        <v>2.4002517306482067</v>
      </c>
      <c r="K19" s="16">
        <f t="shared" si="2"/>
        <v>2.4002517306482067</v>
      </c>
      <c r="L19" s="16">
        <f t="shared" si="2"/>
        <v>2.4002517306482067</v>
      </c>
    </row>
    <row r="20" spans="1:12" ht="12.75">
      <c r="A20" s="8" t="s">
        <v>39</v>
      </c>
      <c r="B20" s="11" t="s">
        <v>40</v>
      </c>
      <c r="C20" s="15" t="e">
        <f aca="true" t="shared" si="3" ref="C20:H20">100*(C19-C18)/C19</f>
        <v>#DIV/0!</v>
      </c>
      <c r="D20" s="15" t="e">
        <f t="shared" si="3"/>
        <v>#DIV/0!</v>
      </c>
      <c r="E20" s="15" t="e">
        <f t="shared" si="3"/>
        <v>#DIV/0!</v>
      </c>
      <c r="F20" s="15" t="e">
        <f t="shared" si="3"/>
        <v>#DIV/0!</v>
      </c>
      <c r="G20" s="15" t="e">
        <f t="shared" si="3"/>
        <v>#DIV/0!</v>
      </c>
      <c r="H20" s="15" t="e">
        <f t="shared" si="3"/>
        <v>#DIV/0!</v>
      </c>
      <c r="I20" s="15"/>
      <c r="J20" s="15">
        <f>100*(J19-J18)/J19</f>
        <v>3.8340126617839623</v>
      </c>
      <c r="K20" s="15">
        <f>100*(K19-K18)/K19</f>
        <v>3.91471067691116</v>
      </c>
      <c r="L20" s="15">
        <f>100*(L19-L18)/L19</f>
        <v>3.999773239416682</v>
      </c>
    </row>
    <row r="21" spans="1:12" ht="12.75">
      <c r="A21" s="8" t="s">
        <v>41</v>
      </c>
      <c r="B21" s="11"/>
      <c r="C21" s="15" t="e">
        <f aca="true" t="shared" si="4" ref="C21:H21">C20-AVERAGEA($C$20:$H$20)</f>
        <v>#DIV/0!</v>
      </c>
      <c r="D21" s="15" t="e">
        <f t="shared" si="4"/>
        <v>#DIV/0!</v>
      </c>
      <c r="E21" s="15" t="e">
        <f t="shared" si="4"/>
        <v>#DIV/0!</v>
      </c>
      <c r="F21" s="15" t="e">
        <f t="shared" si="4"/>
        <v>#DIV/0!</v>
      </c>
      <c r="G21" s="15" t="e">
        <f t="shared" si="4"/>
        <v>#DIV/0!</v>
      </c>
      <c r="H21" s="15" t="e">
        <f t="shared" si="4"/>
        <v>#DIV/0!</v>
      </c>
      <c r="I21" s="17" t="s">
        <v>4</v>
      </c>
      <c r="J21" s="68">
        <v>3550</v>
      </c>
      <c r="K21" s="68">
        <v>3400</v>
      </c>
      <c r="L21" s="68">
        <v>3450</v>
      </c>
    </row>
    <row r="22" spans="1:12" ht="12.75">
      <c r="A22" s="8" t="s">
        <v>42</v>
      </c>
      <c r="B22" s="11"/>
      <c r="C22" s="18"/>
      <c r="D22" s="18"/>
      <c r="E22" s="18"/>
      <c r="F22" s="18"/>
      <c r="G22" s="18"/>
      <c r="H22" s="18"/>
      <c r="I22" s="17" t="s">
        <v>5</v>
      </c>
      <c r="J22" s="69">
        <v>12</v>
      </c>
      <c r="K22" s="69">
        <v>14</v>
      </c>
      <c r="L22" s="69">
        <v>14.5</v>
      </c>
    </row>
    <row r="23" spans="1:9" ht="12.75">
      <c r="A23" s="8" t="s">
        <v>43</v>
      </c>
      <c r="B23" s="19" t="s">
        <v>44</v>
      </c>
      <c r="C23" s="15" t="str">
        <f>IF(ISBLANK(C22)," ",C17*C20/100*0.55+C14)</f>
        <v> </v>
      </c>
      <c r="D23" s="15">
        <f>IF(ISBLANK(D22),"",D17*D20/100*0.55+D14)</f>
      </c>
      <c r="E23" s="15" t="str">
        <f>IF(ISBLANK(E22)," ",E17*E20/100*0.55+E14)</f>
        <v> </v>
      </c>
      <c r="F23" s="15" t="str">
        <f>IF(ISBLANK(F22)," ",F17*F20/100*0.55+F14)</f>
        <v> </v>
      </c>
      <c r="G23" s="15" t="str">
        <f>IF(ISBLANK(G22)," ",G17*G20/100*0.55+G14)</f>
        <v> </v>
      </c>
      <c r="H23" s="15" t="str">
        <f>IF(ISBLANK(H22)," ",H17*H20/100*0.55+H14)</f>
        <v> </v>
      </c>
      <c r="I23" s="15"/>
    </row>
    <row r="24" spans="1:11" ht="12.75">
      <c r="A24" s="8" t="s">
        <v>45</v>
      </c>
      <c r="B24" s="19" t="s">
        <v>46</v>
      </c>
      <c r="C24" s="15" t="str">
        <f aca="true" t="shared" si="5" ref="C24:H24">IF(ISBLANK(C22)," ",C17*C20/100*0.8+C14)</f>
        <v> </v>
      </c>
      <c r="D24" s="15" t="str">
        <f t="shared" si="5"/>
        <v> </v>
      </c>
      <c r="E24" s="15" t="str">
        <f t="shared" si="5"/>
        <v> </v>
      </c>
      <c r="F24" s="15" t="str">
        <f t="shared" si="5"/>
        <v> </v>
      </c>
      <c r="G24" s="15" t="str">
        <f t="shared" si="5"/>
        <v> </v>
      </c>
      <c r="H24" s="15" t="str">
        <f t="shared" si="5"/>
        <v> </v>
      </c>
      <c r="I24" s="15"/>
      <c r="J24" s="56" t="s">
        <v>47</v>
      </c>
      <c r="K24" s="48">
        <f>-((1-F9)*100/((F9*100/C9)-(100/C19)))</f>
        <v>2.6268885824965063</v>
      </c>
    </row>
    <row r="25" spans="1:11" ht="12.75">
      <c r="A25" s="27"/>
      <c r="B25" s="28"/>
      <c r="C25" s="57" t="e">
        <f aca="true" t="shared" si="6" ref="C25:H25">(C23+C24)/2</f>
        <v>#VALUE!</v>
      </c>
      <c r="D25" s="57" t="e">
        <f t="shared" si="6"/>
        <v>#VALUE!</v>
      </c>
      <c r="E25" s="57" t="e">
        <f t="shared" si="6"/>
        <v>#VALUE!</v>
      </c>
      <c r="F25" s="57" t="e">
        <f t="shared" si="6"/>
        <v>#VALUE!</v>
      </c>
      <c r="G25" s="57" t="e">
        <f t="shared" si="6"/>
        <v>#VALUE!</v>
      </c>
      <c r="H25" s="57" t="e">
        <f t="shared" si="6"/>
        <v>#VALUE!</v>
      </c>
      <c r="I25" s="58"/>
      <c r="J25" s="56" t="s">
        <v>48</v>
      </c>
      <c r="K25" s="48">
        <f>C19</f>
        <v>2.4002517306482067</v>
      </c>
    </row>
    <row r="26" spans="1:11" ht="12.75">
      <c r="A26" s="20" t="s">
        <v>49</v>
      </c>
      <c r="B26" s="44">
        <v>0.25</v>
      </c>
      <c r="C26" s="9" t="s">
        <v>50</v>
      </c>
      <c r="D26" s="44" t="s">
        <v>51</v>
      </c>
      <c r="E26" s="9" t="s">
        <v>52</v>
      </c>
      <c r="F26" s="9"/>
      <c r="G26" s="9"/>
      <c r="H26" s="9"/>
      <c r="I26" s="10"/>
      <c r="J26" s="56" t="s">
        <v>53</v>
      </c>
      <c r="K26" s="48">
        <f>(J18+K18+L18)/3</f>
        <v>2.3062538998344486</v>
      </c>
    </row>
    <row r="27" spans="1:11" ht="12.75">
      <c r="A27" s="8"/>
      <c r="B27" s="11"/>
      <c r="C27" s="59"/>
      <c r="D27" s="59"/>
      <c r="E27" s="59"/>
      <c r="F27" s="59"/>
      <c r="G27" s="59"/>
      <c r="H27" s="59"/>
      <c r="I27" s="59"/>
      <c r="J27" s="56" t="s">
        <v>54</v>
      </c>
      <c r="K27" s="60">
        <f>(J20+K20+L20)/3/100</f>
        <v>0.03916165526037268</v>
      </c>
    </row>
    <row r="28" spans="1:11" ht="12.75">
      <c r="A28" s="13" t="s">
        <v>55</v>
      </c>
      <c r="B28" s="11"/>
      <c r="C28" s="14"/>
      <c r="D28" s="14"/>
      <c r="E28" s="14"/>
      <c r="F28" s="14"/>
      <c r="G28" s="14"/>
      <c r="H28" s="14"/>
      <c r="I28" s="53"/>
      <c r="J28" s="56" t="s">
        <v>3</v>
      </c>
      <c r="K28" s="60">
        <f>1-(K26*(1-F9)/K24)</f>
        <v>0.17561314690916185</v>
      </c>
    </row>
    <row r="29" spans="1:11" ht="12.75">
      <c r="A29" s="8" t="s">
        <v>56</v>
      </c>
      <c r="B29" s="11"/>
      <c r="C29" s="15" t="str">
        <f aca="true" t="shared" si="7" ref="C29:H29">IF(ISBLANK(C22)," ",ROUND(((C28-C14)/(C17*C20/100))*100,1))</f>
        <v> </v>
      </c>
      <c r="D29" s="15" t="str">
        <f t="shared" si="7"/>
        <v> </v>
      </c>
      <c r="E29" s="15" t="str">
        <f t="shared" si="7"/>
        <v> </v>
      </c>
      <c r="F29" s="15" t="str">
        <f t="shared" si="7"/>
        <v> </v>
      </c>
      <c r="G29" s="15" t="str">
        <f t="shared" si="7"/>
        <v> </v>
      </c>
      <c r="H29" s="15" t="str">
        <f t="shared" si="7"/>
        <v> </v>
      </c>
      <c r="I29" s="15"/>
      <c r="J29" s="56" t="s">
        <v>1</v>
      </c>
      <c r="K29" s="60">
        <f>(K28-K27)/K28</f>
        <v>0.777000435618698</v>
      </c>
    </row>
    <row r="30" spans="1:11" ht="12.75">
      <c r="A30" s="27"/>
      <c r="B30" s="28"/>
      <c r="C30" s="9"/>
      <c r="D30" s="9"/>
      <c r="E30" s="9"/>
      <c r="F30" s="9"/>
      <c r="G30" s="9"/>
      <c r="H30" s="9"/>
      <c r="I30" s="10"/>
      <c r="J30" s="21" t="s">
        <v>4</v>
      </c>
      <c r="K30" s="61">
        <f>(J21+K21+L21)/3</f>
        <v>3466.6666666666665</v>
      </c>
    </row>
    <row r="31" spans="1:11" ht="12.75">
      <c r="A31" s="20" t="s">
        <v>57</v>
      </c>
      <c r="B31" s="9"/>
      <c r="C31" s="9"/>
      <c r="D31" s="9"/>
      <c r="E31" s="9"/>
      <c r="F31" s="9"/>
      <c r="G31" s="9"/>
      <c r="H31" s="9"/>
      <c r="I31" s="10"/>
      <c r="J31" s="21" t="s">
        <v>5</v>
      </c>
      <c r="K31" s="55">
        <f>(J22+K22+L22)/3</f>
        <v>13.5</v>
      </c>
    </row>
    <row r="32" spans="1:11" ht="12.75">
      <c r="A32" s="8" t="s">
        <v>58</v>
      </c>
      <c r="B32" s="11"/>
      <c r="C32" s="59"/>
      <c r="D32" s="59"/>
      <c r="E32" s="59"/>
      <c r="F32" s="59"/>
      <c r="G32" s="59"/>
      <c r="H32" s="59"/>
      <c r="I32" s="59"/>
      <c r="J32" s="21" t="s">
        <v>59</v>
      </c>
      <c r="K32" s="62">
        <f>J37*100</f>
        <v>11.182684875032175</v>
      </c>
    </row>
    <row r="33" spans="1:8" ht="12.75">
      <c r="A33" s="8" t="s">
        <v>30</v>
      </c>
      <c r="B33" s="11"/>
      <c r="C33" s="22">
        <f aca="true" t="shared" si="8" ref="C33:H33">C13</f>
        <v>2.5</v>
      </c>
      <c r="D33" s="22">
        <f t="shared" si="8"/>
        <v>2.5</v>
      </c>
      <c r="E33" s="22">
        <f t="shared" si="8"/>
        <v>2.5</v>
      </c>
      <c r="F33" s="22">
        <f t="shared" si="8"/>
        <v>2.5</v>
      </c>
      <c r="G33" s="22">
        <f t="shared" si="8"/>
        <v>2.5</v>
      </c>
      <c r="H33" s="22">
        <f t="shared" si="8"/>
        <v>2.5</v>
      </c>
    </row>
    <row r="34" spans="1:10" ht="12.75">
      <c r="A34" s="13" t="s">
        <v>60</v>
      </c>
      <c r="B34" s="11"/>
      <c r="C34" s="23"/>
      <c r="D34" s="23"/>
      <c r="E34" s="23"/>
      <c r="F34" s="23"/>
      <c r="G34" s="23"/>
      <c r="H34" s="23"/>
      <c r="I34" s="17" t="s">
        <v>77</v>
      </c>
      <c r="J34" s="67">
        <v>1376.4</v>
      </c>
    </row>
    <row r="35" spans="1:11" ht="12.75">
      <c r="A35" s="8" t="s">
        <v>61</v>
      </c>
      <c r="B35" s="11" t="s">
        <v>62</v>
      </c>
      <c r="C35" s="15">
        <f aca="true" t="shared" si="9" ref="C35:H35">IF(ISBLANK(C22),ROUND(2*C34/(3.14*C33*C12),1)," ")</f>
        <v>0</v>
      </c>
      <c r="D35" s="15">
        <f t="shared" si="9"/>
        <v>0</v>
      </c>
      <c r="E35" s="15">
        <f t="shared" si="9"/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34" t="s">
        <v>75</v>
      </c>
      <c r="J35" s="67">
        <v>2152.6</v>
      </c>
      <c r="K35" s="38">
        <f>J35-J34</f>
        <v>776.1999999999998</v>
      </c>
    </row>
    <row r="36" spans="1:11" ht="12.75">
      <c r="A36" s="24" t="s">
        <v>63</v>
      </c>
      <c r="B36" s="25" t="s">
        <v>62</v>
      </c>
      <c r="C36" s="26" t="str">
        <f>IF(ISBLANK(C22)," ",ROUND(2*C34/(3.14*C33*C12),1))</f>
        <v> </v>
      </c>
      <c r="D36" s="26">
        <f>IF(ISBLANK(D22),"",ROUND(2*D34/(3.14*D33*D12),1))</f>
      </c>
      <c r="E36" s="26" t="str">
        <f>IF(ISBLANK(E22)," ",ROUND(2*E34/(3.14*E33*E12),1))</f>
        <v> </v>
      </c>
      <c r="F36" s="26" t="str">
        <f>IF(ISBLANK(F22)," ",ROUND(2*F34/(3.14*F33*F12),1))</f>
        <v> </v>
      </c>
      <c r="G36" s="26">
        <f>IF(ISBLANK(G22),"",ROUND(2*G34/(3.14*G33*G12),1))</f>
      </c>
      <c r="H36" s="26" t="str">
        <f>IF(ISBLANK(H22)," ",ROUND(2*H34/(3.14*H33*H12),1))</f>
        <v> </v>
      </c>
      <c r="I36" s="63" t="s">
        <v>76</v>
      </c>
      <c r="J36" s="67">
        <v>2065.8</v>
      </c>
      <c r="K36" s="38">
        <f>J35-J36</f>
        <v>86.79999999999973</v>
      </c>
    </row>
    <row r="37" spans="1:10" ht="12.75">
      <c r="A37" s="27"/>
      <c r="B37" s="28"/>
      <c r="C37" s="29"/>
      <c r="D37" s="29"/>
      <c r="E37" s="29"/>
      <c r="F37" s="29"/>
      <c r="G37" s="29"/>
      <c r="H37" s="29"/>
      <c r="I37" s="35" t="s">
        <v>78</v>
      </c>
      <c r="J37" s="64">
        <f>K36/K35</f>
        <v>0.11182684875032176</v>
      </c>
    </row>
    <row r="38" spans="1:9" ht="12.75">
      <c r="A38" s="27" t="s">
        <v>64</v>
      </c>
      <c r="B38" s="28"/>
      <c r="C38" s="29"/>
      <c r="D38" s="29"/>
      <c r="E38" s="29"/>
      <c r="F38" s="29"/>
      <c r="G38" s="29"/>
      <c r="H38" s="29"/>
      <c r="I38" s="26"/>
    </row>
    <row r="39" spans="1:9" ht="12.75">
      <c r="A39" s="8"/>
      <c r="B39" s="11"/>
      <c r="C39" s="26"/>
      <c r="D39" s="26"/>
      <c r="E39" s="26"/>
      <c r="F39" s="26"/>
      <c r="G39" s="26"/>
      <c r="H39" s="26"/>
      <c r="I39" s="26"/>
    </row>
    <row r="40" spans="1:9" ht="12.75">
      <c r="A40" s="30" t="s">
        <v>65</v>
      </c>
      <c r="B40" s="11"/>
      <c r="C40" s="31" t="e">
        <f>100*D44/G44</f>
        <v>#DIV/0!</v>
      </c>
      <c r="D40" s="15"/>
      <c r="E40" s="15"/>
      <c r="F40" s="15"/>
      <c r="G40" s="15"/>
      <c r="H40" s="15"/>
      <c r="I40" s="15"/>
    </row>
    <row r="41" spans="1:9" ht="12.75">
      <c r="A41" s="8" t="s">
        <v>66</v>
      </c>
      <c r="B41" s="65"/>
      <c r="C41" s="45"/>
      <c r="D41" s="45"/>
      <c r="E41" s="45"/>
      <c r="F41" s="45"/>
      <c r="G41" s="45"/>
      <c r="H41" s="45"/>
      <c r="I41" s="45"/>
    </row>
    <row r="42" spans="1:9" ht="12.75">
      <c r="A42" s="27" t="s">
        <v>67</v>
      </c>
      <c r="B42" s="66"/>
      <c r="C42" s="44"/>
      <c r="D42" s="44"/>
      <c r="E42" s="44"/>
      <c r="F42" s="44"/>
      <c r="G42" s="44"/>
      <c r="H42" s="44"/>
      <c r="I42" s="49"/>
    </row>
    <row r="43" ht="12.75">
      <c r="A43" s="24"/>
    </row>
    <row r="44" spans="1:7" ht="12.75">
      <c r="A44" s="24"/>
      <c r="C44" s="3" t="s">
        <v>68</v>
      </c>
      <c r="D44" s="32" t="e">
        <f>AVERAGE(C36,D36,E36,F36,G36,H36)</f>
        <v>#DIV/0!</v>
      </c>
      <c r="F44" s="3" t="s">
        <v>69</v>
      </c>
      <c r="G44" s="32">
        <f>AVERAGE(C35:H35)</f>
        <v>0</v>
      </c>
    </row>
    <row r="46" ht="12.75">
      <c r="B46" s="42" t="s">
        <v>70</v>
      </c>
    </row>
    <row r="47" ht="12.75">
      <c r="B47" s="38"/>
    </row>
    <row r="48" ht="12.75">
      <c r="B48" s="38"/>
    </row>
  </sheetData>
  <sheetProtection/>
  <mergeCells count="7">
    <mergeCell ref="C10:D10"/>
    <mergeCell ref="F8:G8"/>
    <mergeCell ref="C5:D5"/>
    <mergeCell ref="C7:D7"/>
    <mergeCell ref="C6:D6"/>
    <mergeCell ref="F6:G6"/>
    <mergeCell ref="F10:G10"/>
  </mergeCells>
  <printOptions/>
  <pageMargins left="0.75" right="0.75" top="1" bottom="1" header="0.5" footer="0.5"/>
  <pageSetup fitToHeight="1" fitToWidth="1" horizontalDpi="360" verticalDpi="360" orientation="landscape" scale="74" r:id="rId3"/>
  <legacyDrawing r:id="rId2"/>
  <oleObjects>
    <oleObject progId="Equation.2" shapeId="4332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Materials Associate 2</dc:title>
  <dc:subject/>
  <dc:creator>Billy Goins</dc:creator>
  <cp:keywords/>
  <dc:description/>
  <cp:lastModifiedBy>C W. Hampton</cp:lastModifiedBy>
  <cp:lastPrinted>2019-11-07T15:58:37Z</cp:lastPrinted>
  <dcterms:created xsi:type="dcterms:W3CDTF">1999-02-19T15:30:28Z</dcterms:created>
  <dcterms:modified xsi:type="dcterms:W3CDTF">2023-04-26T12:13:33Z</dcterms:modified>
  <cp:category/>
  <cp:version/>
  <cp:contentType/>
  <cp:contentStatus/>
</cp:coreProperties>
</file>