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omments1.xml" ContentType="application/vnd.openxmlformats-officedocument.spreadsheetml.comments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omments2.xml" ContentType="application/vnd.openxmlformats-officedocument.spreadsheetml.comments+xml"/>
  <Override PartName="/xl/tables/table14.xml" ContentType="application/vnd.openxmlformats-officedocument.spreadsheetml.table+xml"/>
  <Override PartName="/xl/comments3.xml" ContentType="application/vnd.openxmlformats-officedocument.spreadsheetml.comments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omments4.xml" ContentType="application/vnd.openxmlformats-officedocument.spreadsheetml.comments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omments5.xml" ContentType="application/vnd.openxmlformats-officedocument.spreadsheetml.comments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omments6.xml" ContentType="application/vnd.openxmlformats-officedocument.spreadsheetml.comments+xml"/>
  <Override PartName="/xl/tables/table21.xml" ContentType="application/vnd.openxmlformats-officedocument.spreadsheetml.table+xml"/>
  <Override PartName="/xl/comments7.xml" ContentType="application/vnd.openxmlformats-officedocument.spreadsheetml.comments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N:\HQMT FIELDOPS\Field Ops\Concrete &amp; Aggregate\Concrete\Mix Designs\2. AWP Template\"/>
    </mc:Choice>
  </mc:AlternateContent>
  <xr:revisionPtr revIDLastSave="0" documentId="13_ncr:1_{EACEB5A7-553D-47F6-AB72-1F7AB40C5473}" xr6:coauthVersionLast="47" xr6:coauthVersionMax="47" xr10:uidLastSave="{00000000-0000-0000-0000-000000000000}"/>
  <bookViews>
    <workbookView xWindow="28680" yWindow="-120" windowWidth="29040" windowHeight="15840" tabRatio="628" xr2:uid="{00000000-000D-0000-FFFF-FFFF00000000}"/>
  </bookViews>
  <sheets>
    <sheet name="Design" sheetId="14" r:id="rId1"/>
    <sheet name="Checklist" sheetId="3" r:id="rId2"/>
    <sheet name="ADMIX" sheetId="25" state="hidden" r:id="rId3"/>
    <sheet name="AWP" sheetId="16" state="hidden" r:id="rId4"/>
    <sheet name="CONCRETE" sheetId="15" state="hidden" r:id="rId5"/>
    <sheet name="CLASSES" sheetId="17" state="hidden" r:id="rId6"/>
    <sheet name="CEMENT" sheetId="18" state="hidden" r:id="rId7"/>
    <sheet name="FLY ASH" sheetId="19" state="hidden" r:id="rId8"/>
    <sheet name="SLAG CEMENT" sheetId="20" state="hidden" r:id="rId9"/>
    <sheet name="WATER" sheetId="23" state="hidden" r:id="rId10"/>
    <sheet name="AGGREGATE" sheetId="22" state="hidden" r:id="rId11"/>
  </sheets>
  <definedNames>
    <definedName name="_xlnm._FilterDatabase" localSheetId="7" hidden="1">'FLY ASH'!#REF!</definedName>
    <definedName name="_xlnm.Print_Area" localSheetId="10">AGGREGATE!#REF!</definedName>
    <definedName name="_xlnm.Print_Area" localSheetId="1">Checklist!$A$1:$L$52</definedName>
    <definedName name="_xlnm.Print_Area" localSheetId="0">Design!$1:$66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4" i="22" l="1"/>
  <c r="F3" i="15"/>
  <c r="F2" i="15"/>
  <c r="E126" i="22"/>
  <c r="H46" i="22"/>
  <c r="H37" i="22"/>
  <c r="H36" i="22"/>
  <c r="H26" i="22"/>
  <c r="H25" i="22"/>
  <c r="H14" i="22"/>
  <c r="H12" i="22"/>
  <c r="H2" i="22"/>
  <c r="H47" i="22"/>
  <c r="H3" i="22"/>
  <c r="E43" i="22"/>
  <c r="E123" i="22"/>
  <c r="E65" i="22"/>
  <c r="E74" i="22"/>
  <c r="E85" i="22"/>
  <c r="E61" i="22"/>
  <c r="E38" i="19"/>
  <c r="E12" i="22"/>
  <c r="E256" i="22"/>
  <c r="E190" i="25"/>
  <c r="E267" i="25"/>
  <c r="E524" i="25"/>
  <c r="E516" i="25"/>
  <c r="E498" i="25"/>
  <c r="E453" i="25"/>
  <c r="E443" i="25"/>
  <c r="E338" i="25"/>
  <c r="E318" i="25"/>
  <c r="E255" i="25"/>
  <c r="E216" i="25"/>
  <c r="E185" i="25"/>
  <c r="E64" i="25"/>
  <c r="E71" i="25"/>
  <c r="E70" i="25"/>
  <c r="E72" i="25"/>
  <c r="E345" i="25"/>
  <c r="E346" i="25"/>
  <c r="E344" i="25"/>
  <c r="I459" i="25"/>
  <c r="E461" i="25"/>
  <c r="E506" i="25" l="1"/>
  <c r="E507" i="25"/>
  <c r="E39" i="19"/>
  <c r="E420" i="25"/>
  <c r="E180" i="25"/>
  <c r="E437" i="25"/>
  <c r="E442" i="25"/>
  <c r="E79" i="22"/>
  <c r="E113" i="22"/>
  <c r="E9" i="20"/>
  <c r="A35" i="18"/>
  <c r="A36" i="18" s="1"/>
  <c r="A37" i="18" s="1"/>
  <c r="A38" i="18" s="1"/>
  <c r="E35" i="18"/>
  <c r="E60" i="25"/>
  <c r="E504" i="25"/>
  <c r="E503" i="25"/>
  <c r="E33" i="19"/>
  <c r="E258" i="22"/>
  <c r="E125" i="22"/>
  <c r="E482" i="25"/>
  <c r="E105" i="25"/>
  <c r="E373" i="25"/>
  <c r="E211" i="25"/>
  <c r="E451" i="25"/>
  <c r="E162" i="25"/>
  <c r="E51" i="25"/>
  <c r="E160" i="25"/>
  <c r="E427" i="25"/>
  <c r="E46" i="25"/>
  <c r="E47" i="25"/>
  <c r="E40" i="25"/>
  <c r="E48" i="25"/>
  <c r="E12" i="25"/>
  <c r="E479" i="25"/>
  <c r="E465" i="25"/>
  <c r="E413" i="25"/>
  <c r="E360" i="25"/>
  <c r="E268" i="25"/>
  <c r="E269" i="25"/>
  <c r="E270" i="25"/>
  <c r="E226" i="25"/>
  <c r="E143" i="25"/>
  <c r="E174" i="22"/>
  <c r="J1" i="25"/>
  <c r="I2" i="25"/>
  <c r="J2" i="25" s="1"/>
  <c r="E3" i="25"/>
  <c r="I3" i="25"/>
  <c r="J3" i="25" s="1"/>
  <c r="E4" i="25"/>
  <c r="E5" i="25"/>
  <c r="E6" i="25"/>
  <c r="E7" i="25"/>
  <c r="E8" i="25"/>
  <c r="E9" i="25"/>
  <c r="E10" i="25"/>
  <c r="E11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1" i="25"/>
  <c r="E42" i="25"/>
  <c r="E43" i="25"/>
  <c r="E44" i="25"/>
  <c r="E45" i="25"/>
  <c r="E49" i="25"/>
  <c r="E50" i="25"/>
  <c r="E52" i="25"/>
  <c r="E53" i="25"/>
  <c r="E54" i="25"/>
  <c r="E55" i="25"/>
  <c r="E56" i="25"/>
  <c r="E57" i="25"/>
  <c r="E58" i="25"/>
  <c r="E59" i="25"/>
  <c r="E61" i="25"/>
  <c r="E62" i="25"/>
  <c r="E63" i="25"/>
  <c r="J66" i="25"/>
  <c r="I67" i="25"/>
  <c r="J67" i="25" s="1"/>
  <c r="E68" i="25"/>
  <c r="I68" i="25"/>
  <c r="J68" i="25" s="1"/>
  <c r="E69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E103" i="25"/>
  <c r="E104" i="25"/>
  <c r="E106" i="25"/>
  <c r="E107" i="25"/>
  <c r="E108" i="25"/>
  <c r="E109" i="25"/>
  <c r="E110" i="25"/>
  <c r="E111" i="25"/>
  <c r="E112" i="25"/>
  <c r="E113" i="25"/>
  <c r="E114" i="25"/>
  <c r="E115" i="25"/>
  <c r="E116" i="25"/>
  <c r="E117" i="25"/>
  <c r="E118" i="25"/>
  <c r="E119" i="25"/>
  <c r="E120" i="25"/>
  <c r="E121" i="25"/>
  <c r="E122" i="25"/>
  <c r="E123" i="25"/>
  <c r="E124" i="25"/>
  <c r="E125" i="25"/>
  <c r="E126" i="25"/>
  <c r="E127" i="25"/>
  <c r="E128" i="25"/>
  <c r="E129" i="25"/>
  <c r="E130" i="25"/>
  <c r="E131" i="25"/>
  <c r="E132" i="25"/>
  <c r="E133" i="25"/>
  <c r="E134" i="25"/>
  <c r="E135" i="25"/>
  <c r="E136" i="25"/>
  <c r="E137" i="25"/>
  <c r="E138" i="25"/>
  <c r="E139" i="25"/>
  <c r="E140" i="25"/>
  <c r="E141" i="25"/>
  <c r="E142" i="25"/>
  <c r="E144" i="25"/>
  <c r="E145" i="25"/>
  <c r="E146" i="25"/>
  <c r="E147" i="25"/>
  <c r="E148" i="25"/>
  <c r="E149" i="25"/>
  <c r="E150" i="25"/>
  <c r="E151" i="25"/>
  <c r="E152" i="25"/>
  <c r="E153" i="25"/>
  <c r="E154" i="25"/>
  <c r="E155" i="25"/>
  <c r="E156" i="25"/>
  <c r="E157" i="25"/>
  <c r="E158" i="25"/>
  <c r="E159" i="25"/>
  <c r="E161" i="25"/>
  <c r="E163" i="25"/>
  <c r="E164" i="25"/>
  <c r="E165" i="25"/>
  <c r="E166" i="25"/>
  <c r="E167" i="25"/>
  <c r="E168" i="25"/>
  <c r="E169" i="25"/>
  <c r="E170" i="25"/>
  <c r="E171" i="25"/>
  <c r="E172" i="25"/>
  <c r="E173" i="25"/>
  <c r="E174" i="25"/>
  <c r="E175" i="25"/>
  <c r="E176" i="25"/>
  <c r="E177" i="25"/>
  <c r="E178" i="25"/>
  <c r="E179" i="25"/>
  <c r="E181" i="25"/>
  <c r="E182" i="25"/>
  <c r="E183" i="25"/>
  <c r="E184" i="25"/>
  <c r="J187" i="25"/>
  <c r="E189" i="25"/>
  <c r="I188" i="25"/>
  <c r="J188" i="25" s="1"/>
  <c r="E191" i="25"/>
  <c r="I189" i="25"/>
  <c r="J189" i="25" s="1"/>
  <c r="E192" i="25"/>
  <c r="E193" i="25"/>
  <c r="E194" i="25"/>
  <c r="E195" i="25"/>
  <c r="E196" i="25"/>
  <c r="E197" i="25"/>
  <c r="E198" i="25"/>
  <c r="E199" i="25"/>
  <c r="E200" i="25"/>
  <c r="E201" i="25"/>
  <c r="E202" i="25"/>
  <c r="E203" i="25"/>
  <c r="E204" i="25"/>
  <c r="E205" i="25"/>
  <c r="E206" i="25"/>
  <c r="E207" i="25"/>
  <c r="E208" i="25"/>
  <c r="E209" i="25"/>
  <c r="E210" i="25"/>
  <c r="E212" i="25"/>
  <c r="E213" i="25"/>
  <c r="E214" i="25"/>
  <c r="E215" i="25"/>
  <c r="J218" i="25"/>
  <c r="E220" i="25"/>
  <c r="I219" i="25"/>
  <c r="J219" i="25" s="1"/>
  <c r="E221" i="25"/>
  <c r="I220" i="25"/>
  <c r="J220" i="25" s="1"/>
  <c r="E222" i="25"/>
  <c r="E223" i="25"/>
  <c r="E225" i="25"/>
  <c r="E224" i="25"/>
  <c r="E227" i="25"/>
  <c r="E228" i="25"/>
  <c r="E229" i="25"/>
  <c r="E230" i="25"/>
  <c r="E231" i="25"/>
  <c r="E232" i="25"/>
  <c r="E233" i="25"/>
  <c r="E234" i="25"/>
  <c r="E235" i="25"/>
  <c r="E236" i="25"/>
  <c r="E237" i="25"/>
  <c r="E238" i="25"/>
  <c r="E239" i="25"/>
  <c r="E240" i="25"/>
  <c r="E241" i="25"/>
  <c r="E242" i="25"/>
  <c r="E243" i="25"/>
  <c r="E244" i="25"/>
  <c r="E245" i="25"/>
  <c r="E246" i="25"/>
  <c r="E247" i="25"/>
  <c r="E248" i="25"/>
  <c r="E249" i="25"/>
  <c r="E250" i="25"/>
  <c r="E251" i="25"/>
  <c r="E252" i="25"/>
  <c r="E253" i="25"/>
  <c r="E254" i="25"/>
  <c r="J257" i="25"/>
  <c r="E259" i="25"/>
  <c r="I258" i="25"/>
  <c r="J258" i="25" s="1"/>
  <c r="E260" i="25"/>
  <c r="I259" i="25"/>
  <c r="J259" i="25" s="1"/>
  <c r="E261" i="25"/>
  <c r="E262" i="25"/>
  <c r="E263" i="25"/>
  <c r="E264" i="25"/>
  <c r="E265" i="25"/>
  <c r="E266" i="25"/>
  <c r="E271" i="25"/>
  <c r="E272" i="25"/>
  <c r="E273" i="25"/>
  <c r="E274" i="25"/>
  <c r="E275" i="25"/>
  <c r="E276" i="25"/>
  <c r="E277" i="25"/>
  <c r="E278" i="25"/>
  <c r="E279" i="25"/>
  <c r="E280" i="25"/>
  <c r="E281" i="25"/>
  <c r="E282" i="25"/>
  <c r="E283" i="25"/>
  <c r="E284" i="25"/>
  <c r="E285" i="25"/>
  <c r="E286" i="25"/>
  <c r="E287" i="25"/>
  <c r="E288" i="25"/>
  <c r="E289" i="25"/>
  <c r="E290" i="25"/>
  <c r="E291" i="25"/>
  <c r="E292" i="25"/>
  <c r="E293" i="25"/>
  <c r="E294" i="25"/>
  <c r="E295" i="25"/>
  <c r="E296" i="25"/>
  <c r="E297" i="25"/>
  <c r="E298" i="25"/>
  <c r="E299" i="25"/>
  <c r="E300" i="25"/>
  <c r="E301" i="25"/>
  <c r="E302" i="25"/>
  <c r="E303" i="25"/>
  <c r="E304" i="25"/>
  <c r="E305" i="25"/>
  <c r="E306" i="25"/>
  <c r="E307" i="25"/>
  <c r="E308" i="25"/>
  <c r="E309" i="25"/>
  <c r="E310" i="25"/>
  <c r="E311" i="25"/>
  <c r="E312" i="25"/>
  <c r="E313" i="25"/>
  <c r="E314" i="25"/>
  <c r="E315" i="25"/>
  <c r="E316" i="25"/>
  <c r="E317" i="25"/>
  <c r="J320" i="25"/>
  <c r="E322" i="25"/>
  <c r="I320" i="25"/>
  <c r="J321" i="25" s="1"/>
  <c r="E323" i="25"/>
  <c r="I321" i="25"/>
  <c r="J322" i="25" s="1"/>
  <c r="E324" i="25"/>
  <c r="E325" i="25"/>
  <c r="E326" i="25"/>
  <c r="E327" i="25"/>
  <c r="E328" i="25"/>
  <c r="E329" i="25"/>
  <c r="E330" i="25"/>
  <c r="E331" i="25"/>
  <c r="E332" i="25"/>
  <c r="E333" i="25"/>
  <c r="E334" i="25"/>
  <c r="E335" i="25"/>
  <c r="E336" i="25"/>
  <c r="E337" i="25"/>
  <c r="J340" i="25"/>
  <c r="E342" i="25"/>
  <c r="I340" i="25"/>
  <c r="J341" i="25" s="1"/>
  <c r="E343" i="25"/>
  <c r="I341" i="25"/>
  <c r="J342" i="25" s="1"/>
  <c r="E347" i="25"/>
  <c r="E348" i="25"/>
  <c r="E349" i="25"/>
  <c r="E350" i="25"/>
  <c r="E351" i="25"/>
  <c r="E352" i="25"/>
  <c r="E353" i="25"/>
  <c r="E354" i="25"/>
  <c r="E355" i="25"/>
  <c r="E356" i="25"/>
  <c r="E357" i="25"/>
  <c r="E358" i="25"/>
  <c r="E359" i="25"/>
  <c r="E361" i="25"/>
  <c r="E362" i="25"/>
  <c r="E363" i="25"/>
  <c r="E364" i="25"/>
  <c r="E365" i="25"/>
  <c r="E366" i="25"/>
  <c r="E367" i="25"/>
  <c r="E368" i="25"/>
  <c r="E369" i="25"/>
  <c r="E370" i="25"/>
  <c r="E371" i="25"/>
  <c r="E372" i="25"/>
  <c r="E374" i="25"/>
  <c r="E375" i="25"/>
  <c r="E376" i="25"/>
  <c r="E377" i="25"/>
  <c r="E378" i="25"/>
  <c r="E379" i="25"/>
  <c r="E380" i="25"/>
  <c r="E381" i="25"/>
  <c r="E382" i="25"/>
  <c r="E383" i="25"/>
  <c r="E384" i="25"/>
  <c r="E385" i="25"/>
  <c r="E386" i="25"/>
  <c r="E387" i="25"/>
  <c r="E388" i="25"/>
  <c r="E389" i="25"/>
  <c r="E390" i="25"/>
  <c r="E391" i="25"/>
  <c r="E392" i="25"/>
  <c r="E393" i="25"/>
  <c r="E394" i="25"/>
  <c r="E395" i="25"/>
  <c r="E396" i="25"/>
  <c r="E397" i="25"/>
  <c r="E398" i="25"/>
  <c r="E399" i="25"/>
  <c r="E400" i="25"/>
  <c r="E401" i="25"/>
  <c r="E402" i="25"/>
  <c r="E403" i="25"/>
  <c r="E404" i="25"/>
  <c r="E405" i="25"/>
  <c r="E406" i="25"/>
  <c r="E407" i="25"/>
  <c r="E408" i="25"/>
  <c r="E409" i="25"/>
  <c r="E410" i="25"/>
  <c r="E411" i="25"/>
  <c r="E412" i="25"/>
  <c r="E414" i="25"/>
  <c r="E415" i="25"/>
  <c r="E416" i="25"/>
  <c r="E417" i="25"/>
  <c r="E418" i="25"/>
  <c r="E419" i="25"/>
  <c r="E421" i="25"/>
  <c r="E422" i="25"/>
  <c r="E423" i="25"/>
  <c r="E424" i="25"/>
  <c r="E425" i="25"/>
  <c r="E426" i="25"/>
  <c r="E428" i="25"/>
  <c r="E429" i="25"/>
  <c r="E430" i="25"/>
  <c r="E431" i="25"/>
  <c r="E432" i="25"/>
  <c r="E433" i="25"/>
  <c r="E434" i="25"/>
  <c r="E435" i="25"/>
  <c r="E436" i="25"/>
  <c r="E438" i="25"/>
  <c r="E439" i="25"/>
  <c r="E440" i="25"/>
  <c r="E441" i="25"/>
  <c r="J445" i="25"/>
  <c r="E447" i="25"/>
  <c r="I445" i="25"/>
  <c r="J446" i="25" s="1"/>
  <c r="E448" i="25"/>
  <c r="I446" i="25"/>
  <c r="J448" i="25" s="1"/>
  <c r="E449" i="25"/>
  <c r="E450" i="25"/>
  <c r="E452" i="25"/>
  <c r="J458" i="25"/>
  <c r="E460" i="25"/>
  <c r="I458" i="25"/>
  <c r="J459" i="25" s="1"/>
  <c r="E462" i="25"/>
  <c r="J462" i="25"/>
  <c r="E463" i="25"/>
  <c r="E464" i="25"/>
  <c r="E466" i="25"/>
  <c r="E467" i="25"/>
  <c r="E468" i="25"/>
  <c r="E469" i="25"/>
  <c r="E470" i="25"/>
  <c r="E471" i="25"/>
  <c r="E472" i="25"/>
  <c r="E473" i="25"/>
  <c r="E474" i="25"/>
  <c r="E475" i="25"/>
  <c r="E476" i="25"/>
  <c r="E477" i="25"/>
  <c r="E478" i="25"/>
  <c r="E480" i="25"/>
  <c r="E481" i="25"/>
  <c r="E483" i="25"/>
  <c r="E484" i="25"/>
  <c r="E485" i="25"/>
  <c r="E486" i="25"/>
  <c r="E487" i="25"/>
  <c r="E488" i="25"/>
  <c r="E489" i="25"/>
  <c r="E490" i="25"/>
  <c r="E491" i="25"/>
  <c r="E492" i="25"/>
  <c r="E493" i="25"/>
  <c r="E494" i="25"/>
  <c r="E495" i="25"/>
  <c r="E496" i="25"/>
  <c r="E497" i="25"/>
  <c r="J500" i="25"/>
  <c r="E502" i="25"/>
  <c r="I500" i="25"/>
  <c r="J501" i="25" s="1"/>
  <c r="E505" i="25"/>
  <c r="I501" i="25"/>
  <c r="J504" i="25" s="1"/>
  <c r="E508" i="25"/>
  <c r="E509" i="25"/>
  <c r="E510" i="25"/>
  <c r="E511" i="25"/>
  <c r="E512" i="25"/>
  <c r="E513" i="25"/>
  <c r="E514" i="25"/>
  <c r="E515" i="25"/>
  <c r="J518" i="25"/>
  <c r="E520" i="25"/>
  <c r="I518" i="25"/>
  <c r="J519" i="25" s="1"/>
  <c r="E521" i="25"/>
  <c r="I519" i="25"/>
  <c r="J520" i="25" s="1"/>
  <c r="E522" i="25"/>
  <c r="J521" i="25"/>
  <c r="E523" i="25"/>
  <c r="J523" i="25"/>
  <c r="I523" i="25"/>
  <c r="J524" i="25" s="1"/>
  <c r="I524" i="25"/>
  <c r="J525" i="25" s="1"/>
  <c r="I525" i="25"/>
  <c r="J526" i="25" s="1"/>
  <c r="E114" i="22"/>
  <c r="E187" i="22"/>
  <c r="E19" i="22"/>
  <c r="E36" i="22"/>
  <c r="E16" i="22" l="1"/>
  <c r="E166" i="22"/>
  <c r="E34" i="19"/>
  <c r="E26" i="19"/>
  <c r="E75" i="22"/>
  <c r="E87" i="22"/>
  <c r="E88" i="22"/>
  <c r="E122" i="22" l="1"/>
  <c r="D90" i="16"/>
  <c r="D87" i="16"/>
  <c r="E172" i="22"/>
  <c r="E194" i="22"/>
  <c r="E27" i="18"/>
  <c r="E26" i="18"/>
  <c r="E25" i="18"/>
  <c r="E24" i="18"/>
  <c r="E39" i="22"/>
  <c r="H2" i="19" l="1"/>
  <c r="H3" i="19"/>
  <c r="E81" i="22" l="1"/>
  <c r="E188" i="22"/>
  <c r="E175" i="22" l="1"/>
  <c r="E45" i="22"/>
  <c r="E59" i="22" l="1"/>
  <c r="E97" i="22"/>
  <c r="E92" i="22"/>
  <c r="E93" i="22"/>
  <c r="E176" i="22"/>
  <c r="E103" i="22" l="1"/>
  <c r="E106" i="22" l="1"/>
  <c r="E35" i="22"/>
  <c r="E110" i="22"/>
  <c r="E111" i="22"/>
  <c r="E112" i="22"/>
  <c r="E115" i="22"/>
  <c r="E116" i="22"/>
  <c r="E117" i="22"/>
  <c r="E118" i="22"/>
  <c r="E119" i="22"/>
  <c r="E120" i="22"/>
  <c r="E6" i="22"/>
  <c r="E121" i="22"/>
  <c r="E124" i="22"/>
  <c r="E169" i="22"/>
  <c r="E127" i="22"/>
  <c r="E128" i="22"/>
  <c r="E129" i="22"/>
  <c r="E130" i="22"/>
  <c r="E131" i="22"/>
  <c r="E132" i="22"/>
  <c r="E133" i="22"/>
  <c r="E134" i="22"/>
  <c r="E135" i="22"/>
  <c r="E136" i="22"/>
  <c r="E137" i="22"/>
  <c r="E138" i="22"/>
  <c r="E139" i="22"/>
  <c r="E140" i="22"/>
  <c r="E141" i="22"/>
  <c r="E142" i="22"/>
  <c r="E143" i="22"/>
  <c r="E144" i="22"/>
  <c r="E145" i="22"/>
  <c r="E146" i="22"/>
  <c r="E147" i="22"/>
  <c r="E148" i="22"/>
  <c r="E149" i="22"/>
  <c r="E150" i="22"/>
  <c r="E151" i="22"/>
  <c r="E152" i="22"/>
  <c r="E153" i="22"/>
  <c r="E154" i="22"/>
  <c r="E155" i="22"/>
  <c r="E156" i="22"/>
  <c r="E157" i="22"/>
  <c r="E158" i="22"/>
  <c r="E159" i="22"/>
  <c r="E160" i="22"/>
  <c r="E161" i="22"/>
  <c r="E162" i="22"/>
  <c r="E163" i="22"/>
  <c r="E164" i="22"/>
  <c r="E165" i="22"/>
  <c r="E167" i="22"/>
  <c r="E168" i="22"/>
  <c r="E171" i="22"/>
  <c r="E179" i="22"/>
  <c r="E173" i="22"/>
  <c r="E177" i="22"/>
  <c r="E178" i="22"/>
  <c r="E180" i="22"/>
  <c r="E181" i="22"/>
  <c r="E182" i="22"/>
  <c r="E183" i="22"/>
  <c r="E185" i="22"/>
  <c r="E186" i="22"/>
  <c r="E189" i="22"/>
  <c r="E190" i="22"/>
  <c r="E191" i="22"/>
  <c r="E192" i="22"/>
  <c r="E193" i="22"/>
  <c r="E195" i="22"/>
  <c r="E196" i="22"/>
  <c r="E197" i="22"/>
  <c r="E198" i="22"/>
  <c r="E199" i="22"/>
  <c r="E200" i="22"/>
  <c r="E201" i="22"/>
  <c r="E202" i="22"/>
  <c r="E203" i="22"/>
  <c r="E204" i="22"/>
  <c r="E205" i="22"/>
  <c r="E206" i="22"/>
  <c r="E207" i="22"/>
  <c r="E208" i="22"/>
  <c r="E209" i="22"/>
  <c r="E210" i="22"/>
  <c r="E211" i="22"/>
  <c r="E212" i="22"/>
  <c r="E213" i="22"/>
  <c r="E214" i="22"/>
  <c r="E215" i="22"/>
  <c r="E216" i="22"/>
  <c r="E217" i="22"/>
  <c r="E218" i="22"/>
  <c r="E219" i="22"/>
  <c r="E220" i="22"/>
  <c r="E221" i="22"/>
  <c r="E222" i="22"/>
  <c r="E223" i="22"/>
  <c r="E224" i="22"/>
  <c r="E225" i="22"/>
  <c r="E226" i="22"/>
  <c r="E227" i="22"/>
  <c r="E228" i="22"/>
  <c r="E229" i="22"/>
  <c r="E230" i="22"/>
  <c r="E231" i="22"/>
  <c r="E232" i="22"/>
  <c r="E233" i="22"/>
  <c r="E234" i="22"/>
  <c r="E235" i="22"/>
  <c r="E236" i="22"/>
  <c r="E237" i="22"/>
  <c r="E238" i="22"/>
  <c r="E239" i="22"/>
  <c r="E240" i="22"/>
  <c r="E241" i="22"/>
  <c r="E242" i="22"/>
  <c r="E243" i="22"/>
  <c r="E244" i="22"/>
  <c r="E245" i="22"/>
  <c r="E246" i="22"/>
  <c r="E247" i="22"/>
  <c r="E248" i="22"/>
  <c r="E249" i="22"/>
  <c r="E250" i="22"/>
  <c r="E251" i="22"/>
  <c r="E252" i="22"/>
  <c r="E253" i="22"/>
  <c r="E254" i="22"/>
  <c r="E255" i="22"/>
  <c r="E15" i="22"/>
  <c r="E14" i="22"/>
  <c r="E257" i="22"/>
  <c r="E42" i="19"/>
  <c r="E38" i="18"/>
  <c r="E22" i="18"/>
  <c r="E17" i="18"/>
  <c r="E18" i="18"/>
  <c r="E11" i="20"/>
  <c r="E7" i="20"/>
  <c r="E17" i="22"/>
  <c r="E3" i="19" l="1"/>
  <c r="E5" i="22" l="1"/>
  <c r="E51" i="22"/>
  <c r="AK56" i="14"/>
  <c r="AE51" i="14"/>
  <c r="AK51" i="14" s="1"/>
  <c r="AE52" i="14"/>
  <c r="AK52" i="14" s="1"/>
  <c r="AE53" i="14"/>
  <c r="AK53" i="14" s="1"/>
  <c r="AE54" i="14"/>
  <c r="AK54" i="14" s="1"/>
  <c r="AE55" i="14"/>
  <c r="AK55" i="14" s="1"/>
  <c r="AE56" i="14"/>
  <c r="AE57" i="14"/>
  <c r="AK57" i="14" s="1"/>
  <c r="AE50" i="14"/>
  <c r="AK50" i="14" s="1"/>
  <c r="Y51" i="14"/>
  <c r="Y52" i="14"/>
  <c r="Y53" i="14"/>
  <c r="Y54" i="14"/>
  <c r="Y55" i="14"/>
  <c r="Y56" i="14"/>
  <c r="Y57" i="14"/>
  <c r="Y50" i="14"/>
  <c r="P53" i="14"/>
  <c r="P54" i="14"/>
  <c r="P55" i="14"/>
  <c r="P56" i="14"/>
  <c r="P57" i="14"/>
  <c r="P52" i="14"/>
  <c r="P51" i="14"/>
  <c r="P50" i="14"/>
  <c r="AO37" i="14"/>
  <c r="AO31" i="14"/>
  <c r="AO29" i="14"/>
  <c r="AO30" i="14" s="1"/>
  <c r="AO28" i="14"/>
  <c r="R25" i="14"/>
  <c r="AO25" i="14"/>
  <c r="AO24" i="14"/>
  <c r="AO22" i="14"/>
  <c r="AO21" i="14"/>
  <c r="AO20" i="14"/>
  <c r="AO19" i="14"/>
  <c r="AO18" i="14"/>
  <c r="AO16" i="14"/>
  <c r="AO15" i="14"/>
  <c r="AO14" i="14"/>
  <c r="AO13" i="14"/>
  <c r="AO12" i="14"/>
  <c r="AO54" i="14" l="1"/>
  <c r="AO56" i="14"/>
  <c r="AO52" i="14"/>
  <c r="AO50" i="14"/>
  <c r="AN46" i="14"/>
  <c r="AN45" i="14"/>
  <c r="F3" i="23" l="1"/>
  <c r="G3" i="23" s="1"/>
  <c r="F2" i="23"/>
  <c r="G2" i="23" s="1"/>
  <c r="D23" i="16" s="1"/>
  <c r="H51" i="22"/>
  <c r="I52" i="22" s="1"/>
  <c r="H50" i="22"/>
  <c r="I51" i="22" s="1"/>
  <c r="D49" i="16" s="1"/>
  <c r="I48" i="22"/>
  <c r="C22" i="14"/>
  <c r="H41" i="22"/>
  <c r="I42" i="22" s="1"/>
  <c r="H40" i="22"/>
  <c r="I41" i="22" s="1"/>
  <c r="D44" i="16" s="1"/>
  <c r="C21" i="14"/>
  <c r="H30" i="22"/>
  <c r="I31" i="22" s="1"/>
  <c r="H29" i="22"/>
  <c r="I30" i="22" s="1"/>
  <c r="D39" i="16" s="1"/>
  <c r="I27" i="22"/>
  <c r="I26" i="22"/>
  <c r="D38" i="16" s="1"/>
  <c r="H19" i="22"/>
  <c r="I20" i="22" s="1"/>
  <c r="H18" i="22"/>
  <c r="I19" i="22" s="1"/>
  <c r="D34" i="16" s="1"/>
  <c r="I13" i="22"/>
  <c r="D33" i="16" s="1"/>
  <c r="H7" i="22"/>
  <c r="I7" i="22" s="1"/>
  <c r="H6" i="22"/>
  <c r="I6" i="22" s="1"/>
  <c r="D29" i="16" s="1"/>
  <c r="I3" i="22"/>
  <c r="C18" i="14"/>
  <c r="H7" i="20"/>
  <c r="I7" i="20" s="1"/>
  <c r="H6" i="20"/>
  <c r="I6" i="20" s="1"/>
  <c r="D19" i="16" s="1"/>
  <c r="H7" i="19"/>
  <c r="I7" i="19" s="1"/>
  <c r="H6" i="19"/>
  <c r="I6" i="19" s="1"/>
  <c r="D14" i="16" s="1"/>
  <c r="C13" i="14"/>
  <c r="H7" i="18"/>
  <c r="I7" i="18" s="1"/>
  <c r="H6" i="18"/>
  <c r="I6" i="18" s="1"/>
  <c r="D9" i="16" s="1"/>
  <c r="G3" i="17"/>
  <c r="H3" i="17" s="1"/>
  <c r="G2" i="17"/>
  <c r="H2" i="17" s="1"/>
  <c r="D3" i="16" s="1"/>
  <c r="G3" i="15"/>
  <c r="AK7" i="14"/>
  <c r="D53" i="16"/>
  <c r="C37" i="14"/>
  <c r="D62" i="16"/>
  <c r="C36" i="14"/>
  <c r="D85" i="16"/>
  <c r="C38" i="14"/>
  <c r="C34" i="14"/>
  <c r="C33" i="14"/>
  <c r="D70" i="16"/>
  <c r="D67" i="16"/>
  <c r="C30" i="14"/>
  <c r="C29" i="14"/>
  <c r="D32" i="16"/>
  <c r="D52" i="16"/>
  <c r="D91" i="16"/>
  <c r="D57" i="16"/>
  <c r="D22" i="16"/>
  <c r="D58" i="16"/>
  <c r="H2" i="20"/>
  <c r="C14" i="14" s="1"/>
  <c r="H3" i="20"/>
  <c r="I3" i="19"/>
  <c r="E41" i="19"/>
  <c r="E15" i="19"/>
  <c r="D104" i="16"/>
  <c r="D103" i="16"/>
  <c r="D102" i="16"/>
  <c r="D101" i="16"/>
  <c r="D99" i="16"/>
  <c r="D98" i="16"/>
  <c r="D97" i="16"/>
  <c r="D96" i="16"/>
  <c r="D56" i="16"/>
  <c r="D51" i="16"/>
  <c r="D50" i="16"/>
  <c r="D46" i="16"/>
  <c r="D45" i="16"/>
  <c r="D41" i="16"/>
  <c r="D40" i="16"/>
  <c r="D36" i="16"/>
  <c r="D35" i="16"/>
  <c r="D31" i="16"/>
  <c r="D30" i="16"/>
  <c r="D26" i="16"/>
  <c r="D25" i="16"/>
  <c r="D21" i="16"/>
  <c r="D20" i="16"/>
  <c r="D16" i="16"/>
  <c r="D15" i="16"/>
  <c r="D11" i="16"/>
  <c r="D10" i="16"/>
  <c r="G1" i="23"/>
  <c r="I50" i="22"/>
  <c r="I46" i="22"/>
  <c r="I40" i="22"/>
  <c r="I36" i="22"/>
  <c r="I29" i="22"/>
  <c r="I25" i="22"/>
  <c r="I18" i="22"/>
  <c r="I11" i="22"/>
  <c r="E90" i="22"/>
  <c r="I5" i="22"/>
  <c r="I1" i="22"/>
  <c r="E170" i="22"/>
  <c r="E108" i="22"/>
  <c r="E107" i="22"/>
  <c r="E105" i="22"/>
  <c r="E104" i="22"/>
  <c r="E102" i="22"/>
  <c r="E101" i="22"/>
  <c r="E100" i="22"/>
  <c r="E99" i="22"/>
  <c r="E98" i="22"/>
  <c r="E96" i="22"/>
  <c r="E95" i="22"/>
  <c r="E94" i="22"/>
  <c r="E91" i="22"/>
  <c r="E89" i="22"/>
  <c r="E86" i="22"/>
  <c r="E84" i="22"/>
  <c r="E83" i="22"/>
  <c r="E82" i="22"/>
  <c r="E80" i="22"/>
  <c r="E78" i="22"/>
  <c r="E77" i="22"/>
  <c r="E76" i="22"/>
  <c r="E73" i="22"/>
  <c r="E72" i="22"/>
  <c r="E71" i="22"/>
  <c r="E70" i="22"/>
  <c r="E109" i="22"/>
  <c r="E64" i="22"/>
  <c r="E63" i="22"/>
  <c r="E62" i="22"/>
  <c r="E69" i="22"/>
  <c r="E68" i="22"/>
  <c r="E67" i="22"/>
  <c r="E66" i="22"/>
  <c r="E60" i="22"/>
  <c r="E58" i="22"/>
  <c r="E57" i="22"/>
  <c r="E56" i="22"/>
  <c r="E55" i="22"/>
  <c r="E52" i="22"/>
  <c r="E50" i="22"/>
  <c r="E49" i="22"/>
  <c r="E48" i="22"/>
  <c r="E47" i="22"/>
  <c r="E46" i="22"/>
  <c r="E44" i="22"/>
  <c r="E42" i="22"/>
  <c r="E54" i="22"/>
  <c r="E41" i="22"/>
  <c r="E40" i="22"/>
  <c r="E53" i="22"/>
  <c r="E37" i="22"/>
  <c r="E38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8" i="22"/>
  <c r="E13" i="22"/>
  <c r="E11" i="22"/>
  <c r="E8" i="22"/>
  <c r="E7" i="22"/>
  <c r="E10" i="22"/>
  <c r="E9" i="22"/>
  <c r="E4" i="22"/>
  <c r="E3" i="22"/>
  <c r="I5" i="20"/>
  <c r="I1" i="20"/>
  <c r="E10" i="20"/>
  <c r="E8" i="20"/>
  <c r="E6" i="20"/>
  <c r="E5" i="20"/>
  <c r="E4" i="20"/>
  <c r="E3" i="20"/>
  <c r="I5" i="19"/>
  <c r="I1" i="19"/>
  <c r="E12" i="19"/>
  <c r="E13" i="19"/>
  <c r="E14" i="19"/>
  <c r="E16" i="19"/>
  <c r="E17" i="19"/>
  <c r="E18" i="19"/>
  <c r="E19" i="19"/>
  <c r="E20" i="19"/>
  <c r="E21" i="19"/>
  <c r="E22" i="19"/>
  <c r="E23" i="19"/>
  <c r="E24" i="19"/>
  <c r="E25" i="19"/>
  <c r="E4" i="19"/>
  <c r="E5" i="19"/>
  <c r="E27" i="19"/>
  <c r="E6" i="19"/>
  <c r="E7" i="19"/>
  <c r="E8" i="19"/>
  <c r="E9" i="19"/>
  <c r="E10" i="19"/>
  <c r="E11" i="19"/>
  <c r="E28" i="19"/>
  <c r="E29" i="19"/>
  <c r="E30" i="19"/>
  <c r="E31" i="19"/>
  <c r="E32" i="19"/>
  <c r="E36" i="19"/>
  <c r="E37" i="19"/>
  <c r="E40" i="19"/>
  <c r="E35" i="19"/>
  <c r="I5" i="18"/>
  <c r="I1" i="18"/>
  <c r="H1" i="17"/>
  <c r="G1" i="15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9" i="18"/>
  <c r="E20" i="18"/>
  <c r="E21" i="18"/>
  <c r="E23" i="18"/>
  <c r="E28" i="18"/>
  <c r="E29" i="18"/>
  <c r="E30" i="18"/>
  <c r="E31" i="18"/>
  <c r="E32" i="18"/>
  <c r="E33" i="18"/>
  <c r="E34" i="18"/>
  <c r="E36" i="18"/>
  <c r="E37" i="18"/>
  <c r="D4" i="16"/>
  <c r="D5" i="16"/>
  <c r="D6" i="16"/>
  <c r="D7" i="16"/>
  <c r="D12" i="16"/>
  <c r="D17" i="16"/>
  <c r="D37" i="16"/>
  <c r="D42" i="16"/>
  <c r="D47" i="16"/>
  <c r="D27" i="16"/>
  <c r="D105" i="16"/>
  <c r="D106" i="16"/>
  <c r="D89" i="16" l="1"/>
  <c r="D86" i="16"/>
  <c r="D71" i="16"/>
  <c r="D83" i="16"/>
  <c r="D74" i="16"/>
  <c r="D65" i="16"/>
  <c r="D59" i="16"/>
  <c r="I15" i="22"/>
  <c r="I38" i="22"/>
  <c r="I3" i="20"/>
  <c r="D54" i="16"/>
  <c r="C20" i="14"/>
  <c r="C19" i="14"/>
  <c r="I2" i="19"/>
  <c r="D13" i="16" s="1"/>
  <c r="D80" i="16"/>
  <c r="D77" i="16"/>
  <c r="D68" i="16"/>
  <c r="C23" i="14"/>
  <c r="C35" i="14"/>
  <c r="C32" i="14"/>
  <c r="C28" i="14"/>
  <c r="C31" i="14"/>
  <c r="D18" i="16"/>
  <c r="D92" i="16"/>
  <c r="D82" i="16"/>
  <c r="D76" i="16"/>
  <c r="D88" i="16"/>
  <c r="D79" i="16"/>
  <c r="D61" i="16"/>
  <c r="I47" i="22"/>
  <c r="D48" i="16" s="1"/>
  <c r="I37" i="22"/>
  <c r="D43" i="16" s="1"/>
  <c r="G2" i="15"/>
  <c r="D2" i="16" s="1"/>
  <c r="D64" i="16"/>
  <c r="D95" i="16"/>
  <c r="I2" i="20"/>
  <c r="D100" i="16"/>
  <c r="D73" i="16"/>
  <c r="I2" i="22"/>
  <c r="D28" i="16" s="1"/>
  <c r="H2" i="18" l="1"/>
  <c r="I2" i="18" s="1"/>
  <c r="D8" i="16" s="1"/>
  <c r="H3" i="18"/>
  <c r="I3" i="18" s="1"/>
  <c r="D93" i="16"/>
  <c r="D94" i="16"/>
  <c r="C12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Black</author>
  </authors>
  <commentList>
    <comment ref="I1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I2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3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66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I67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68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187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I188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189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218" authorId="0" shapeId="0" xr:uid="{00000000-0006-0000-0A00-00000A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I219" authorId="0" shapeId="0" xr:uid="{00000000-0006-0000-0A00-00000B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220" authorId="0" shapeId="0" xr:uid="{00000000-0006-0000-0A00-00000C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257" authorId="0" shapeId="0" xr:uid="{00000000-0006-0000-0A00-00000D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I258" authorId="0" shapeId="0" xr:uid="{00000000-0006-0000-0A00-00000E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259" authorId="0" shapeId="0" xr:uid="{00000000-0006-0000-0A00-00000F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319" authorId="0" shapeId="0" xr:uid="{00000000-0006-0000-0A00-000010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I320" authorId="0" shapeId="0" xr:uid="{00000000-0006-0000-0A00-000011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321" authorId="0" shapeId="0" xr:uid="{00000000-0006-0000-0A00-000012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339" authorId="0" shapeId="0" xr:uid="{00000000-0006-0000-0A00-000013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I340" authorId="0" shapeId="0" xr:uid="{00000000-0006-0000-0A00-000014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341" authorId="0" shapeId="0" xr:uid="{00000000-0006-0000-0A00-000015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444" authorId="0" shapeId="0" xr:uid="{00000000-0006-0000-0A00-000016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I445" authorId="0" shapeId="0" xr:uid="{00000000-0006-0000-0A00-000017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446" authorId="0" shapeId="0" xr:uid="{00000000-0006-0000-0A00-000018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457" authorId="0" shapeId="0" xr:uid="{00000000-0006-0000-0A00-000019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I458" authorId="0" shapeId="0" xr:uid="{00000000-0006-0000-0A00-00001A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459" authorId="0" shapeId="0" xr:uid="{00000000-0006-0000-0A00-00001B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499" authorId="0" shapeId="0" xr:uid="{00000000-0006-0000-0A00-00001C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I500" authorId="0" shapeId="0" xr:uid="{00000000-0006-0000-0A00-00001D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501" authorId="0" shapeId="0" xr:uid="{00000000-0006-0000-0A00-00001E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517" authorId="0" shapeId="0" xr:uid="{00000000-0006-0000-0A00-00001F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I518" authorId="0" shapeId="0" xr:uid="{00000000-0006-0000-0A00-000020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519" authorId="0" shapeId="0" xr:uid="{00000000-0006-0000-0A00-000021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520" authorId="0" shapeId="0" xr:uid="{F2BB5FF2-3B9B-487A-A573-7716203CEC4D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522" authorId="0" shapeId="0" xr:uid="{00000000-0006-0000-0A00-000022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I523" authorId="0" shapeId="0" xr:uid="{00000000-0006-0000-0A00-000023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524" authorId="0" shapeId="0" xr:uid="{00000000-0006-0000-0A00-000024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I525" authorId="0" shapeId="0" xr:uid="{CC41FCCD-8D86-488C-B790-9C89FBEC8882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Black</author>
  </authors>
  <commentList>
    <comment ref="F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B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Keep this row blank</t>
        </r>
      </text>
    </comment>
    <comment ref="C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Keep this row blank</t>
        </r>
      </text>
    </comment>
    <comment ref="F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F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Black</author>
  </authors>
  <commentList>
    <comment ref="G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G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G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Black</author>
  </authors>
  <commentList>
    <comment ref="H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H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H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Black</author>
  </authors>
  <commentList>
    <comment ref="H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H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H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Black</author>
  </authors>
  <commentList>
    <comment ref="H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H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H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Black</author>
  </authors>
  <commentList>
    <comment ref="F1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F2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F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Black</author>
  </authors>
  <commentList>
    <comment ref="H1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H2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H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H11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H12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H14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H24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H25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H26" authorId="0" shapeId="0" xr:uid="{00000000-0006-0000-0900-000009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H35" authorId="0" shapeId="0" xr:uid="{00000000-0006-0000-0900-00000A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H36" authorId="0" shapeId="0" xr:uid="{00000000-0006-0000-0900-00000B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H37" authorId="0" shapeId="0" xr:uid="{00000000-0006-0000-0900-00000C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H45" authorId="0" shapeId="0" xr:uid="{00000000-0006-0000-0900-00000D000000}">
      <text>
        <r>
          <rPr>
            <b/>
            <sz val="9"/>
            <color indexed="81"/>
            <rFont val="Tahoma"/>
            <family val="2"/>
          </rPr>
          <t>David Black:
NO TOUCH</t>
        </r>
      </text>
    </comment>
    <comment ref="H46" authorId="0" shapeId="0" xr:uid="{00000000-0006-0000-0900-00000E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  <comment ref="H47" authorId="0" shapeId="0" xr:uid="{00000000-0006-0000-0900-00000F000000}">
      <text>
        <r>
          <rPr>
            <b/>
            <sz val="9"/>
            <color indexed="81"/>
            <rFont val="Tahoma"/>
            <family val="2"/>
          </rPr>
          <t>David Black:</t>
        </r>
        <r>
          <rPr>
            <sz val="9"/>
            <color indexed="81"/>
            <rFont val="Tahoma"/>
            <family val="2"/>
          </rPr>
          <t xml:space="preserve">
NO TOUCH</t>
        </r>
      </text>
    </comment>
  </commentList>
</comments>
</file>

<file path=xl/sharedStrings.xml><?xml version="1.0" encoding="utf-8"?>
<sst xmlns="http://schemas.openxmlformats.org/spreadsheetml/2006/main" count="3175" uniqueCount="1666">
  <si>
    <t>Cement</t>
  </si>
  <si>
    <t>Flyash</t>
  </si>
  <si>
    <t>Source</t>
  </si>
  <si>
    <t>Aggregates</t>
  </si>
  <si>
    <t>Weight, lbs.</t>
  </si>
  <si>
    <r>
      <t>Volume, ft</t>
    </r>
    <r>
      <rPr>
        <b/>
        <vertAlign val="superscript"/>
        <sz val="10"/>
        <color indexed="8"/>
        <rFont val="Arial"/>
        <family val="2"/>
      </rPr>
      <t>3</t>
    </r>
  </si>
  <si>
    <t>Class of Concrete</t>
  </si>
  <si>
    <t>Freshly-Mixed Properties</t>
  </si>
  <si>
    <t>Yield</t>
  </si>
  <si>
    <t>Air Content, %</t>
  </si>
  <si>
    <r>
      <t xml:space="preserve">Temperature, </t>
    </r>
    <r>
      <rPr>
        <sz val="10"/>
        <color indexed="8"/>
        <rFont val="Symbol"/>
        <family val="1"/>
        <charset val="2"/>
      </rPr>
      <t>°</t>
    </r>
    <r>
      <rPr>
        <sz val="10"/>
        <color theme="1"/>
        <rFont val="Arial"/>
        <family val="2"/>
      </rPr>
      <t>F</t>
    </r>
  </si>
  <si>
    <t>Unit Weight, pcf</t>
  </si>
  <si>
    <t>%FA of Total Agg. Vol.</t>
  </si>
  <si>
    <t>---</t>
  </si>
  <si>
    <t>Chemical and Other Admixtures</t>
  </si>
  <si>
    <t>1-1/2"</t>
  </si>
  <si>
    <t>No. 200</t>
  </si>
  <si>
    <t>No. 100</t>
  </si>
  <si>
    <t>No. 50</t>
  </si>
  <si>
    <t>No. 30</t>
  </si>
  <si>
    <t>No. 16</t>
  </si>
  <si>
    <t>No. 8</t>
  </si>
  <si>
    <t>No. 4</t>
  </si>
  <si>
    <t>1/2"</t>
  </si>
  <si>
    <t>3/4"</t>
  </si>
  <si>
    <t>1"</t>
  </si>
  <si>
    <t>3/8"</t>
  </si>
  <si>
    <t>2"</t>
  </si>
  <si>
    <t>2-1/2"</t>
  </si>
  <si>
    <t>3"</t>
  </si>
  <si>
    <t>3-1/2"</t>
  </si>
  <si>
    <t>4"</t>
  </si>
  <si>
    <t>Theoretical Unit Wt., pcf</t>
  </si>
  <si>
    <t>Sample No.</t>
  </si>
  <si>
    <t>Date Made</t>
  </si>
  <si>
    <t>Date Tested</t>
  </si>
  <si>
    <t>CA/FA</t>
  </si>
  <si>
    <t>FM</t>
  </si>
  <si>
    <t>Absorption</t>
  </si>
  <si>
    <t>L/D</t>
  </si>
  <si>
    <t>C</t>
  </si>
  <si>
    <t>Length, in.</t>
  </si>
  <si>
    <r>
      <t>Area, in</t>
    </r>
    <r>
      <rPr>
        <b/>
        <vertAlign val="superscript"/>
        <sz val="10"/>
        <color indexed="8"/>
        <rFont val="Arial"/>
        <family val="2"/>
      </rPr>
      <t>2</t>
    </r>
  </si>
  <si>
    <t>Load, lbs.</t>
  </si>
  <si>
    <t>Strength, psi</t>
  </si>
  <si>
    <t>Average, psi</t>
  </si>
  <si>
    <t>P/S Code</t>
  </si>
  <si>
    <t>Coarse Aggregate 1 (CA1)</t>
  </si>
  <si>
    <t>Coarse Aggregate 2 (CA2)</t>
  </si>
  <si>
    <t>Coarse Aggregate 3 (CA3)</t>
  </si>
  <si>
    <t>Fine Aggregate 1 (FA1)</t>
  </si>
  <si>
    <t>AGGREGATE DATA</t>
  </si>
  <si>
    <t>COMPRESSIVE STRENGTH DATA</t>
  </si>
  <si>
    <r>
      <t>G</t>
    </r>
    <r>
      <rPr>
        <b/>
        <vertAlign val="subscript"/>
        <sz val="10"/>
        <color indexed="8"/>
        <rFont val="Arial"/>
        <family val="2"/>
      </rPr>
      <t>S</t>
    </r>
    <r>
      <rPr>
        <b/>
        <sz val="10"/>
        <color indexed="8"/>
        <rFont val="Arial"/>
        <family val="2"/>
      </rPr>
      <t xml:space="preserve"> (SSD)</t>
    </r>
  </si>
  <si>
    <t>Design Parameters</t>
  </si>
  <si>
    <t>% Air</t>
  </si>
  <si>
    <t>w/cm =</t>
  </si>
  <si>
    <t>Age, days</t>
  </si>
  <si>
    <t>Producer</t>
  </si>
  <si>
    <t>Plant Number</t>
  </si>
  <si>
    <t>Contract Number</t>
  </si>
  <si>
    <r>
      <rPr>
        <b/>
        <sz val="10"/>
        <color indexed="8"/>
        <rFont val="Arial"/>
        <family val="2"/>
      </rPr>
      <t>Remarks:</t>
    </r>
    <r>
      <rPr>
        <sz val="10"/>
        <color theme="1"/>
        <rFont val="Arial"/>
        <family val="2"/>
      </rPr>
      <t xml:space="preserve">  </t>
    </r>
  </si>
  <si>
    <t>Contractor</t>
  </si>
  <si>
    <t>Project Ref. No.</t>
  </si>
  <si>
    <t>Total cm Weight, lbs.</t>
  </si>
  <si>
    <r>
      <t>Total Aggregate Volume, ft</t>
    </r>
    <r>
      <rPr>
        <vertAlign val="superscript"/>
        <sz val="10"/>
        <color indexed="8"/>
        <rFont val="Arial"/>
        <family val="2"/>
      </rPr>
      <t>3</t>
    </r>
  </si>
  <si>
    <t>Cementitious Materials (cm)</t>
  </si>
  <si>
    <t>CA1</t>
  </si>
  <si>
    <t>CA2</t>
  </si>
  <si>
    <t>CA3</t>
  </si>
  <si>
    <t>FA1</t>
  </si>
  <si>
    <t>FA2</t>
  </si>
  <si>
    <t>Technician Name:                                                                                                                                Certification Number:</t>
  </si>
  <si>
    <t>CONCRETE MIX DESIGN CHECKLIST</t>
  </si>
  <si>
    <t>Contract</t>
  </si>
  <si>
    <t>Letting Date</t>
  </si>
  <si>
    <t>Region</t>
  </si>
  <si>
    <t>Project No.</t>
  </si>
  <si>
    <t>Ref. No.</t>
  </si>
  <si>
    <t>County</t>
  </si>
  <si>
    <t>Project Manager</t>
  </si>
  <si>
    <t>Same as design</t>
  </si>
  <si>
    <t>contract</t>
  </si>
  <si>
    <t>Lbs. of cement correct</t>
  </si>
  <si>
    <t>Certified Concrete Mix Design technican</t>
  </si>
  <si>
    <t>Certification number</t>
  </si>
  <si>
    <t>Concrete</t>
  </si>
  <si>
    <t>Contractor's mix design provided</t>
  </si>
  <si>
    <t>Class of concrete</t>
  </si>
  <si>
    <t>Class of flyash</t>
  </si>
  <si>
    <t>Compressive strength requirements</t>
  </si>
  <si>
    <t>Compressive strength test results provided</t>
  </si>
  <si>
    <t>Water/cement ratio is acceptable</t>
  </si>
  <si>
    <t>Proportion of fines is acceptable</t>
  </si>
  <si>
    <t>Design air is correct</t>
  </si>
  <si>
    <t>Source specified</t>
  </si>
  <si>
    <t>Product on QPL 15</t>
  </si>
  <si>
    <t>Certification from producer provided</t>
  </si>
  <si>
    <t>Certified mill test report provided</t>
  </si>
  <si>
    <t>Coarse Aggregates</t>
  </si>
  <si>
    <t>Fine Aggregates</t>
  </si>
  <si>
    <t>Source is approved</t>
  </si>
  <si>
    <t>Lab test results provided</t>
  </si>
  <si>
    <t>gradation</t>
  </si>
  <si>
    <t>Gradation</t>
  </si>
  <si>
    <t>specific gravity</t>
  </si>
  <si>
    <t>Specific gravity</t>
  </si>
  <si>
    <t>Fineness Modulus</t>
  </si>
  <si>
    <t>Fly Ash</t>
  </si>
  <si>
    <t>Product on QPL 16</t>
  </si>
  <si>
    <t>Certified lab test results provided</t>
  </si>
  <si>
    <t>Sources and brands specified</t>
  </si>
  <si>
    <t>Products on QPL 4</t>
  </si>
  <si>
    <t>CONTRACT INFORMATION</t>
  </si>
  <si>
    <t>GENERAL CONCRETE INFORMATION</t>
  </si>
  <si>
    <t>CEMENTITIOUS MATERIALS</t>
  </si>
  <si>
    <t>AGGREGATES</t>
  </si>
  <si>
    <t>ADMIXTURES</t>
  </si>
  <si>
    <t>TECHNICIAN NAME:                                                                                CERTIFICATION NUMBER:</t>
  </si>
  <si>
    <t>Certification Number:</t>
  </si>
  <si>
    <t>Fine Aggregate 2 (FA2)</t>
  </si>
  <si>
    <t>Mix ID:</t>
  </si>
  <si>
    <t>Location</t>
  </si>
  <si>
    <t>Plant Producer/ Location</t>
  </si>
  <si>
    <t>Pozzolans (Fly Ash Class C)</t>
  </si>
  <si>
    <t>Pozzolans (Fly Ash Class F)</t>
  </si>
  <si>
    <t>Slag Grade 100</t>
  </si>
  <si>
    <t>Slag Grade 120</t>
  </si>
  <si>
    <t>Trade Name</t>
  </si>
  <si>
    <t>SEFA Group</t>
  </si>
  <si>
    <t>Fly Ash Direct</t>
  </si>
  <si>
    <t>Charah Inc</t>
  </si>
  <si>
    <t>Name</t>
  </si>
  <si>
    <t>Airen V</t>
  </si>
  <si>
    <t>Airen S</t>
  </si>
  <si>
    <t>Eucon Air 30</t>
  </si>
  <si>
    <t>Eucon Air 40</t>
  </si>
  <si>
    <t>Air Plus</t>
  </si>
  <si>
    <t>Super Air Plus</t>
  </si>
  <si>
    <t>Goulston Technologies</t>
  </si>
  <si>
    <t>Chupol FA-10G</t>
  </si>
  <si>
    <t>Hunt Process Corporation</t>
  </si>
  <si>
    <t>Air-In (18% Solids)</t>
  </si>
  <si>
    <t>Air-In (12% Solids)</t>
  </si>
  <si>
    <t>Air-In-XT</t>
  </si>
  <si>
    <t>RVR-15</t>
  </si>
  <si>
    <t>RSA-10</t>
  </si>
  <si>
    <t>Sika Air</t>
  </si>
  <si>
    <t>Sika AEA-14</t>
  </si>
  <si>
    <t>Sika Air-260</t>
  </si>
  <si>
    <t>Sika Air-360</t>
  </si>
  <si>
    <t>Darex II AEA</t>
  </si>
  <si>
    <t>Daravair Pave 10</t>
  </si>
  <si>
    <t>Darex AEA ED</t>
  </si>
  <si>
    <t>Darex AEA EH</t>
  </si>
  <si>
    <t>Sealtight X</t>
  </si>
  <si>
    <t>Sealtight XX</t>
  </si>
  <si>
    <t>Redux DP</t>
  </si>
  <si>
    <t>Redux N</t>
  </si>
  <si>
    <t>Eucon LW</t>
  </si>
  <si>
    <t>Eucon LR</t>
  </si>
  <si>
    <t xml:space="preserve">Eucon X 15 </t>
  </si>
  <si>
    <t>Eucon HW</t>
  </si>
  <si>
    <t>Eucon NW</t>
  </si>
  <si>
    <t>Eucon SPC</t>
  </si>
  <si>
    <t>Eucon SPJ</t>
  </si>
  <si>
    <t>Eucon 37</t>
  </si>
  <si>
    <t>Eucon MR</t>
  </si>
  <si>
    <t>Plastol 5000</t>
  </si>
  <si>
    <t>Eucon 1037</t>
  </si>
  <si>
    <t>Eucon A+</t>
  </si>
  <si>
    <t>Plastol 341</t>
  </si>
  <si>
    <t>Eucon MRX</t>
  </si>
  <si>
    <t>Chupol N20</t>
  </si>
  <si>
    <t>Great Eastern Technologies</t>
  </si>
  <si>
    <t>Chemstrong A</t>
  </si>
  <si>
    <t>HPS-R</t>
  </si>
  <si>
    <t>Sikament 686</t>
  </si>
  <si>
    <t>Finish Ease NC</t>
  </si>
  <si>
    <t>Daracem 55</t>
  </si>
  <si>
    <t>Zyla 620</t>
  </si>
  <si>
    <t>Chupol N30</t>
  </si>
  <si>
    <t>Chupol N40</t>
  </si>
  <si>
    <t>Sikatard 440</t>
  </si>
  <si>
    <t>Daratard 17</t>
  </si>
  <si>
    <t>Recover</t>
  </si>
  <si>
    <t>Zyla R</t>
  </si>
  <si>
    <t>Daratard 37</t>
  </si>
  <si>
    <t>Accelguard 80</t>
  </si>
  <si>
    <t>Accelguard NCA</t>
  </si>
  <si>
    <t>Chupol CL</t>
  </si>
  <si>
    <t>Chemstrong CF</t>
  </si>
  <si>
    <t>Chemstrong CI</t>
  </si>
  <si>
    <t>LCNC-166</t>
  </si>
  <si>
    <t>Sika CNI</t>
  </si>
  <si>
    <t>Polarset</t>
  </si>
  <si>
    <t>DCI Corrosion Inhibitor</t>
  </si>
  <si>
    <t>Daraset 400</t>
  </si>
  <si>
    <t>Redux R</t>
  </si>
  <si>
    <t>Eucon NR</t>
  </si>
  <si>
    <t>Standard Delayed Set</t>
  </si>
  <si>
    <t>LC-400R</t>
  </si>
  <si>
    <t>LC-500</t>
  </si>
  <si>
    <t>LC-400P</t>
  </si>
  <si>
    <t>Renu</t>
  </si>
  <si>
    <t>V-Mar VSC 500</t>
  </si>
  <si>
    <t>Zyla 610</t>
  </si>
  <si>
    <t>X-Cel NCN</t>
  </si>
  <si>
    <t>Darccel</t>
  </si>
  <si>
    <t>Plastol</t>
  </si>
  <si>
    <t>Chrysoair Fluid ProPel AG</t>
  </si>
  <si>
    <t>Eucon SP</t>
  </si>
  <si>
    <t>Eucon SPQ</t>
  </si>
  <si>
    <t>Supercizer 5</t>
  </si>
  <si>
    <t>Supercizer 7</t>
  </si>
  <si>
    <t>Chupol N60</t>
  </si>
  <si>
    <t>HPS-HRWR-SP</t>
  </si>
  <si>
    <t>Superflo 440</t>
  </si>
  <si>
    <t>ADVA Cast 575</t>
  </si>
  <si>
    <t>ADVA 140M</t>
  </si>
  <si>
    <t>ADVA 190</t>
  </si>
  <si>
    <t>ADVA 405</t>
  </si>
  <si>
    <t>ADVA Flex</t>
  </si>
  <si>
    <t>ADVA Cast 555</t>
  </si>
  <si>
    <t>ADVA Cast 600</t>
  </si>
  <si>
    <t>Buzzi Unicem</t>
  </si>
  <si>
    <t>Ash Grove</t>
  </si>
  <si>
    <t>Cemex</t>
  </si>
  <si>
    <t>Lehigh</t>
  </si>
  <si>
    <t>National Cement</t>
  </si>
  <si>
    <t>List</t>
  </si>
  <si>
    <t>Type/Size</t>
  </si>
  <si>
    <t>Pin Number</t>
  </si>
  <si>
    <t>Eucon WR</t>
  </si>
  <si>
    <t>Eucon WR 75</t>
  </si>
  <si>
    <t>WRDA 82</t>
  </si>
  <si>
    <t>Premiere Concrete Admixture</t>
  </si>
  <si>
    <t>Conair</t>
  </si>
  <si>
    <t>Conair 260</t>
  </si>
  <si>
    <t>Eucon AEA-92</t>
  </si>
  <si>
    <t>Eucon AEA-92 S</t>
  </si>
  <si>
    <t>Daravair 1000</t>
  </si>
  <si>
    <t>Premiere Concrete Admixtures</t>
  </si>
  <si>
    <t xml:space="preserve">Ecoflo Green </t>
  </si>
  <si>
    <t>Optiflo 50</t>
  </si>
  <si>
    <t>Optiflo 500</t>
  </si>
  <si>
    <t>Optiflo MR</t>
  </si>
  <si>
    <t>Optiflo Plus</t>
  </si>
  <si>
    <t>Ultraflo 2000</t>
  </si>
  <si>
    <t>Superflo 2000 RM</t>
  </si>
  <si>
    <t>Impede CNI</t>
  </si>
  <si>
    <t>Nitrocast K</t>
  </si>
  <si>
    <t>Nitrocast NC</t>
  </si>
  <si>
    <t>Optiflo 100R</t>
  </si>
  <si>
    <t>Optiflo Renu</t>
  </si>
  <si>
    <t>Plastol 6400</t>
  </si>
  <si>
    <t>Chupol P-500</t>
  </si>
  <si>
    <t>Superflo 2040 RM</t>
  </si>
  <si>
    <t>Ultraflo DP</t>
  </si>
  <si>
    <t>Masterlife SRA 20</t>
  </si>
  <si>
    <t>Chupol Extendflo X90</t>
  </si>
  <si>
    <t>Hexicrete RCC 550</t>
  </si>
  <si>
    <t>V-Mar 3</t>
  </si>
  <si>
    <t>V-Mar F 100</t>
  </si>
  <si>
    <t>Xypex Admix C-1000</t>
  </si>
  <si>
    <t>Xypex Admix C-1000 RED</t>
  </si>
  <si>
    <t>Giant Cement</t>
  </si>
  <si>
    <t>Texas Lehigh</t>
  </si>
  <si>
    <t>Domestic (Type I)</t>
  </si>
  <si>
    <t>Foreign (Type I)</t>
  </si>
  <si>
    <t>Domestic (Type III)</t>
  </si>
  <si>
    <t>Eucon Air-Mix</t>
  </si>
  <si>
    <t>Eucon Air Mix 200</t>
  </si>
  <si>
    <t>Terapave AEA</t>
  </si>
  <si>
    <t>PS1466</t>
  </si>
  <si>
    <t>Ultraflo 4600</t>
  </si>
  <si>
    <t>Argos</t>
  </si>
  <si>
    <t>LSP 2000</t>
  </si>
  <si>
    <t>ES 2000</t>
  </si>
  <si>
    <t>Square Yard</t>
  </si>
  <si>
    <t>Cubic Yard</t>
  </si>
  <si>
    <t>604.01.001SCC</t>
  </si>
  <si>
    <t>Chupol AEA 30</t>
  </si>
  <si>
    <t>Chupol X-25</t>
  </si>
  <si>
    <t>Chupol NCA Plus</t>
  </si>
  <si>
    <t>Eucon DS</t>
  </si>
  <si>
    <t>Chupol N65</t>
  </si>
  <si>
    <t>501.01.001CP</t>
  </si>
  <si>
    <t>604.01.001SF</t>
  </si>
  <si>
    <t>604.01.001A</t>
  </si>
  <si>
    <t>604.01.001D</t>
  </si>
  <si>
    <t>604.01.001L</t>
  </si>
  <si>
    <t>604.01.001S</t>
  </si>
  <si>
    <t>604.01.001X</t>
  </si>
  <si>
    <t>622.03.001</t>
  </si>
  <si>
    <t>Square Feet</t>
  </si>
  <si>
    <t>Cleveland</t>
  </si>
  <si>
    <t>20600003</t>
  </si>
  <si>
    <t>Calhoun</t>
  </si>
  <si>
    <t>20600004</t>
  </si>
  <si>
    <t>13700002</t>
  </si>
  <si>
    <t>Rogersville</t>
  </si>
  <si>
    <t>Rutledge</t>
  </si>
  <si>
    <t>Morristown</t>
  </si>
  <si>
    <t>38300004</t>
  </si>
  <si>
    <t>38300006</t>
  </si>
  <si>
    <t>35600003</t>
  </si>
  <si>
    <t>14700025</t>
  </si>
  <si>
    <t>14700020</t>
  </si>
  <si>
    <t>10500003</t>
  </si>
  <si>
    <t>10500004</t>
  </si>
  <si>
    <t>Maryville</t>
  </si>
  <si>
    <t>10100003</t>
  </si>
  <si>
    <t>Oak Ridge</t>
  </si>
  <si>
    <t>Sweetwater</t>
  </si>
  <si>
    <t>36300005</t>
  </si>
  <si>
    <t>36000003</t>
  </si>
  <si>
    <t>Columbia</t>
  </si>
  <si>
    <t>27100007</t>
  </si>
  <si>
    <t>21800004</t>
  </si>
  <si>
    <t>32200003</t>
  </si>
  <si>
    <t>Dickson</t>
  </si>
  <si>
    <t>38100001</t>
  </si>
  <si>
    <t>35200002</t>
  </si>
  <si>
    <t>Fayetteville</t>
  </si>
  <si>
    <t>22500001</t>
  </si>
  <si>
    <t>35000001</t>
  </si>
  <si>
    <t>39500004</t>
  </si>
  <si>
    <t>35900002</t>
  </si>
  <si>
    <t>Lewisburg</t>
  </si>
  <si>
    <t>26700002</t>
  </si>
  <si>
    <t>21600001</t>
  </si>
  <si>
    <t>28900003</t>
  </si>
  <si>
    <t>Morrison</t>
  </si>
  <si>
    <t>39500005</t>
  </si>
  <si>
    <t>37500006</t>
  </si>
  <si>
    <t>Murfreesboro</t>
  </si>
  <si>
    <t>31900012</t>
  </si>
  <si>
    <t>22100002</t>
  </si>
  <si>
    <t>29300002</t>
  </si>
  <si>
    <t>Sparta</t>
  </si>
  <si>
    <t>37400004</t>
  </si>
  <si>
    <t>Springfield</t>
  </si>
  <si>
    <t>21600002</t>
  </si>
  <si>
    <t>22600001</t>
  </si>
  <si>
    <t>25400003</t>
  </si>
  <si>
    <t>Athens</t>
  </si>
  <si>
    <t>14700049</t>
  </si>
  <si>
    <t>Knoxville</t>
  </si>
  <si>
    <t>15300006</t>
  </si>
  <si>
    <t>Collierville</t>
  </si>
  <si>
    <t>47900023</t>
  </si>
  <si>
    <t>47900024</t>
  </si>
  <si>
    <t>47900028</t>
  </si>
  <si>
    <t>39400003</t>
  </si>
  <si>
    <t>Franklin</t>
  </si>
  <si>
    <t>38300011</t>
  </si>
  <si>
    <t>Gallatin</t>
  </si>
  <si>
    <t>37500008</t>
  </si>
  <si>
    <t>31900031</t>
  </si>
  <si>
    <t>37400006</t>
  </si>
  <si>
    <t>Pleasant View</t>
  </si>
  <si>
    <t>35000004</t>
  </si>
  <si>
    <t>32800003</t>
  </si>
  <si>
    <t>Pulaski</t>
  </si>
  <si>
    <t>40300004</t>
  </si>
  <si>
    <t>40900002</t>
  </si>
  <si>
    <t>17600003</t>
  </si>
  <si>
    <t>59900071</t>
  </si>
  <si>
    <t>Memphis</t>
  </si>
  <si>
    <t>11500011</t>
  </si>
  <si>
    <t>Newport</t>
  </si>
  <si>
    <t>14700029</t>
  </si>
  <si>
    <t>18700004</t>
  </si>
  <si>
    <t>Maynardville</t>
  </si>
  <si>
    <t>43600003</t>
  </si>
  <si>
    <t>Savannah</t>
  </si>
  <si>
    <t>45500002</t>
  </si>
  <si>
    <t>39100001</t>
  </si>
  <si>
    <t>23300009</t>
  </si>
  <si>
    <t>23300010</t>
  </si>
  <si>
    <t>36000010</t>
  </si>
  <si>
    <t>27100012</t>
  </si>
  <si>
    <t>21800008</t>
  </si>
  <si>
    <t>27200004</t>
  </si>
  <si>
    <t>27700003</t>
  </si>
  <si>
    <t>14700034</t>
  </si>
  <si>
    <t>30200004</t>
  </si>
  <si>
    <t>25800003</t>
  </si>
  <si>
    <t>36000016</t>
  </si>
  <si>
    <t>35100001</t>
  </si>
  <si>
    <t>39500002</t>
  </si>
  <si>
    <t>45700011</t>
  </si>
  <si>
    <t>42700003</t>
  </si>
  <si>
    <t>44000005</t>
  </si>
  <si>
    <t>46600003</t>
  </si>
  <si>
    <t>18200008</t>
  </si>
  <si>
    <t>13000003</t>
  </si>
  <si>
    <t>19000006</t>
  </si>
  <si>
    <t>18200021</t>
  </si>
  <si>
    <t>18200011</t>
  </si>
  <si>
    <t>42000004</t>
  </si>
  <si>
    <t>Parsons</t>
  </si>
  <si>
    <t>23300013</t>
  </si>
  <si>
    <t>23300014</t>
  </si>
  <si>
    <t>34300002</t>
  </si>
  <si>
    <t>48400001</t>
  </si>
  <si>
    <t>42400001</t>
  </si>
  <si>
    <t>47900055</t>
  </si>
  <si>
    <t>39400008</t>
  </si>
  <si>
    <t>31900046</t>
  </si>
  <si>
    <t xml:space="preserve">PS 1466 </t>
  </si>
  <si>
    <t>Eucon WR 91</t>
  </si>
  <si>
    <t xml:space="preserve">Chupol N70 </t>
  </si>
  <si>
    <t>Chupol N55</t>
  </si>
  <si>
    <t>Chupol N35</t>
  </si>
  <si>
    <t>Sikaplast 300 GP</t>
  </si>
  <si>
    <t>WRDA-35</t>
  </si>
  <si>
    <t>Eucon Retarder-75</t>
  </si>
  <si>
    <t>FR-1</t>
  </si>
  <si>
    <t>Superflo 2000 SCC</t>
  </si>
  <si>
    <t>Eucon RD-1</t>
  </si>
  <si>
    <t>Ready Mix Colors</t>
  </si>
  <si>
    <t>918.21.033</t>
  </si>
  <si>
    <t>Grout (Plain)</t>
  </si>
  <si>
    <t>Cubic Feet</t>
  </si>
  <si>
    <t>204.06.008</t>
  </si>
  <si>
    <t>Cubic Yard</t>
  </si>
  <si>
    <t>204.06.009</t>
  </si>
  <si>
    <t>204.06.010</t>
  </si>
  <si>
    <t>Well Water</t>
  </si>
  <si>
    <t>City Water</t>
  </si>
  <si>
    <t>Martin Marietta Materials</t>
  </si>
  <si>
    <t>Blountville</t>
  </si>
  <si>
    <t>501.01.001CP-A</t>
  </si>
  <si>
    <t>Kodak</t>
  </si>
  <si>
    <t>28 DAYS</t>
  </si>
  <si>
    <t>Mastercell 25</t>
  </si>
  <si>
    <t>Mini Delayed Set</t>
  </si>
  <si>
    <t>Acti-Gel 208</t>
  </si>
  <si>
    <t>ADVA 198</t>
  </si>
  <si>
    <t>MIRA 95</t>
  </si>
  <si>
    <t>Chupol N70</t>
  </si>
  <si>
    <t>Color Flo</t>
  </si>
  <si>
    <t>604.01.001DS</t>
  </si>
  <si>
    <t>Blended Cement Type IS</t>
  </si>
  <si>
    <t>901.01.005</t>
  </si>
  <si>
    <t>901.01.006</t>
  </si>
  <si>
    <t>Blended Cement Type IL</t>
  </si>
  <si>
    <t>Blended Cement Type IP</t>
  </si>
  <si>
    <t>DCI-S</t>
  </si>
  <si>
    <t>Fairborn OH</t>
  </si>
  <si>
    <t>Gaston SC</t>
  </si>
  <si>
    <t>Tazewell</t>
  </si>
  <si>
    <t>Jellico Stone Co.</t>
  </si>
  <si>
    <t xml:space="preserve">Jefferson City </t>
  </si>
  <si>
    <t>Milton KY</t>
  </si>
  <si>
    <t xml:space="preserve">Macon GA </t>
  </si>
  <si>
    <t xml:space="preserve">New Johnsonville </t>
  </si>
  <si>
    <t>Troutville VA</t>
  </si>
  <si>
    <t>Continental</t>
  </si>
  <si>
    <t>LafargeHolcim</t>
  </si>
  <si>
    <t>The Penetron Group</t>
  </si>
  <si>
    <t>Penetron Admix</t>
  </si>
  <si>
    <t>ADVA 150M</t>
  </si>
  <si>
    <t>MasterGlenium 7920</t>
  </si>
  <si>
    <t>Eucon CIA</t>
  </si>
  <si>
    <t>Eucon Air Mac 12</t>
  </si>
  <si>
    <t>Accelguard G3</t>
  </si>
  <si>
    <t>Plastol Ultra 209</t>
  </si>
  <si>
    <t>Eucon Air Mac 6</t>
  </si>
  <si>
    <t>Eucon Stasis</t>
  </si>
  <si>
    <t>SikaMix HC 300</t>
  </si>
  <si>
    <t>Slump/Flow, in.</t>
  </si>
  <si>
    <t>Skyway Cement</t>
  </si>
  <si>
    <r>
      <t>Volume, ft</t>
    </r>
    <r>
      <rPr>
        <b/>
        <vertAlign val="superscript"/>
        <sz val="10"/>
        <color indexed="8"/>
        <rFont val="Arial"/>
        <family val="2"/>
      </rPr>
      <t>3</t>
    </r>
  </si>
  <si>
    <t>ChyrsoTard 125</t>
  </si>
  <si>
    <t>ADVA Cast 585</t>
  </si>
  <si>
    <t>Sikaplast 300GP</t>
  </si>
  <si>
    <t>Albany Quarry</t>
  </si>
  <si>
    <t>Ford Construction</t>
  </si>
  <si>
    <t>Pine Bluff Sand &amp; Gravel</t>
  </si>
  <si>
    <t>Memphis Stone &amp; Gravel</t>
  </si>
  <si>
    <t>Mid South Construction</t>
  </si>
  <si>
    <t>Rogers Group</t>
  </si>
  <si>
    <t>Trap Rock &amp; Granite Quarries</t>
  </si>
  <si>
    <t>Vulcan Materials</t>
  </si>
  <si>
    <t>Crump</t>
  </si>
  <si>
    <t>Alliance Sand</t>
  </si>
  <si>
    <t>APAC Brickey's Stone</t>
  </si>
  <si>
    <t>Carolina Stalite</t>
  </si>
  <si>
    <t>Charles Deweese Construction</t>
  </si>
  <si>
    <t>Dunlap Sand &amp; Gravel</t>
  </si>
  <si>
    <t>Fullen Dock and Warehouse</t>
  </si>
  <si>
    <t>Harrison Construction</t>
  </si>
  <si>
    <t>Hinkle Contracting</t>
  </si>
  <si>
    <t>Hommell Limestone</t>
  </si>
  <si>
    <t xml:space="preserve">Jefferson County Hwy Dept </t>
  </si>
  <si>
    <t>Lafarge</t>
  </si>
  <si>
    <t xml:space="preserve">Lhoist North America </t>
  </si>
  <si>
    <t>Martin Paving</t>
  </si>
  <si>
    <t>Middle Tennessee Limestone</t>
  </si>
  <si>
    <t>Midsouth Aggregate</t>
  </si>
  <si>
    <t>Newport Sand &amp; Gravel</t>
  </si>
  <si>
    <t>Redland Sand</t>
  </si>
  <si>
    <t>Salem Stone LLC</t>
  </si>
  <si>
    <t>Stones River Quarry</t>
  </si>
  <si>
    <t>Tower Rock Stone</t>
  </si>
  <si>
    <t>Transportation Tech LLC</t>
  </si>
  <si>
    <t>Tri County Stone</t>
  </si>
  <si>
    <t>Tube City IMS</t>
  </si>
  <si>
    <t>Greenback</t>
  </si>
  <si>
    <t xml:space="preserve">Heiskell </t>
  </si>
  <si>
    <t>Jefferson City</t>
  </si>
  <si>
    <t>Jonesborough</t>
  </si>
  <si>
    <t>Knoxville John Sevier Hwy</t>
  </si>
  <si>
    <t xml:space="preserve">Mascot </t>
  </si>
  <si>
    <t>Unicoi</t>
  </si>
  <si>
    <t>Watauga</t>
  </si>
  <si>
    <t>Elizabethton</t>
  </si>
  <si>
    <t>Phil Campbell AL</t>
  </si>
  <si>
    <t>Monterey</t>
  </si>
  <si>
    <t>Bloomsdale MO</t>
  </si>
  <si>
    <t xml:space="preserve">Jackson </t>
  </si>
  <si>
    <t>Dunlap</t>
  </si>
  <si>
    <t xml:space="preserve">Dunlap  </t>
  </si>
  <si>
    <t>Jasper</t>
  </si>
  <si>
    <t>Pikeville</t>
  </si>
  <si>
    <t>Phenix City AL Brickyard Plant</t>
  </si>
  <si>
    <t xml:space="preserve">Troy </t>
  </si>
  <si>
    <t xml:space="preserve">Cherokee NC </t>
  </si>
  <si>
    <t>Hayesville NC</t>
  </si>
  <si>
    <t>Waynesville NC</t>
  </si>
  <si>
    <t>Crab Orchard</t>
  </si>
  <si>
    <t xml:space="preserve">Newport </t>
  </si>
  <si>
    <t xml:space="preserve">Lebanon </t>
  </si>
  <si>
    <t xml:space="preserve">Murfreesboro </t>
  </si>
  <si>
    <t>Smyrna</t>
  </si>
  <si>
    <t>Dandridge</t>
  </si>
  <si>
    <t>Buchanan</t>
  </si>
  <si>
    <t>Smithland KY</t>
  </si>
  <si>
    <t>Chattanooga</t>
  </si>
  <si>
    <t>Medina</t>
  </si>
  <si>
    <t xml:space="preserve">Mountain City </t>
  </si>
  <si>
    <t>Arlington</t>
  </si>
  <si>
    <t>Senatobia MS</t>
  </si>
  <si>
    <t>Doyle</t>
  </si>
  <si>
    <t>Tiftonia</t>
  </si>
  <si>
    <t>Hickory KY</t>
  </si>
  <si>
    <t>Monteagle</t>
  </si>
  <si>
    <t>Lexington KY</t>
  </si>
  <si>
    <t>Clarksville</t>
  </si>
  <si>
    <t>Nashville</t>
  </si>
  <si>
    <t>Nashville West</t>
  </si>
  <si>
    <t>Salem KY</t>
  </si>
  <si>
    <t>Watkinsville GA</t>
  </si>
  <si>
    <t>Holladay</t>
  </si>
  <si>
    <t>Allons/Livingston</t>
  </si>
  <si>
    <t>Bon Aqua</t>
  </si>
  <si>
    <t xml:space="preserve">Caryville </t>
  </si>
  <si>
    <t xml:space="preserve">Columbia </t>
  </si>
  <si>
    <t>Cookeville</t>
  </si>
  <si>
    <t xml:space="preserve">Cross Plains Rockhouse Rd </t>
  </si>
  <si>
    <t>Dayton</t>
  </si>
  <si>
    <t xml:space="preserve">Deason (Shelbyville) </t>
  </si>
  <si>
    <t>Englewood</t>
  </si>
  <si>
    <t>Gainesboro</t>
  </si>
  <si>
    <t>Gordonsville</t>
  </si>
  <si>
    <t xml:space="preserve">Harriman </t>
  </si>
  <si>
    <t xml:space="preserve">Hillsboro </t>
  </si>
  <si>
    <t>Lacey's Springs AL</t>
  </si>
  <si>
    <t xml:space="preserve">Lawrenceburg </t>
  </si>
  <si>
    <t>Liberty</t>
  </si>
  <si>
    <t>Livingston</t>
  </si>
  <si>
    <t>McMinnville</t>
  </si>
  <si>
    <t>Nashville Whites Creek</t>
  </si>
  <si>
    <t>Pall Mall</t>
  </si>
  <si>
    <t>Pottsville</t>
  </si>
  <si>
    <t>Reostone Nashville</t>
  </si>
  <si>
    <t>Shelbyville Hwy 41A</t>
  </si>
  <si>
    <t>Tanner AL</t>
  </si>
  <si>
    <t>Cowan</t>
  </si>
  <si>
    <t>Wytheville VA</t>
  </si>
  <si>
    <t>Sewanee</t>
  </si>
  <si>
    <t xml:space="preserve">Sardis MS </t>
  </si>
  <si>
    <t>Cape Girardeau MO</t>
  </si>
  <si>
    <t>Byhalia MS</t>
  </si>
  <si>
    <t>Millington</t>
  </si>
  <si>
    <t xml:space="preserve">Stantonville </t>
  </si>
  <si>
    <t>St. Genevieve MO</t>
  </si>
  <si>
    <t>Greeneville</t>
  </si>
  <si>
    <t>Greeneville Greystone Rd</t>
  </si>
  <si>
    <t>Bristol Hwy 11 West</t>
  </si>
  <si>
    <t>East Memphis Rail Yard</t>
  </si>
  <si>
    <t>Enka NC</t>
  </si>
  <si>
    <t>Grand Rivers KY</t>
  </si>
  <si>
    <t>Greeneville Lonesome Pine Rd</t>
  </si>
  <si>
    <t>Hermitage</t>
  </si>
  <si>
    <t>Kingsport</t>
  </si>
  <si>
    <t>Knoxville Everett Rd</t>
  </si>
  <si>
    <t>Knoxville Riverside Dr</t>
  </si>
  <si>
    <t>Lebanon Murfreesboro Rd</t>
  </si>
  <si>
    <t>Lexington KY Manchester St</t>
  </si>
  <si>
    <t>Lexington KY Richmond Rd</t>
  </si>
  <si>
    <t>Nashville Danley Plant</t>
  </si>
  <si>
    <t>Nashville River Rd</t>
  </si>
  <si>
    <t>Readyville</t>
  </si>
  <si>
    <t>Sevierville</t>
  </si>
  <si>
    <t>Shelbyville</t>
  </si>
  <si>
    <t>Buford GA Friendship</t>
  </si>
  <si>
    <t xml:space="preserve">Loudon County Quarry </t>
  </si>
  <si>
    <t>APAC</t>
  </si>
  <si>
    <t>Delta Contracting</t>
  </si>
  <si>
    <t>Dunlap Stone</t>
  </si>
  <si>
    <t>Foley Products Co</t>
  </si>
  <si>
    <t>Gaddie Shamrock</t>
  </si>
  <si>
    <t>Standard Construction</t>
  </si>
  <si>
    <t>Sikament 475</t>
  </si>
  <si>
    <t>EdenCrete</t>
  </si>
  <si>
    <t>Argos USA</t>
  </si>
  <si>
    <t>RAE-260</t>
  </si>
  <si>
    <t>Extendflo X90</t>
  </si>
  <si>
    <t>Clarena MC2000</t>
  </si>
  <si>
    <t>Masterlife SRA 35</t>
  </si>
  <si>
    <t>Old Hickory</t>
  </si>
  <si>
    <t>Concera SA8080</t>
  </si>
  <si>
    <t>Plast P150</t>
  </si>
  <si>
    <t>NutralSet TC</t>
  </si>
  <si>
    <t>Turbocast NCT</t>
  </si>
  <si>
    <t>Turbocast 650A</t>
  </si>
  <si>
    <t>Turbocast 701</t>
  </si>
  <si>
    <t>ControlSet 125</t>
  </si>
  <si>
    <t>Plast CP 25</t>
  </si>
  <si>
    <t>Decatur AL</t>
  </si>
  <si>
    <t>Blue Water Industries</t>
  </si>
  <si>
    <t>Abingdon VA</t>
  </si>
  <si>
    <t>Albany KY</t>
  </si>
  <si>
    <t>Junction City GA</t>
  </si>
  <si>
    <t>Gold Hill NC</t>
  </si>
  <si>
    <t>Franklin KY</t>
  </si>
  <si>
    <t>Wingo KY (Water Valley)</t>
  </si>
  <si>
    <t xml:space="preserve">Albany KY Aggregate </t>
  </si>
  <si>
    <t>Ewing VA</t>
  </si>
  <si>
    <t>Martin Marietta</t>
  </si>
  <si>
    <t>Maymead</t>
  </si>
  <si>
    <t>Southaven MS</t>
  </si>
  <si>
    <t>Nugent Sand</t>
  </si>
  <si>
    <t>Woodbury</t>
  </si>
  <si>
    <t>Ironton MS</t>
  </si>
  <si>
    <t>Calera AL</t>
  </si>
  <si>
    <t>Cartersville GA</t>
  </si>
  <si>
    <t>Cherokee AL</t>
  </si>
  <si>
    <t>Dalton GA</t>
  </si>
  <si>
    <t>Helena AL</t>
  </si>
  <si>
    <t>Elijay GA</t>
  </si>
  <si>
    <t>Newnan GA (Madras)</t>
  </si>
  <si>
    <t>Trinity AL</t>
  </si>
  <si>
    <t>Concera CP1124</t>
  </si>
  <si>
    <t>Duracap Materials LLC (Goins Hollow)</t>
  </si>
  <si>
    <t>Volunteer Materials</t>
  </si>
  <si>
    <t>Black Rock AR</t>
  </si>
  <si>
    <t>Dallas GA</t>
  </si>
  <si>
    <t>Ringgold GA</t>
  </si>
  <si>
    <t>Nugent Sand Co</t>
  </si>
  <si>
    <t>Huntsville AL</t>
  </si>
  <si>
    <t>Jacksboro (Lafollette)</t>
  </si>
  <si>
    <t>Blairsville GA</t>
  </si>
  <si>
    <t>Woodburn KY</t>
  </si>
  <si>
    <t>Russellville KY</t>
  </si>
  <si>
    <t>Tampa FL</t>
  </si>
  <si>
    <t>Chicago IL</t>
  </si>
  <si>
    <t>Cape Canaveral FL</t>
  </si>
  <si>
    <t>Altanta GA</t>
  </si>
  <si>
    <t>Harleyville SC</t>
  </si>
  <si>
    <t>Newberry FL</t>
  </si>
  <si>
    <t>Foreman AR</t>
  </si>
  <si>
    <t>Festus MO</t>
  </si>
  <si>
    <t>Chattanooga TN</t>
  </si>
  <si>
    <t>Greencastle IN</t>
  </si>
  <si>
    <t>Pryor OK</t>
  </si>
  <si>
    <t>Clinchfield GA</t>
  </si>
  <si>
    <t>Demopolis AL</t>
  </si>
  <si>
    <t>Knoxville TN</t>
  </si>
  <si>
    <t>Louisville KY</t>
  </si>
  <si>
    <t>Buffalo IA</t>
  </si>
  <si>
    <t>Hannibal MO</t>
  </si>
  <si>
    <t>Holly Hill SC</t>
  </si>
  <si>
    <t>Theodore AL</t>
  </si>
  <si>
    <t>Leeds AL</t>
  </si>
  <si>
    <t>Mitchell IN</t>
  </si>
  <si>
    <t>Speed IN</t>
  </si>
  <si>
    <t>Midlothian TX</t>
  </si>
  <si>
    <t>Ragland AL</t>
  </si>
  <si>
    <t>Birmingham AL</t>
  </si>
  <si>
    <t>Buda TX</t>
  </si>
  <si>
    <t>KB 1200</t>
  </si>
  <si>
    <t>Polychem 400NC</t>
  </si>
  <si>
    <t>Polychem R</t>
  </si>
  <si>
    <t>Polychem RENU</t>
  </si>
  <si>
    <t>Dynamon SX</t>
  </si>
  <si>
    <t>EVO 2500</t>
  </si>
  <si>
    <t>Melchem 38</t>
  </si>
  <si>
    <t>Polychem 850</t>
  </si>
  <si>
    <t>Polychem 3000</t>
  </si>
  <si>
    <t>604.01.00SH_SCC</t>
  </si>
  <si>
    <t>Bullitt Co. Shepherdsville KY</t>
  </si>
  <si>
    <t>Eclipse 4500</t>
  </si>
  <si>
    <t>DarCole</t>
  </si>
  <si>
    <t>DNL 785</t>
  </si>
  <si>
    <t>DNS 166</t>
  </si>
  <si>
    <t>DSA 110</t>
  </si>
  <si>
    <t>Eucon SE</t>
  </si>
  <si>
    <t>ISO VMA 9000</t>
  </si>
  <si>
    <t>Fritz-Pak</t>
  </si>
  <si>
    <t>SlickPak</t>
  </si>
  <si>
    <t>SlickPak II</t>
  </si>
  <si>
    <t>Super Slump Buster</t>
  </si>
  <si>
    <t>Master X-Seed 55</t>
  </si>
  <si>
    <t>SikaMix PL 100</t>
  </si>
  <si>
    <t>Lake Cumberland KY</t>
  </si>
  <si>
    <t>Scottsboro AL</t>
  </si>
  <si>
    <t>Cadiz KY</t>
  </si>
  <si>
    <t>Hailey's Harbor (Pine Bluff Sand)</t>
  </si>
  <si>
    <t>Ahart Sand</t>
  </si>
  <si>
    <t>Almo KY</t>
  </si>
  <si>
    <t>Polychem Super Set</t>
  </si>
  <si>
    <t>Polychem HE</t>
  </si>
  <si>
    <t>Isosphere 5004</t>
  </si>
  <si>
    <t>Isoflow 7730</t>
  </si>
  <si>
    <t>Isoplast 1440</t>
  </si>
  <si>
    <t>Isopause 2500</t>
  </si>
  <si>
    <t>Roanoke Cement</t>
  </si>
  <si>
    <t>Anshan City China</t>
  </si>
  <si>
    <t>Slats Lucas Quarry</t>
  </si>
  <si>
    <t>Polychem Super Set II</t>
  </si>
  <si>
    <t>Polychem Super Set Plus</t>
  </si>
  <si>
    <t>EXP 950</t>
  </si>
  <si>
    <t>Polychem SA</t>
  </si>
  <si>
    <t>Polychem SA-14</t>
  </si>
  <si>
    <t>Polychem SA-50</t>
  </si>
  <si>
    <t>903.11.107</t>
  </si>
  <si>
    <t>903.11.108</t>
  </si>
  <si>
    <t>903.11.109</t>
  </si>
  <si>
    <t>903.11.110</t>
  </si>
  <si>
    <t>903.11.111</t>
  </si>
  <si>
    <t>903.11.112</t>
  </si>
  <si>
    <t>903.11.113</t>
  </si>
  <si>
    <t>903.11.114</t>
  </si>
  <si>
    <t>903.11.115</t>
  </si>
  <si>
    <t>903.11.116</t>
  </si>
  <si>
    <t>903.11.117</t>
  </si>
  <si>
    <t>903.11.118</t>
  </si>
  <si>
    <t>903.11.119</t>
  </si>
  <si>
    <t>903.11.120</t>
  </si>
  <si>
    <t>903.11.121</t>
  </si>
  <si>
    <t>903.11.122</t>
  </si>
  <si>
    <t>903.11.123</t>
  </si>
  <si>
    <t>903.11.124</t>
  </si>
  <si>
    <t>903.11.125</t>
  </si>
  <si>
    <t>903.11.126</t>
  </si>
  <si>
    <t>903.11.127</t>
  </si>
  <si>
    <t>903.11.128</t>
  </si>
  <si>
    <t>903.11.129</t>
  </si>
  <si>
    <t>903.11.130</t>
  </si>
  <si>
    <t>903.11.131</t>
  </si>
  <si>
    <t>903.11.132</t>
  </si>
  <si>
    <t>903.11.133</t>
  </si>
  <si>
    <t>903.11.134</t>
  </si>
  <si>
    <t>903.11.135</t>
  </si>
  <si>
    <t>903.11.136</t>
  </si>
  <si>
    <t>903.11.137</t>
  </si>
  <si>
    <t>903.11.138</t>
  </si>
  <si>
    <t>903.11.139</t>
  </si>
  <si>
    <t>903.11.140</t>
  </si>
  <si>
    <t>903.11.141</t>
  </si>
  <si>
    <t>903.11.142</t>
  </si>
  <si>
    <t>Crush Stone #4</t>
  </si>
  <si>
    <t xml:space="preserve">Crush Stone #467 </t>
  </si>
  <si>
    <t xml:space="preserve">Crush Stone #57 </t>
  </si>
  <si>
    <t xml:space="preserve">Crush Stone #67 </t>
  </si>
  <si>
    <t>Crush Stone #7</t>
  </si>
  <si>
    <t>Crush Stone #78</t>
  </si>
  <si>
    <t>Crush Stone #8</t>
  </si>
  <si>
    <t>Crush Stone #89</t>
  </si>
  <si>
    <t>Crush Stone #9</t>
  </si>
  <si>
    <t>Gravel #4</t>
  </si>
  <si>
    <t>Gravel #467</t>
  </si>
  <si>
    <t xml:space="preserve">Gravel #57 </t>
  </si>
  <si>
    <t xml:space="preserve">Gravel #67 </t>
  </si>
  <si>
    <t>Gravel #7</t>
  </si>
  <si>
    <t xml:space="preserve">Gravel #78 </t>
  </si>
  <si>
    <t>Gravel #8</t>
  </si>
  <si>
    <t>Gravel #89</t>
  </si>
  <si>
    <t>Gravel #9</t>
  </si>
  <si>
    <t>Surf Agg Ty 1 Limestone(#4)</t>
  </si>
  <si>
    <t>Surf Agg Ty 4 Limestone(#67)</t>
  </si>
  <si>
    <t>Surf Agg Ty 4 Limestone(#57)</t>
  </si>
  <si>
    <t>Surf Agg Ty 4 Limestone(#467)</t>
  </si>
  <si>
    <t>Surf Agg Ty 4 Limestone(#4)</t>
  </si>
  <si>
    <t>Surf Agg Ty 3 Limestone(#67)</t>
  </si>
  <si>
    <t>Surf Agg Ty 3 Limestone(#57)</t>
  </si>
  <si>
    <t>Surf Agg Ty 3 Limestone(#467)</t>
  </si>
  <si>
    <t>Surf Agg Ty 3 Limestone(#4)</t>
  </si>
  <si>
    <t>Surf Agg Ty 2 Limestone(#67)</t>
  </si>
  <si>
    <t>Surf Agg Ty 2 Limestone(#57)</t>
  </si>
  <si>
    <t>Surf Agg Ty 2 Limestone(#467)</t>
  </si>
  <si>
    <t>Surf Agg Ty 2 Limestone(#4)</t>
  </si>
  <si>
    <t>Surf Agg Ty 1 Limestone(#67)</t>
  </si>
  <si>
    <t>Surf Agg Ty 1 Limestone(#57)</t>
  </si>
  <si>
    <t>Surf Agg Ty 1 Limestone(#467)</t>
  </si>
  <si>
    <t>Isoxel 5400</t>
  </si>
  <si>
    <t>Chryso Fluid Optima 203</t>
  </si>
  <si>
    <t>Alliance Sand (Port of Decatur)</t>
  </si>
  <si>
    <t>Alliance Sand (State Docks Port)</t>
  </si>
  <si>
    <t>Como MS</t>
  </si>
  <si>
    <t>SikaControl AIR-160</t>
  </si>
  <si>
    <t>Hollywood AL</t>
  </si>
  <si>
    <t>DSF 1443SCC</t>
  </si>
  <si>
    <t>FinishEase-NC</t>
  </si>
  <si>
    <t>Polychem SPC</t>
  </si>
  <si>
    <t>Dynamon NRG 1092</t>
  </si>
  <si>
    <t>West Huntsville AL</t>
  </si>
  <si>
    <t>Butler Sand</t>
  </si>
  <si>
    <t>Butler GA</t>
  </si>
  <si>
    <t>K&amp;S Sand &amp; Gravel</t>
  </si>
  <si>
    <t>Stantonville</t>
  </si>
  <si>
    <t>Union Bridge MD</t>
  </si>
  <si>
    <t>Blalock Concrete Co - Kodak Snyder Rd</t>
  </si>
  <si>
    <t>Blalock Concrete Co - Ridge Rd Sevierville</t>
  </si>
  <si>
    <t>Blalock Concrete Co - Sevierville Boyds Creek</t>
  </si>
  <si>
    <t>Blalock Concrete Co - Seymour</t>
  </si>
  <si>
    <t>Bradley Concrete - Cleveland</t>
  </si>
  <si>
    <t>C &amp; C Concrete - Jacksboro</t>
  </si>
  <si>
    <t xml:space="preserve">Concrete Materials Inc - Dandridge </t>
  </si>
  <si>
    <t>Concrete Materials Inc - Morristown</t>
  </si>
  <si>
    <t>Cumberland Supply Co - Carthage</t>
  </si>
  <si>
    <t>Garrott Bros Ready Mix - Cross Plains</t>
  </si>
  <si>
    <t>Garrott Bros Ready Mix - Hartsville</t>
  </si>
  <si>
    <t>Garrott Bros Ready Mix - Lafayette</t>
  </si>
  <si>
    <t>Garrott Bros Ready Mix - Portland</t>
  </si>
  <si>
    <t>Harrison Ready Mix - Kingston</t>
  </si>
  <si>
    <t>Harrison Ready Mix - Lenoir City</t>
  </si>
  <si>
    <t>Harrison Ready Mix - Louisville TN</t>
  </si>
  <si>
    <t>Harrison Ready Mix - Maryville</t>
  </si>
  <si>
    <t>Harrison Ready Mix - Oak Ridge</t>
  </si>
  <si>
    <t xml:space="preserve">Harrison Ready Mix - Sweetwater </t>
  </si>
  <si>
    <t xml:space="preserve">IMI - Cookeville </t>
  </si>
  <si>
    <t xml:space="preserve">IMI - Crossville </t>
  </si>
  <si>
    <t>IMI - Dickson</t>
  </si>
  <si>
    <t>IMI - Dover</t>
  </si>
  <si>
    <t>IMI - Fayetteville</t>
  </si>
  <si>
    <t>IMI - Franklin</t>
  </si>
  <si>
    <t>IMI - Goodlettsville Millersville Plant</t>
  </si>
  <si>
    <t>IMI - Jamestown</t>
  </si>
  <si>
    <t>IMI - Lawrenceburg</t>
  </si>
  <si>
    <t>IMI - Lebanon</t>
  </si>
  <si>
    <t>IMI - Lewisburg</t>
  </si>
  <si>
    <t xml:space="preserve">IMI - Livingston </t>
  </si>
  <si>
    <t>IMI - Manchester</t>
  </si>
  <si>
    <t>IMI - Morrison</t>
  </si>
  <si>
    <t>IMI - Mt Juliet</t>
  </si>
  <si>
    <t>IMI - Murfreesboro</t>
  </si>
  <si>
    <t>IMI - Shelbyville (Deason)</t>
  </si>
  <si>
    <t xml:space="preserve">IMI - Smithville </t>
  </si>
  <si>
    <t>IMI - Sparta</t>
  </si>
  <si>
    <t>IMI - Spring Hill</t>
  </si>
  <si>
    <t>IMI - Springfield</t>
  </si>
  <si>
    <t xml:space="preserve">IMI - Tullahoma </t>
  </si>
  <si>
    <t>IMI - Winchester</t>
  </si>
  <si>
    <t>Lambcon Ready Mix - Athens</t>
  </si>
  <si>
    <t>Lambcon Ready Mix - Knoxville</t>
  </si>
  <si>
    <t>Lambcon Ready Mix - Lenoir City</t>
  </si>
  <si>
    <t>Lambcon Ready Mix - Ooltewah</t>
  </si>
  <si>
    <t>Merriweather Ready Mix - Greeneville GA</t>
  </si>
  <si>
    <t>Mid South Concrete - Leoma</t>
  </si>
  <si>
    <t>Mid South Concrete  - Pulaski</t>
  </si>
  <si>
    <t>MMC - Hornlake MS</t>
  </si>
  <si>
    <t>MMC - Rossville</t>
  </si>
  <si>
    <t>Newport Paving &amp; Concrete - Newport</t>
  </si>
  <si>
    <t>Potters Southeast Ready Mix  - Pioneer</t>
  </si>
  <si>
    <t>Ready Mix USA - Maynardville</t>
  </si>
  <si>
    <t>Ready Mix USA - New Tazewell</t>
  </si>
  <si>
    <t>Ready Mix USA - Rockford</t>
  </si>
  <si>
    <t>River City Concrete - Savannah</t>
  </si>
  <si>
    <t>River City Concrete - Selmer</t>
  </si>
  <si>
    <t>River City Concrete - Waynesboro</t>
  </si>
  <si>
    <t>Smyrna Ready Mix - Clarksville</t>
  </si>
  <si>
    <t>Smyrna Ready Mix - Columbia</t>
  </si>
  <si>
    <t xml:space="preserve">Smyrna Ready Mix - Cookeville </t>
  </si>
  <si>
    <t>Smyrna Ready Mix - Franklin</t>
  </si>
  <si>
    <t>Smyrna Ready Mix - Gallatin</t>
  </si>
  <si>
    <t>Smyrna Ready Mix - Hohenwald</t>
  </si>
  <si>
    <t>Smyrna Ready Mix - Lebanon</t>
  </si>
  <si>
    <t>Smyrna Ready Mix - Murfreesboro</t>
  </si>
  <si>
    <t>Smyrna Ready Mix - Pleasant View</t>
  </si>
  <si>
    <t xml:space="preserve">Smyrna Ready Mix - Shelbyville </t>
  </si>
  <si>
    <t>Smyrna Ready Mix - Smyrna Herod Dr</t>
  </si>
  <si>
    <t>Smyrna Ready Mix - Spring Hill</t>
  </si>
  <si>
    <t>Southern Concrete Prod - Jackson</t>
  </si>
  <si>
    <t>Southern Concrete Prod - Lexington</t>
  </si>
  <si>
    <t xml:space="preserve">Southern Concrete Prod - Milan </t>
  </si>
  <si>
    <t>Southern Concrete Prod - Paris</t>
  </si>
  <si>
    <t>Southern Concrete Prod - Union City</t>
  </si>
  <si>
    <t>Summers Taylor - Blountville</t>
  </si>
  <si>
    <t xml:space="preserve">Summers Taylor - Greeneville </t>
  </si>
  <si>
    <t>Summers Taylor - Johnson City</t>
  </si>
  <si>
    <t xml:space="preserve">Summers Taylor - Kingsport </t>
  </si>
  <si>
    <t>Summers Taylor - Mooresburg</t>
  </si>
  <si>
    <t>Transit Mix - Johnson City</t>
  </si>
  <si>
    <t>Tri County Concrete - Parsons</t>
  </si>
  <si>
    <t>Tri-State Ready Mix - Cordova</t>
  </si>
  <si>
    <t>Volunteer Concrete - Lewisburg</t>
  </si>
  <si>
    <t>Volunteer Ready Mix - Waverly</t>
  </si>
  <si>
    <t>West TN Ready Mix - Covington</t>
  </si>
  <si>
    <t>West TN Ready Mix - Gallaway</t>
  </si>
  <si>
    <t>Index</t>
  </si>
  <si>
    <t>Fairburn Ready Mix - Newnan GA</t>
  </si>
  <si>
    <t>Ernst Concrete - Fairburn OH</t>
  </si>
  <si>
    <t>Modified Concrete Suppliers - Indianapolis IN</t>
  </si>
  <si>
    <t>Tri-State Ready Mix - Byhalia MS</t>
  </si>
  <si>
    <t>Tri-State Ready Mix - Olive Branch MS</t>
  </si>
  <si>
    <t>Twin K Enterprises LLC - Harriman</t>
  </si>
  <si>
    <t>Twin K Enterprises LLC - Oneida</t>
  </si>
  <si>
    <t>Garrott Bros Ready Mix - Gallatin (Odoms Bend)</t>
  </si>
  <si>
    <t>Garrott Bros Ready Mix - Gallatin (Lower Station Cr)</t>
  </si>
  <si>
    <t>BT Redi-Mix - Brownsville</t>
  </si>
  <si>
    <t xml:space="preserve">BT Redi-Mix - Dyersburg </t>
  </si>
  <si>
    <t>BT Redi-Mix - Jackson</t>
  </si>
  <si>
    <t>BT Redi-Mix - Stanton</t>
  </si>
  <si>
    <t>Harrison Ready Mix - Knoxville (Lovell Rd)</t>
  </si>
  <si>
    <t>Harrison Ready Mix - Knoxville (Transport Lane)</t>
  </si>
  <si>
    <t>IMI - Nashville (Bush Rd)</t>
  </si>
  <si>
    <t>IMI - Nashville (Robertson Rd)</t>
  </si>
  <si>
    <t>Memphis Ready Mix - Memphis (John Denie Rd)</t>
  </si>
  <si>
    <t>Memphis Ready Mix - Memphis (Walker St)</t>
  </si>
  <si>
    <t>Ready Mix USA - Chattanooga (Hudson Rd)</t>
  </si>
  <si>
    <t>Ready Mix USA - Chattanooga (Pelican Dr)</t>
  </si>
  <si>
    <t>Ready Mix USA - Knoxville (Neyland Dr)</t>
  </si>
  <si>
    <t>Smyrna Ready Mix - Crossville</t>
  </si>
  <si>
    <t>Smyrna Ready Mix - Nashville (2nd Ave)</t>
  </si>
  <si>
    <t>Smyrna Ready Mix - Nashville (Visco Dr)</t>
  </si>
  <si>
    <t>Tri-State Ready Mix - Memphis (Ferrell Pkwy)</t>
  </si>
  <si>
    <t>West TN Ready Mix - Memphis (Frayser Blvd)</t>
  </si>
  <si>
    <t>Abernathy Concrete Co - Pulaski</t>
  </si>
  <si>
    <t>UPDATES</t>
  </si>
  <si>
    <t>1. Right click -&gt; Insert -&gt; Table rows above</t>
  </si>
  <si>
    <r>
      <t xml:space="preserve">3. Sort table alphabetically by </t>
    </r>
    <r>
      <rPr>
        <b/>
        <sz val="10"/>
        <color indexed="8"/>
        <rFont val="Arial"/>
        <family val="2"/>
      </rPr>
      <t>Name</t>
    </r>
  </si>
  <si>
    <t>5. Ensure that top row of table is blank (filling name cell with spaces will sort that row to top alphabetically)</t>
  </si>
  <si>
    <r>
      <t xml:space="preserve">4. Reset </t>
    </r>
    <r>
      <rPr>
        <b/>
        <sz val="10"/>
        <color indexed="8"/>
        <rFont val="Arial"/>
        <family val="2"/>
      </rPr>
      <t>Index</t>
    </r>
    <r>
      <rPr>
        <sz val="10"/>
        <color theme="1"/>
        <rFont val="Arial"/>
        <family val="2"/>
      </rPr>
      <t xml:space="preserve"> numbers starting with 1 at top</t>
    </r>
  </si>
  <si>
    <r>
      <t xml:space="preserve">2. Enter </t>
    </r>
    <r>
      <rPr>
        <b/>
        <sz val="10"/>
        <color indexed="8"/>
        <rFont val="Arial"/>
        <family val="2"/>
      </rPr>
      <t>Producer</t>
    </r>
    <r>
      <rPr>
        <sz val="10"/>
        <color theme="1"/>
        <rFont val="Arial"/>
        <family val="2"/>
      </rPr>
      <t xml:space="preserve"> number and </t>
    </r>
    <r>
      <rPr>
        <b/>
        <sz val="10"/>
        <color indexed="8"/>
        <rFont val="Arial"/>
        <family val="2"/>
      </rPr>
      <t>Name</t>
    </r>
    <r>
      <rPr>
        <sz val="10"/>
        <color theme="1"/>
        <rFont val="Arial"/>
        <family val="2"/>
      </rPr>
      <t xml:space="preserve"> in appropriate column</t>
    </r>
  </si>
  <si>
    <t>Slag Cement</t>
  </si>
  <si>
    <t>Memphis TN (Foreign)</t>
  </si>
  <si>
    <t>Baldwin IL</t>
  </si>
  <si>
    <t>Newark AR</t>
  </si>
  <si>
    <t>Redfield AR</t>
  </si>
  <si>
    <t>Sikeston MO</t>
  </si>
  <si>
    <t>Joppa IL</t>
  </si>
  <si>
    <t>Oak Creek WI (Elm Rd)</t>
  </si>
  <si>
    <t>Oak Creek WI (Oak Creek Power)</t>
  </si>
  <si>
    <t>Pleasant Prarie WI</t>
  </si>
  <si>
    <t>Belews Creek NC</t>
  </si>
  <si>
    <t>Franklin TX</t>
  </si>
  <si>
    <t>Marissa IL</t>
  </si>
  <si>
    <t>Owensboro KY</t>
  </si>
  <si>
    <t>Tatum TX</t>
  </si>
  <si>
    <t>Taylorsville GA</t>
  </si>
  <si>
    <t>Wilsonville AL</t>
  </si>
  <si>
    <t>Jewett TX</t>
  </si>
  <si>
    <t>Maysville KY</t>
  </si>
  <si>
    <t>Cincinnati OH</t>
  </si>
  <si>
    <t>Petersburg IN</t>
  </si>
  <si>
    <t>Clinton TN</t>
  </si>
  <si>
    <t>Columbia SC</t>
  </si>
  <si>
    <t>Cumberland City TN</t>
  </si>
  <si>
    <t>Harriman TN</t>
  </si>
  <si>
    <t>Carrollton GA</t>
  </si>
  <si>
    <t>Juliette GA</t>
  </si>
  <si>
    <t>Labadie MO</t>
  </si>
  <si>
    <t>Letart WV</t>
  </si>
  <si>
    <t>Winfield WV</t>
  </si>
  <si>
    <t>ControlSet 100R</t>
  </si>
  <si>
    <t>31900065</t>
  </si>
  <si>
    <t>Mobile Materials Nashville - Truck 102</t>
  </si>
  <si>
    <t>31900064</t>
  </si>
  <si>
    <t>Mobile Materials Nashville - Truck 104</t>
  </si>
  <si>
    <t>Falkville AL</t>
  </si>
  <si>
    <t>Material Code</t>
  </si>
  <si>
    <t>Description</t>
  </si>
  <si>
    <t>AEA</t>
  </si>
  <si>
    <t>Water</t>
  </si>
  <si>
    <t>Type A</t>
  </si>
  <si>
    <t>Type B</t>
  </si>
  <si>
    <t>Type C</t>
  </si>
  <si>
    <t>Type D</t>
  </si>
  <si>
    <t>Type E</t>
  </si>
  <si>
    <t>Type F</t>
  </si>
  <si>
    <t>Type G</t>
  </si>
  <si>
    <t>Type S</t>
  </si>
  <si>
    <t>Misc 1</t>
  </si>
  <si>
    <t>Misc 2</t>
  </si>
  <si>
    <t>Precast</t>
  </si>
  <si>
    <t>PL Code</t>
  </si>
  <si>
    <t>Gs</t>
  </si>
  <si>
    <t>Weight</t>
  </si>
  <si>
    <t>Volume</t>
  </si>
  <si>
    <t>Data</t>
  </si>
  <si>
    <t>QPL Code</t>
  </si>
  <si>
    <t>w/cm</t>
  </si>
  <si>
    <t>total cm</t>
  </si>
  <si>
    <t>total agg vol</t>
  </si>
  <si>
    <t>%FA</t>
  </si>
  <si>
    <t>Theoretical unit wt</t>
  </si>
  <si>
    <t>Fresh Properties</t>
  </si>
  <si>
    <t>Air content</t>
  </si>
  <si>
    <t>Temperature</t>
  </si>
  <si>
    <t>Slump/Slump Flow</t>
  </si>
  <si>
    <t>Unit Wt</t>
  </si>
  <si>
    <t>Plant</t>
  </si>
  <si>
    <t>Class</t>
  </si>
  <si>
    <t>psi</t>
  </si>
  <si>
    <t>days</t>
  </si>
  <si>
    <t>Technician</t>
  </si>
  <si>
    <t>Material</t>
  </si>
  <si>
    <t>Unit</t>
  </si>
  <si>
    <t>Class A</t>
  </si>
  <si>
    <t>Class A Paving</t>
  </si>
  <si>
    <t>Class A Slipform</t>
  </si>
  <si>
    <t>Class CP Paving</t>
  </si>
  <si>
    <t>Class D</t>
  </si>
  <si>
    <t>Class DS</t>
  </si>
  <si>
    <t>Class L</t>
  </si>
  <si>
    <t>Class S</t>
  </si>
  <si>
    <t>Class X</t>
  </si>
  <si>
    <t>Flowable Fill (Early Strength)</t>
  </si>
  <si>
    <t>Flowable Fill (Excavatable)</t>
  </si>
  <si>
    <t>Flowable Fill (General Use)</t>
  </si>
  <si>
    <t>Shotcrete</t>
  </si>
  <si>
    <t xml:space="preserve">     </t>
  </si>
  <si>
    <r>
      <t xml:space="preserve">2. Enter </t>
    </r>
    <r>
      <rPr>
        <b/>
        <sz val="10"/>
        <color indexed="8"/>
        <rFont val="Arial"/>
        <family val="2"/>
      </rPr>
      <t>Material</t>
    </r>
    <r>
      <rPr>
        <sz val="10"/>
        <color theme="1"/>
        <rFont val="Arial"/>
        <family val="2"/>
      </rPr>
      <t xml:space="preserve"> number and </t>
    </r>
    <r>
      <rPr>
        <b/>
        <sz val="10"/>
        <color indexed="8"/>
        <rFont val="Arial"/>
        <family val="2"/>
      </rPr>
      <t>Description</t>
    </r>
    <r>
      <rPr>
        <sz val="10"/>
        <color theme="1"/>
        <rFont val="Arial"/>
        <family val="2"/>
      </rPr>
      <t xml:space="preserve"> in appropriate column</t>
    </r>
  </si>
  <si>
    <r>
      <t xml:space="preserve">3. Sort table alphabetically by </t>
    </r>
    <r>
      <rPr>
        <b/>
        <sz val="10"/>
        <color indexed="8"/>
        <rFont val="Arial"/>
        <family val="2"/>
      </rPr>
      <t>Description</t>
    </r>
  </si>
  <si>
    <t>Class SCC</t>
  </si>
  <si>
    <t>Class SH SCC</t>
  </si>
  <si>
    <t>1. Right click -&gt; Insert -&gt; Table rows above (or delete -&gt; Table Rows)</t>
  </si>
  <si>
    <r>
      <t xml:space="preserve">2. Enter </t>
    </r>
    <r>
      <rPr>
        <b/>
        <sz val="10"/>
        <color indexed="8"/>
        <rFont val="Arial"/>
        <family val="2"/>
      </rPr>
      <t>Plant</t>
    </r>
    <r>
      <rPr>
        <sz val="10"/>
        <color theme="1"/>
        <rFont val="Arial"/>
        <family val="2"/>
      </rPr>
      <t xml:space="preserve"> number, </t>
    </r>
    <r>
      <rPr>
        <b/>
        <sz val="10"/>
        <color indexed="8"/>
        <rFont val="Arial"/>
        <family val="2"/>
      </rPr>
      <t>Trade</t>
    </r>
    <r>
      <rPr>
        <sz val="10"/>
        <color theme="1"/>
        <rFont val="Arial"/>
        <family val="2"/>
      </rPr>
      <t xml:space="preserve"> name, and </t>
    </r>
    <r>
      <rPr>
        <b/>
        <sz val="10"/>
        <color indexed="8"/>
        <rFont val="Arial"/>
        <family val="2"/>
      </rPr>
      <t>Location</t>
    </r>
    <r>
      <rPr>
        <sz val="10"/>
        <color theme="1"/>
        <rFont val="Arial"/>
        <family val="2"/>
      </rPr>
      <t xml:space="preserve"> in appropriate column</t>
    </r>
  </si>
  <si>
    <r>
      <t xml:space="preserve">3. Sort table alphabetically by </t>
    </r>
    <r>
      <rPr>
        <b/>
        <sz val="10"/>
        <color indexed="8"/>
        <rFont val="Arial"/>
        <family val="2"/>
      </rPr>
      <t>List</t>
    </r>
  </si>
  <si>
    <t>Note: 5990352, Meriweather has a short Producer number</t>
  </si>
  <si>
    <t>AWP</t>
  </si>
  <si>
    <t>901.01.001</t>
  </si>
  <si>
    <t>901.01.002</t>
  </si>
  <si>
    <t>901.01.003</t>
  </si>
  <si>
    <t>901.01.004</t>
  </si>
  <si>
    <t>Control Link</t>
  </si>
  <si>
    <t>PL Name</t>
  </si>
  <si>
    <t>Mtrl Code</t>
  </si>
  <si>
    <t>Mtrl Name</t>
  </si>
  <si>
    <t>Quinton AL</t>
  </si>
  <si>
    <t>918.31.051</t>
  </si>
  <si>
    <t>918.31.052</t>
  </si>
  <si>
    <t>918.31.054</t>
  </si>
  <si>
    <t>918.31.055</t>
  </si>
  <si>
    <t>QPL</t>
  </si>
  <si>
    <t>Product</t>
  </si>
  <si>
    <t>Arr-Maz</t>
  </si>
  <si>
    <t>Chryso</t>
  </si>
  <si>
    <t>Euclid</t>
  </si>
  <si>
    <t>GCP Applied Technologies</t>
  </si>
  <si>
    <t>RussTech</t>
  </si>
  <si>
    <t>Sika</t>
  </si>
  <si>
    <t>Product Name</t>
  </si>
  <si>
    <r>
      <t xml:space="preserve">2. Enter </t>
    </r>
    <r>
      <rPr>
        <b/>
        <sz val="10"/>
        <color indexed="8"/>
        <rFont val="Arial"/>
        <family val="2"/>
      </rPr>
      <t>QPL</t>
    </r>
    <r>
      <rPr>
        <sz val="10"/>
        <color theme="1"/>
        <rFont val="Arial"/>
        <family val="2"/>
      </rPr>
      <t xml:space="preserve"> number, </t>
    </r>
    <r>
      <rPr>
        <b/>
        <sz val="10"/>
        <color indexed="8"/>
        <rFont val="Arial"/>
        <family val="2"/>
      </rPr>
      <t>Source</t>
    </r>
    <r>
      <rPr>
        <sz val="10"/>
        <color theme="1"/>
        <rFont val="Arial"/>
        <family val="2"/>
      </rPr>
      <t xml:space="preserve"> name, and </t>
    </r>
    <r>
      <rPr>
        <b/>
        <sz val="10"/>
        <color indexed="8"/>
        <rFont val="Arial"/>
        <family val="2"/>
      </rPr>
      <t>Product</t>
    </r>
    <r>
      <rPr>
        <sz val="10"/>
        <color theme="1"/>
        <rFont val="Arial"/>
        <family val="2"/>
      </rPr>
      <t xml:space="preserve"> in appropriate column</t>
    </r>
  </si>
  <si>
    <t>WR Meadows</t>
  </si>
  <si>
    <t>918.09.011</t>
  </si>
  <si>
    <r>
      <t xml:space="preserve">5. Ensure that top row of table is blank (filling </t>
    </r>
    <r>
      <rPr>
        <b/>
        <sz val="10"/>
        <color indexed="8"/>
        <rFont val="Arial"/>
        <family val="2"/>
      </rPr>
      <t>List</t>
    </r>
    <r>
      <rPr>
        <sz val="10"/>
        <color theme="1"/>
        <rFont val="Arial"/>
        <family val="2"/>
      </rPr>
      <t xml:space="preserve"> cell with spaces will sort that row to top alphabetically)</t>
    </r>
  </si>
  <si>
    <t>918.09.012</t>
  </si>
  <si>
    <r>
      <t xml:space="preserve">Table Name: </t>
    </r>
    <r>
      <rPr>
        <b/>
        <sz val="10"/>
        <color indexed="8"/>
        <rFont val="Arial"/>
        <family val="2"/>
      </rPr>
      <t>TYPE_A</t>
    </r>
  </si>
  <si>
    <r>
      <t xml:space="preserve">Table Name: </t>
    </r>
    <r>
      <rPr>
        <b/>
        <sz val="10"/>
        <color indexed="8"/>
        <rFont val="Arial"/>
        <family val="2"/>
      </rPr>
      <t>AEA</t>
    </r>
  </si>
  <si>
    <r>
      <t xml:space="preserve">Table Name: </t>
    </r>
    <r>
      <rPr>
        <b/>
        <sz val="10"/>
        <color indexed="8"/>
        <rFont val="Arial"/>
        <family val="2"/>
      </rPr>
      <t>TYPE_B</t>
    </r>
  </si>
  <si>
    <t>Eucid</t>
  </si>
  <si>
    <r>
      <t xml:space="preserve">Table Name: </t>
    </r>
    <r>
      <rPr>
        <b/>
        <sz val="10"/>
        <color indexed="8"/>
        <rFont val="Arial"/>
        <family val="2"/>
      </rPr>
      <t>TYPE_C</t>
    </r>
  </si>
  <si>
    <r>
      <t xml:space="preserve">Table Name: </t>
    </r>
    <r>
      <rPr>
        <b/>
        <sz val="10"/>
        <color indexed="8"/>
        <rFont val="Arial"/>
        <family val="2"/>
      </rPr>
      <t>TYPE_D</t>
    </r>
  </si>
  <si>
    <r>
      <t xml:space="preserve">Table Name: </t>
    </r>
    <r>
      <rPr>
        <b/>
        <sz val="10"/>
        <color indexed="8"/>
        <rFont val="Arial"/>
        <family val="2"/>
      </rPr>
      <t>TYPE_E</t>
    </r>
  </si>
  <si>
    <r>
      <t xml:space="preserve">Table Name: </t>
    </r>
    <r>
      <rPr>
        <b/>
        <sz val="10"/>
        <color indexed="8"/>
        <rFont val="Arial"/>
        <family val="2"/>
      </rPr>
      <t>TYPE_F</t>
    </r>
  </si>
  <si>
    <r>
      <t xml:space="preserve">Table Name: </t>
    </r>
    <r>
      <rPr>
        <b/>
        <sz val="10"/>
        <color indexed="8"/>
        <rFont val="Arial"/>
        <family val="2"/>
      </rPr>
      <t>TYPE_G</t>
    </r>
  </si>
  <si>
    <t>Eden Innovations</t>
  </si>
  <si>
    <r>
      <t xml:space="preserve">Table Name: </t>
    </r>
    <r>
      <rPr>
        <b/>
        <sz val="10"/>
        <color indexed="8"/>
        <rFont val="Arial"/>
        <family val="2"/>
      </rPr>
      <t>TYPE_S</t>
    </r>
  </si>
  <si>
    <t>Williams Coating Consultants</t>
  </si>
  <si>
    <t>918.09.013</t>
  </si>
  <si>
    <t>918.09.014</t>
  </si>
  <si>
    <t>918.09.015</t>
  </si>
  <si>
    <t>918.09.016</t>
  </si>
  <si>
    <t>918.09.017</t>
  </si>
  <si>
    <t>918.09.018</t>
  </si>
  <si>
    <t>918.09.024</t>
  </si>
  <si>
    <t>918.09.023</t>
  </si>
  <si>
    <t>918.09.022</t>
  </si>
  <si>
    <t>Control Link 1</t>
  </si>
  <si>
    <t>Surf Agg Gneiss (#4)</t>
  </si>
  <si>
    <t>Surf Agg Gneiss (#467)</t>
  </si>
  <si>
    <t>Surf Agg Gneiss (#57)</t>
  </si>
  <si>
    <t>Surf Agg Gneiss (#67)</t>
  </si>
  <si>
    <t>Surf Agg Granite (#4)</t>
  </si>
  <si>
    <t>Surf Agg Granite (#467)</t>
  </si>
  <si>
    <t>Surf Agg Granite (#57)</t>
  </si>
  <si>
    <t>Surf Agg Granite (#67)</t>
  </si>
  <si>
    <t>Surf Agg Gravel (#4)</t>
  </si>
  <si>
    <t>Surf Agg Gravel (#467)</t>
  </si>
  <si>
    <t>Surf Agg Gravel (#57)</t>
  </si>
  <si>
    <t>Surf Agg Gravel (#67)</t>
  </si>
  <si>
    <t>Surf Agg Quartzite (#4)</t>
  </si>
  <si>
    <t>Surf Agg Quartzite (#467)</t>
  </si>
  <si>
    <t>Surf Agg Quartzite (#57)</t>
  </si>
  <si>
    <t>Surf Agg Quartzite (#67)</t>
  </si>
  <si>
    <t>Surf Agg Slag (#4)</t>
  </si>
  <si>
    <t>Surf Agg Slag (#467)</t>
  </si>
  <si>
    <t>Surf Agg Slag (#57)</t>
  </si>
  <si>
    <t>Surf Agg Slag (#67)</t>
  </si>
  <si>
    <t>Lightweight</t>
  </si>
  <si>
    <t>Control Link 2</t>
  </si>
  <si>
    <t>Control Link 3</t>
  </si>
  <si>
    <t>Control Link 4</t>
  </si>
  <si>
    <t>Control Link 5</t>
  </si>
  <si>
    <t>903.03.011</t>
  </si>
  <si>
    <t>903.03.012</t>
  </si>
  <si>
    <t>903.03.015</t>
  </si>
  <si>
    <t>903.03.017</t>
  </si>
  <si>
    <t>903.03.019</t>
  </si>
  <si>
    <t>903.03.020</t>
  </si>
  <si>
    <t>903.03.021</t>
  </si>
  <si>
    <t>903.03.022</t>
  </si>
  <si>
    <t>903.03.023</t>
  </si>
  <si>
    <t>903.03.049</t>
  </si>
  <si>
    <t>903.03.050</t>
  </si>
  <si>
    <t>903.03.053</t>
  </si>
  <si>
    <t>903.03.055</t>
  </si>
  <si>
    <t>903.03.057</t>
  </si>
  <si>
    <t>903.03.058</t>
  </si>
  <si>
    <t>903.03.059</t>
  </si>
  <si>
    <t>903.03.060</t>
  </si>
  <si>
    <t>903.03.061</t>
  </si>
  <si>
    <t>903.19.132</t>
  </si>
  <si>
    <t>Hopkinsville KY</t>
  </si>
  <si>
    <t>LaGrange GA</t>
  </si>
  <si>
    <t>Material Name</t>
  </si>
  <si>
    <t>Manufactured Sand</t>
  </si>
  <si>
    <t>Natural Sand</t>
  </si>
  <si>
    <t>903.01.003</t>
  </si>
  <si>
    <t>903.01.004</t>
  </si>
  <si>
    <t>UPDATES (Aggregate)</t>
  </si>
  <si>
    <r>
      <t xml:space="preserve">2. Enter </t>
    </r>
    <r>
      <rPr>
        <b/>
        <sz val="10"/>
        <color indexed="8"/>
        <rFont val="Arial"/>
        <family val="2"/>
      </rPr>
      <t>Plant</t>
    </r>
    <r>
      <rPr>
        <sz val="10"/>
        <color theme="1"/>
        <rFont val="Arial"/>
        <family val="2"/>
      </rPr>
      <t xml:space="preserve"> number, </t>
    </r>
    <r>
      <rPr>
        <b/>
        <sz val="10"/>
        <color indexed="8"/>
        <rFont val="Arial"/>
        <family val="2"/>
      </rPr>
      <t>Producer</t>
    </r>
    <r>
      <rPr>
        <sz val="10"/>
        <color theme="1"/>
        <rFont val="Arial"/>
        <family val="2"/>
      </rPr>
      <t xml:space="preserve"> name, and </t>
    </r>
    <r>
      <rPr>
        <b/>
        <sz val="10"/>
        <color indexed="8"/>
        <rFont val="Arial"/>
        <family val="2"/>
      </rPr>
      <t>Location</t>
    </r>
    <r>
      <rPr>
        <sz val="10"/>
        <color theme="1"/>
        <rFont val="Arial"/>
        <family val="2"/>
      </rPr>
      <t xml:space="preserve"> in appropriate column</t>
    </r>
  </si>
  <si>
    <r>
      <t xml:space="preserve">3. Sort table alphabetically by </t>
    </r>
    <r>
      <rPr>
        <b/>
        <sz val="10"/>
        <color indexed="8"/>
        <rFont val="Arial"/>
        <family val="2"/>
      </rPr>
      <t>Material Name</t>
    </r>
  </si>
  <si>
    <r>
      <t xml:space="preserve">2. Enter </t>
    </r>
    <r>
      <rPr>
        <b/>
        <sz val="10"/>
        <color indexed="8"/>
        <rFont val="Arial"/>
        <family val="2"/>
      </rPr>
      <t>Material</t>
    </r>
    <r>
      <rPr>
        <sz val="10"/>
        <color theme="1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Code</t>
    </r>
    <r>
      <rPr>
        <sz val="10"/>
        <color theme="1"/>
        <rFont val="Arial"/>
        <family val="2"/>
      </rPr>
      <t xml:space="preserve"> and </t>
    </r>
    <r>
      <rPr>
        <b/>
        <sz val="10"/>
        <color indexed="8"/>
        <rFont val="Arial"/>
        <family val="2"/>
      </rPr>
      <t>Material Name</t>
    </r>
    <r>
      <rPr>
        <sz val="10"/>
        <color theme="1"/>
        <rFont val="Arial"/>
        <family val="2"/>
      </rPr>
      <t xml:space="preserve"> in appropriate column</t>
    </r>
  </si>
  <si>
    <t>UPDATES (Coarse Aggregate material codes)</t>
  </si>
  <si>
    <t>UPDATES (Fine Aggregate material codes)</t>
  </si>
  <si>
    <r>
      <t xml:space="preserve">Table Name: </t>
    </r>
    <r>
      <rPr>
        <b/>
        <sz val="10"/>
        <color indexed="8"/>
        <rFont val="Arial"/>
        <family val="2"/>
      </rPr>
      <t>AGG</t>
    </r>
  </si>
  <si>
    <r>
      <t xml:space="preserve">Table Name: </t>
    </r>
    <r>
      <rPr>
        <b/>
        <sz val="10"/>
        <color indexed="8"/>
        <rFont val="Arial"/>
        <family val="2"/>
      </rPr>
      <t>AGG_COARSE</t>
    </r>
  </si>
  <si>
    <r>
      <t xml:space="preserve">Table Name: </t>
    </r>
    <r>
      <rPr>
        <b/>
        <sz val="10"/>
        <color indexed="8"/>
        <rFont val="Arial"/>
        <family val="2"/>
      </rPr>
      <t>AGG_FINE</t>
    </r>
  </si>
  <si>
    <t>918.01.001</t>
  </si>
  <si>
    <r>
      <t xml:space="preserve">Table Name: </t>
    </r>
    <r>
      <rPr>
        <b/>
        <sz val="10"/>
        <color indexed="8"/>
        <rFont val="Arial"/>
        <family val="2"/>
      </rPr>
      <t>WATER</t>
    </r>
  </si>
  <si>
    <t>Tab</t>
  </si>
  <si>
    <t>Design</t>
  </si>
  <si>
    <t>CLASSES</t>
  </si>
  <si>
    <t>WATER</t>
  </si>
  <si>
    <t>AGGREGATE</t>
  </si>
  <si>
    <t>ADMIX</t>
  </si>
  <si>
    <r>
      <t xml:space="preserve">Table Name: </t>
    </r>
    <r>
      <rPr>
        <b/>
        <sz val="10"/>
        <color indexed="8"/>
        <rFont val="Arial"/>
        <family val="2"/>
      </rPr>
      <t>CEMENT</t>
    </r>
  </si>
  <si>
    <r>
      <t xml:space="preserve">Table Name: </t>
    </r>
    <r>
      <rPr>
        <b/>
        <sz val="10"/>
        <color indexed="8"/>
        <rFont val="Arial"/>
        <family val="2"/>
      </rPr>
      <t>CEMENT_MTRL</t>
    </r>
  </si>
  <si>
    <r>
      <t xml:space="preserve">Table Name: </t>
    </r>
    <r>
      <rPr>
        <b/>
        <sz val="10"/>
        <color indexed="8"/>
        <rFont val="Arial"/>
        <family val="2"/>
      </rPr>
      <t>CLASSES</t>
    </r>
  </si>
  <si>
    <r>
      <t xml:space="preserve">Table Name: </t>
    </r>
    <r>
      <rPr>
        <b/>
        <sz val="10"/>
        <color indexed="8"/>
        <rFont val="Arial"/>
        <family val="2"/>
      </rPr>
      <t>CONC_PROD</t>
    </r>
  </si>
  <si>
    <r>
      <t xml:space="preserve">Table Name: </t>
    </r>
    <r>
      <rPr>
        <b/>
        <sz val="10"/>
        <color indexed="8"/>
        <rFont val="Arial"/>
        <family val="2"/>
      </rPr>
      <t>SLAG_CEMENT</t>
    </r>
  </si>
  <si>
    <r>
      <t xml:space="preserve">Table Name: </t>
    </r>
    <r>
      <rPr>
        <b/>
        <sz val="10"/>
        <color indexed="8"/>
        <rFont val="Arial"/>
        <family val="2"/>
      </rPr>
      <t>SLAG_CEMENT_MTRL</t>
    </r>
  </si>
  <si>
    <r>
      <t xml:space="preserve">Table Name: </t>
    </r>
    <r>
      <rPr>
        <b/>
        <sz val="10"/>
        <color indexed="8"/>
        <rFont val="Arial"/>
        <family val="2"/>
      </rPr>
      <t>FLY_ASH</t>
    </r>
  </si>
  <si>
    <r>
      <t xml:space="preserve">Table Name: </t>
    </r>
    <r>
      <rPr>
        <b/>
        <sz val="10"/>
        <color indexed="8"/>
        <rFont val="Arial"/>
        <family val="2"/>
      </rPr>
      <t>FLY_ASH_MTRL</t>
    </r>
  </si>
  <si>
    <t>Misc 3</t>
  </si>
  <si>
    <t>Misc 4</t>
  </si>
  <si>
    <t>Master PolyHeed 1020</t>
  </si>
  <si>
    <t>Master PolyHeed 1025</t>
  </si>
  <si>
    <t>Master PolyHeed 1720</t>
  </si>
  <si>
    <t>Master PolyHeed 1725</t>
  </si>
  <si>
    <t>Master PolyHeed 900</t>
  </si>
  <si>
    <t>Master PolyHeed 997</t>
  </si>
  <si>
    <t>Master PolyHeed N</t>
  </si>
  <si>
    <t>MasterGlenium 3030</t>
  </si>
  <si>
    <t>MasterGlenium 7500</t>
  </si>
  <si>
    <t>MasterGlenium 7511</t>
  </si>
  <si>
    <t>MasterPozzolith 322</t>
  </si>
  <si>
    <t>MasterPozzolith 700</t>
  </si>
  <si>
    <t>MasterPozzolith 80</t>
  </si>
  <si>
    <t>MasterPozzolith 200</t>
  </si>
  <si>
    <t>MasterSet DELVO ESC</t>
  </si>
  <si>
    <t>MasterSet DELVO</t>
  </si>
  <si>
    <t>MasterSet R 100</t>
  </si>
  <si>
    <t>MasterSet R 122</t>
  </si>
  <si>
    <t>MasterSet R 300</t>
  </si>
  <si>
    <t>MasterSet R 961</t>
  </si>
  <si>
    <t>MasterLife CI 30</t>
  </si>
  <si>
    <t>MasterSet AC 122</t>
  </si>
  <si>
    <t>MasterSet AC 534</t>
  </si>
  <si>
    <t>MasterSet FP 20</t>
  </si>
  <si>
    <t>MasterGlenium 3400</t>
  </si>
  <si>
    <t>MasterGlenium 7700</t>
  </si>
  <si>
    <t>MasterRheobuild 1000</t>
  </si>
  <si>
    <t>MasterlifeSure 260</t>
  </si>
  <si>
    <t>MasterMatrix 33</t>
  </si>
  <si>
    <t>MasterMatrix VMA 358</t>
  </si>
  <si>
    <t>MasterMatrix VMA 362</t>
  </si>
  <si>
    <t>MasterCast 630S</t>
  </si>
  <si>
    <t>MasterCast 730S</t>
  </si>
  <si>
    <t>MasterCast 900S</t>
  </si>
  <si>
    <t>MasterLife 300D</t>
  </si>
  <si>
    <t>MasterAir AE 200</t>
  </si>
  <si>
    <t>MasterAir AE 400</t>
  </si>
  <si>
    <t>MasterAir AE 90</t>
  </si>
  <si>
    <t>MasterAir VR 10</t>
  </si>
  <si>
    <t>Mix ID</t>
  </si>
  <si>
    <t>TDOT Mix ID</t>
  </si>
  <si>
    <t>ID number</t>
  </si>
  <si>
    <t>Form Version</t>
  </si>
  <si>
    <t xml:space="preserve">Control Link 2 </t>
  </si>
  <si>
    <r>
      <t xml:space="preserve">Table Name: </t>
    </r>
    <r>
      <rPr>
        <b/>
        <sz val="10"/>
        <color indexed="8"/>
        <rFont val="Arial"/>
        <family val="2"/>
      </rPr>
      <t>TYPE_PRECAST</t>
    </r>
  </si>
  <si>
    <r>
      <t xml:space="preserve">Table Name: </t>
    </r>
    <r>
      <rPr>
        <b/>
        <sz val="10"/>
        <color indexed="8"/>
        <rFont val="Arial"/>
        <family val="2"/>
      </rPr>
      <t>TYPE_MISC</t>
    </r>
  </si>
  <si>
    <t>Version</t>
  </si>
  <si>
    <t>Subject</t>
  </si>
  <si>
    <t>hours/days</t>
  </si>
  <si>
    <t>lbs</t>
  </si>
  <si>
    <t>cf</t>
  </si>
  <si>
    <t>%</t>
  </si>
  <si>
    <t>deg F</t>
  </si>
  <si>
    <t>in</t>
  </si>
  <si>
    <t>pcf</t>
  </si>
  <si>
    <t>Units</t>
  </si>
  <si>
    <t>unitless</t>
  </si>
  <si>
    <t>-</t>
  </si>
  <si>
    <t>Required Strength</t>
  </si>
  <si>
    <t>Required Age</t>
  </si>
  <si>
    <t>Early Strength</t>
  </si>
  <si>
    <t>Early Age</t>
  </si>
  <si>
    <t>Strength</t>
  </si>
  <si>
    <t>CEMENT</t>
  </si>
  <si>
    <t>FLY ASH</t>
  </si>
  <si>
    <t>SLAG CEMENT</t>
  </si>
  <si>
    <t>CONCRETE</t>
  </si>
  <si>
    <t>Poducer Code</t>
  </si>
  <si>
    <t>Content</t>
  </si>
  <si>
    <t>Type A - Water Reducer</t>
  </si>
  <si>
    <t>Type B - Retarder</t>
  </si>
  <si>
    <t>Type C - Accelerator</t>
  </si>
  <si>
    <t>Type D - Reducer/Retarder</t>
  </si>
  <si>
    <t>Type E - Reducer/Accelerator</t>
  </si>
  <si>
    <t>Type F - High-Range Water Reducer</t>
  </si>
  <si>
    <t>Type G - High-Range/Retarder</t>
  </si>
  <si>
    <t>Type S - Specific Performance</t>
  </si>
  <si>
    <t>Air-Entraining Admixture</t>
  </si>
  <si>
    <t>Ghent KY</t>
  </si>
  <si>
    <t>Fineness Mod</t>
  </si>
  <si>
    <t xml:space="preserve">    </t>
  </si>
  <si>
    <t>BT Redi-Mix - Humboldt</t>
  </si>
  <si>
    <t>Memphis Ready Mix - Millington</t>
  </si>
  <si>
    <t>Memphis Ready Mix - Pidgeon Roost</t>
  </si>
  <si>
    <t>Midway Materials - Camden</t>
  </si>
  <si>
    <t>Midway Materials - McKenzie</t>
  </si>
  <si>
    <t>MMC - Memphis (Hwy 78)</t>
  </si>
  <si>
    <t>MMC - Memphis (Riverside Blvd)</t>
  </si>
  <si>
    <t>Mobile Materials Nashville - Truck 101</t>
  </si>
  <si>
    <t>Mobile Materials Nashville - Truck 103</t>
  </si>
  <si>
    <t>Screaming Eagle Ready Mix - Clarksville</t>
  </si>
  <si>
    <t>Southern Concrete Prod - Dyersburg</t>
  </si>
  <si>
    <t>Transit Mix - Kingsport</t>
  </si>
  <si>
    <t>Kosmos Cement Co</t>
  </si>
  <si>
    <t>Separation Technologies</t>
  </si>
  <si>
    <t>Madison IN</t>
  </si>
  <si>
    <t xml:space="preserve"> </t>
  </si>
  <si>
    <t>Copperhill Industries</t>
  </si>
  <si>
    <t>Copperhill</t>
  </si>
  <si>
    <t>Somerset KY</t>
  </si>
  <si>
    <t>Malvern AR</t>
  </si>
  <si>
    <t>Lithia Springs GA</t>
  </si>
  <si>
    <t>Airalon 7000</t>
  </si>
  <si>
    <t>MasterGlenium 7925</t>
  </si>
  <si>
    <t>Isoinhibit 1050</t>
  </si>
  <si>
    <t>VERSION</t>
  </si>
  <si>
    <t xml:space="preserve"> -</t>
  </si>
  <si>
    <t>Master Builders</t>
  </si>
  <si>
    <t>Sika AER C</t>
  </si>
  <si>
    <t>Polychem VR</t>
  </si>
  <si>
    <t>Mobile Materials Nashville - Truck 107</t>
  </si>
  <si>
    <t>31900068</t>
  </si>
  <si>
    <t>31900069</t>
  </si>
  <si>
    <t>Mobile Materials Nashville - Truck 108</t>
  </si>
  <si>
    <t>Monterey Sand</t>
  </si>
  <si>
    <t>Linden (Pine Bluff Sand)</t>
  </si>
  <si>
    <t xml:space="preserve">Barger &amp; Sons - Lenoir City </t>
  </si>
  <si>
    <t>Contech ES - Huber Heights OH</t>
  </si>
  <si>
    <t>Faddis - New Castle PA</t>
  </si>
  <si>
    <t>Foley Products Co - Athens AL</t>
  </si>
  <si>
    <t>Foley Products Co - Chattanooga</t>
  </si>
  <si>
    <t>Foley Products Co - Hermitage</t>
  </si>
  <si>
    <t>Foley Products Co - Lenoir City</t>
  </si>
  <si>
    <t>Forterra Prestress - Pelham AL</t>
  </si>
  <si>
    <t>PSI - Lexington KY</t>
  </si>
  <si>
    <t>Reinforced Earth - Waco, TX</t>
  </si>
  <si>
    <t>Ross Prestress Concrete - Bristol</t>
  </si>
  <si>
    <t>Ross Prestress Concrete - Knoxville</t>
  </si>
  <si>
    <t>Standard Concrete Products - Atlanta GA</t>
  </si>
  <si>
    <t>15300002</t>
  </si>
  <si>
    <t>15300004</t>
  </si>
  <si>
    <t>59900101</t>
  </si>
  <si>
    <t>39500015</t>
  </si>
  <si>
    <t>59900176</t>
  </si>
  <si>
    <t>15300009</t>
  </si>
  <si>
    <t>15300008</t>
  </si>
  <si>
    <t>615.01.001P</t>
  </si>
  <si>
    <t>Class P</t>
  </si>
  <si>
    <t>Linear Feet</t>
  </si>
  <si>
    <t>Class A Slipform (Curb &amp; Gutter)</t>
  </si>
  <si>
    <t>Smyrna Ready Mix - Athens</t>
  </si>
  <si>
    <t>Smyrna Ready Mix - Calhoun</t>
  </si>
  <si>
    <t>Smyrna Ready Mix - Chatt (Cromwell Rd)</t>
  </si>
  <si>
    <t>Smyrna Ready Mix - Chatt (E 39th)</t>
  </si>
  <si>
    <t>Smyrna Ready Mix - Cleveland</t>
  </si>
  <si>
    <t xml:space="preserve">Smyrna Ready Mix - Dayton </t>
  </si>
  <si>
    <t xml:space="preserve">Smyrna Ready Mix - Dunlap </t>
  </si>
  <si>
    <t>Smyrna Ready Mix - Heiskell</t>
  </si>
  <si>
    <t>Smyrna Ready Mix - Knoxville</t>
  </si>
  <si>
    <t>Smyrna Ready Mix - South Pittsburg</t>
  </si>
  <si>
    <t>Foley Materials</t>
  </si>
  <si>
    <t>SRM Materials</t>
  </si>
  <si>
    <t>Nashville (Resale Yard)</t>
  </si>
  <si>
    <t>Adairsville GA</t>
  </si>
  <si>
    <t>Waynesboro</t>
  </si>
  <si>
    <t>Montgomery AL</t>
  </si>
  <si>
    <t>Florence AL</t>
  </si>
  <si>
    <t>Luka MS</t>
  </si>
  <si>
    <t>Paris KY</t>
  </si>
  <si>
    <t>Potter Southeast Stone</t>
  </si>
  <si>
    <t>Lafollette</t>
  </si>
  <si>
    <t>Georgia Concrete &amp; Precast - Greenville GA</t>
  </si>
  <si>
    <t>Centertown KY</t>
  </si>
  <si>
    <t>Wright Bros</t>
  </si>
  <si>
    <t>Old Fort</t>
  </si>
  <si>
    <t>Smyrna Ready Mix - Smyrna (Hickory Grove)</t>
  </si>
  <si>
    <t>37500009</t>
  </si>
  <si>
    <t>37400013</t>
  </si>
  <si>
    <t>Garrott Bros Ready Mix - Springfield</t>
  </si>
  <si>
    <t>Midsouth Aggregates Sand Products</t>
  </si>
  <si>
    <t>Arcosa Lightweight</t>
  </si>
  <si>
    <t>Brooks KY</t>
  </si>
  <si>
    <t>Fairborne Cement Co</t>
  </si>
  <si>
    <t>Xenia OH</t>
  </si>
  <si>
    <t>Grand Chain IL</t>
  </si>
  <si>
    <t>Nashville Terminal (LafargeHolcim)</t>
  </si>
  <si>
    <t>Nashville Terminal (Nuh Cement)</t>
  </si>
  <si>
    <t>Brown Brothers Sand Co</t>
  </si>
  <si>
    <t>Linden (TN River S&amp;G)</t>
  </si>
  <si>
    <t>Wayne Co Rock</t>
  </si>
  <si>
    <t>J Hamm Construction</t>
  </si>
  <si>
    <t>Metro Materials</t>
  </si>
  <si>
    <t>Memphis (Rozelle St)</t>
  </si>
  <si>
    <t>Sika Plastocrete 161FL</t>
  </si>
  <si>
    <t>Lightweight Surf Agg</t>
  </si>
  <si>
    <t>903.19.135</t>
  </si>
  <si>
    <t>WRDA-82</t>
  </si>
  <si>
    <t>MIRA 110</t>
  </si>
  <si>
    <t>MIRA 85</t>
  </si>
  <si>
    <t>Douglasville GA</t>
  </si>
  <si>
    <t>Red Oak GA</t>
  </si>
  <si>
    <t>Greenbriar Sand</t>
  </si>
  <si>
    <t>Madison GA</t>
  </si>
  <si>
    <t>Daravair 1400</t>
  </si>
  <si>
    <t>CBP-2</t>
  </si>
  <si>
    <t>PRI East TN - Truck CT1</t>
  </si>
  <si>
    <t>PRI East TN - Truck CT2</t>
  </si>
  <si>
    <t>PRI East TN - Truck CT3</t>
  </si>
  <si>
    <t>14700057</t>
  </si>
  <si>
    <t>14700058</t>
  </si>
  <si>
    <t>14700059</t>
  </si>
  <si>
    <t>59900449</t>
  </si>
  <si>
    <t>Dickerson &amp; Bowen</t>
  </si>
  <si>
    <t>Brookhaven MS</t>
  </si>
  <si>
    <t>Southern Aggregates</t>
  </si>
  <si>
    <t>Columbia MS</t>
  </si>
  <si>
    <t>IMI - Columbia (Portable Plant 441)</t>
  </si>
  <si>
    <t>36000018</t>
  </si>
  <si>
    <t>Mapei</t>
  </si>
  <si>
    <t>Isosphere 9014</t>
  </si>
  <si>
    <t>Air G100</t>
  </si>
  <si>
    <t>Air 260</t>
  </si>
  <si>
    <t>Air NVR</t>
  </si>
  <si>
    <t>Optima 233</t>
  </si>
  <si>
    <t>Enviromix 159</t>
  </si>
  <si>
    <t>Enviromix 740</t>
  </si>
  <si>
    <t xml:space="preserve">Fluid Optima 256 EMX </t>
  </si>
  <si>
    <t>Fluid Optima 258 EMX</t>
  </si>
  <si>
    <t>Optima 249</t>
  </si>
  <si>
    <t>Quad 520 EMX</t>
  </si>
  <si>
    <t>Quad 842</t>
  </si>
  <si>
    <t>Plastol 6420</t>
  </si>
  <si>
    <t>Plastol SPC</t>
  </si>
  <si>
    <t>Plastocrete-161</t>
  </si>
  <si>
    <t>Viscocrete 1000</t>
  </si>
  <si>
    <t>Viscocrete 2110</t>
  </si>
  <si>
    <t>ViscoFlow 2020</t>
  </si>
  <si>
    <t>Viscrete 4100</t>
  </si>
  <si>
    <t>Viscrete 6100</t>
  </si>
  <si>
    <t>Sikaplast 200</t>
  </si>
  <si>
    <t>Plastocrete 250</t>
  </si>
  <si>
    <t>Plastocrete 161</t>
  </si>
  <si>
    <t xml:space="preserve">Plastocrete 10N </t>
  </si>
  <si>
    <t>Plastiment</t>
  </si>
  <si>
    <t>Plastiment XR</t>
  </si>
  <si>
    <t>RCI</t>
  </si>
  <si>
    <t>Rapid 1</t>
  </si>
  <si>
    <t>Set NC</t>
  </si>
  <si>
    <t>Set NC-4</t>
  </si>
  <si>
    <t>NCA</t>
  </si>
  <si>
    <t>Fluid Optima 203</t>
  </si>
  <si>
    <t>Viscocrete 2100</t>
  </si>
  <si>
    <t>Viscocrete 4100</t>
  </si>
  <si>
    <t>Viscocrete 6100</t>
  </si>
  <si>
    <t>Control ASR</t>
  </si>
  <si>
    <t>Control NS</t>
  </si>
  <si>
    <t>Control SC</t>
  </si>
  <si>
    <t>Control-75</t>
  </si>
  <si>
    <t>Stabilizer 300 SCC</t>
  </si>
  <si>
    <t>Stabilizer-4 R</t>
  </si>
  <si>
    <t>ViscoFlow-2020</t>
  </si>
  <si>
    <t>WT-240 P</t>
  </si>
  <si>
    <t>ControlSet 65</t>
  </si>
  <si>
    <t>Quad 520 Emx</t>
  </si>
  <si>
    <t>ADVA 455</t>
  </si>
  <si>
    <t>EdenCrete Pz</t>
  </si>
  <si>
    <t>Tomahawk Materials</t>
  </si>
  <si>
    <t>Adamsville</t>
  </si>
  <si>
    <t xml:space="preserve">LC-600L </t>
  </si>
  <si>
    <t>IMI - Franklin, KY</t>
  </si>
  <si>
    <t>59900452</t>
  </si>
  <si>
    <t>Donplast PC145</t>
  </si>
  <si>
    <t>59900454</t>
  </si>
  <si>
    <t>Warrior PreCast LLC - Rock Island</t>
  </si>
  <si>
    <t>Strength (psi)</t>
  </si>
  <si>
    <t>Early Str.</t>
  </si>
  <si>
    <t>at</t>
  </si>
  <si>
    <t>Brand Name - Product</t>
  </si>
  <si>
    <t>Dosage (oz/cwt)</t>
  </si>
  <si>
    <t>Type/Class/Grade</t>
  </si>
  <si>
    <t>Dia., in.</t>
  </si>
  <si>
    <t>CONCRETE MIXTURE DESIGN TEMPLATE</t>
  </si>
  <si>
    <t>Class P SCC</t>
  </si>
  <si>
    <t>615.01.001P_SCC</t>
  </si>
  <si>
    <t>SRM Materials (Monteagle Sand)</t>
  </si>
  <si>
    <t>Crump (Volunteer Bridge)</t>
  </si>
  <si>
    <t>Camden (Camden Gravel)</t>
  </si>
  <si>
    <t>Dyersburg (Choctaw)</t>
  </si>
  <si>
    <t>Hoover</t>
  </si>
  <si>
    <t>Mapefluid N 200</t>
  </si>
  <si>
    <t>Mapeplast N</t>
  </si>
  <si>
    <t>ELARA SP200</t>
  </si>
  <si>
    <t>Enviromix 330</t>
  </si>
  <si>
    <t>Mapelfuid N 200</t>
  </si>
  <si>
    <t>Mapetard Plus</t>
  </si>
  <si>
    <t>ADVA Cast 593</t>
  </si>
  <si>
    <t>Mapecrete V3K</t>
  </si>
  <si>
    <t>36300006</t>
  </si>
  <si>
    <t>619.01.001</t>
  </si>
  <si>
    <t>619.02.001</t>
  </si>
  <si>
    <t>EM Resources LLC</t>
  </si>
  <si>
    <t>27100019</t>
  </si>
  <si>
    <t>Garrott Bros Ready Mix - Cookeville</t>
  </si>
  <si>
    <t>Holcim</t>
  </si>
  <si>
    <t>Hurricane Mills</t>
  </si>
  <si>
    <t>27200006</t>
  </si>
  <si>
    <t>23300026</t>
  </si>
  <si>
    <t>Twin K Enterprises LLC - Dayton</t>
  </si>
  <si>
    <t>Twin K Enterprises LLC - Soddy Daisy</t>
  </si>
  <si>
    <t>Capital Sand Company</t>
  </si>
  <si>
    <t>Cemairin 280</t>
  </si>
  <si>
    <t>Don Construction Products Inc.</t>
  </si>
  <si>
    <t>Saltillo Sand &amp; Gravel</t>
  </si>
  <si>
    <t>Sardis</t>
  </si>
  <si>
    <t>PMC (Bridge Deck Overlay)</t>
  </si>
  <si>
    <t>PMC (Variable Depth)</t>
  </si>
  <si>
    <t>PRI East TN - Truck CT4</t>
  </si>
  <si>
    <t>14700060</t>
  </si>
  <si>
    <t>QPL 24: BASF</t>
  </si>
  <si>
    <t>Styrofan 1186</t>
  </si>
  <si>
    <t>QPL 24: Trinseo</t>
  </si>
  <si>
    <t>Modifier A/NA</t>
  </si>
  <si>
    <t>QPL.24.001</t>
  </si>
  <si>
    <t>Misc: Interstar Pigments, Admixtures, &amp; Fibers</t>
  </si>
  <si>
    <t>Misc: Solomon Colors</t>
  </si>
  <si>
    <t>Other (QPL Items)</t>
  </si>
  <si>
    <t>Dosage (units)</t>
  </si>
  <si>
    <t>IMI - Clarksville (Needmore Rd)</t>
  </si>
  <si>
    <t>IMI - Clarksville (Quarry Rd)</t>
  </si>
  <si>
    <t>IMI - Columbia (Pottsville)</t>
  </si>
  <si>
    <t>PRI East TN - Truck CT5</t>
  </si>
  <si>
    <t>14700061</t>
  </si>
  <si>
    <t>34300004</t>
  </si>
  <si>
    <t>Southern Concrete Prod - New Johnsonville</t>
  </si>
  <si>
    <t>Rinker Materials - Como, MS</t>
  </si>
  <si>
    <t>Rinker Materials - Prentiss, MS</t>
  </si>
  <si>
    <t>Powell Valley Stone</t>
  </si>
  <si>
    <t>Pennington Gap, VA</t>
  </si>
  <si>
    <t>Master X-Seed 66 Admixture</t>
  </si>
  <si>
    <t>Cortec Corporation</t>
  </si>
  <si>
    <t>MCI-2005 NS</t>
  </si>
  <si>
    <t>Bowling Green KY (South)</t>
  </si>
  <si>
    <t>Master X-Seed 44</t>
  </si>
  <si>
    <t>Bowling Green KY (North)</t>
  </si>
  <si>
    <t>99999939</t>
  </si>
  <si>
    <t>--</t>
  </si>
  <si>
    <t>Isopshere 2004</t>
  </si>
  <si>
    <t>Holcim Aggregates</t>
  </si>
  <si>
    <t>Cave in Rock IL</t>
  </si>
  <si>
    <t>Underwood ND</t>
  </si>
  <si>
    <t>Mobile AL*</t>
  </si>
  <si>
    <t>North Bend OH (Unit 7)</t>
  </si>
  <si>
    <t>North Bend OH (Unit 8)</t>
  </si>
  <si>
    <t>Blalock Concrete Co - Kodak Precast*</t>
  </si>
  <si>
    <t>Ozinga Cement</t>
  </si>
  <si>
    <t>31900074</t>
  </si>
  <si>
    <t>IMI - Nashville (Lebanon Pike)</t>
  </si>
  <si>
    <t>Speedwell (Claiborne Quarry)</t>
  </si>
  <si>
    <t>Arcosa Aggregates</t>
  </si>
  <si>
    <t>Hattiesburg MS</t>
  </si>
  <si>
    <t>39500019</t>
  </si>
  <si>
    <t>Contech LLC - Pelham AL</t>
  </si>
  <si>
    <t>59900118</t>
  </si>
  <si>
    <t>DarNset 130</t>
  </si>
  <si>
    <t>Brenda Kay Sand, LLC</t>
  </si>
  <si>
    <t>Benton MO</t>
  </si>
  <si>
    <t>Harrisburg AR</t>
  </si>
  <si>
    <t>Barrett Paving Materials Inc</t>
  </si>
  <si>
    <t>West Carrollton OH</t>
  </si>
  <si>
    <t>Tinsley Limestone Products</t>
  </si>
  <si>
    <t>Decherd</t>
  </si>
  <si>
    <t>Rogers Group*</t>
  </si>
  <si>
    <t>Paris Sand and Gravel*</t>
  </si>
  <si>
    <t>31900077</t>
  </si>
  <si>
    <t>Mobile Materials Nashville - Truck 109</t>
  </si>
  <si>
    <t>On-site Production</t>
  </si>
  <si>
    <t>Blue Water Industries (Mossy Creek Mining)</t>
  </si>
  <si>
    <t>Polychem CI Type C</t>
  </si>
  <si>
    <t>903.19.136</t>
  </si>
  <si>
    <t>Surf Agg Sandstone</t>
  </si>
  <si>
    <t>Snyder Co. - Allegheny</t>
  </si>
  <si>
    <t>Master PolyHeed 980</t>
  </si>
  <si>
    <t>Donplast Antifreeze 100</t>
  </si>
  <si>
    <t>Donplast HC3</t>
  </si>
  <si>
    <t>Donplast P17</t>
  </si>
  <si>
    <t>Donplast RP150</t>
  </si>
  <si>
    <t>Fluid Optima 256 EMX</t>
  </si>
  <si>
    <t>Donplast PC214</t>
  </si>
  <si>
    <t>Active Minerals</t>
  </si>
  <si>
    <t>Donplast ES500W</t>
  </si>
  <si>
    <t>Polychem VMA Type S</t>
  </si>
  <si>
    <t>Micro-Air</t>
  </si>
  <si>
    <t>Everair Plus</t>
  </si>
  <si>
    <t>MB AE 90</t>
  </si>
  <si>
    <t>MBVR</t>
  </si>
  <si>
    <t>Don Contruction Products Inc.</t>
  </si>
  <si>
    <t>59900199</t>
  </si>
  <si>
    <t>31900078</t>
  </si>
  <si>
    <t>Mobile Materials Nashville</t>
  </si>
  <si>
    <t>Ultraflo 5600</t>
  </si>
  <si>
    <t>Optiflo 700</t>
  </si>
  <si>
    <t>Conair X</t>
  </si>
  <si>
    <t>Optiflo N2A</t>
  </si>
  <si>
    <t>ProLong L</t>
  </si>
  <si>
    <t>Plastol 6425</t>
  </si>
  <si>
    <t>MasterLife 300L</t>
  </si>
  <si>
    <t>Reeves</t>
  </si>
  <si>
    <t>Blacksburg, SC</t>
  </si>
  <si>
    <t>Arcosa</t>
  </si>
  <si>
    <t>903.03.013</t>
  </si>
  <si>
    <t>Crush Stone #5</t>
  </si>
  <si>
    <t>Ozinga</t>
  </si>
  <si>
    <t>Springfield IL</t>
  </si>
  <si>
    <t>MasterCast 1000</t>
  </si>
  <si>
    <t>MasterCast 1000S</t>
  </si>
  <si>
    <t>Sika Lightcrete Powder</t>
  </si>
  <si>
    <t>Ozinga - Port of New Orleans</t>
  </si>
  <si>
    <t>New Orleans, LA</t>
  </si>
  <si>
    <t>14500002</t>
  </si>
  <si>
    <t>Summers Taylor - Jefferson City</t>
  </si>
  <si>
    <t>Smyrna Ready Mix - Winchester</t>
  </si>
  <si>
    <t>22600011</t>
  </si>
  <si>
    <t>IMI - La Vergne</t>
  </si>
  <si>
    <t>Panther Enterprises LLC</t>
  </si>
  <si>
    <t>Buffalo Valley TN</t>
  </si>
  <si>
    <t>Jamestown Stone LLC</t>
  </si>
  <si>
    <t>Jamestown TN</t>
  </si>
  <si>
    <t>Viscocrete 1100</t>
  </si>
  <si>
    <t>MasterGlenium 7710</t>
  </si>
  <si>
    <t>59900029</t>
  </si>
  <si>
    <t>Foley Products Co - Winder GA (Precast)</t>
  </si>
  <si>
    <t>Foley Products Co - Winder GA (Pipe)</t>
  </si>
  <si>
    <t>Goldsboro NC</t>
  </si>
  <si>
    <t>59900474</t>
  </si>
  <si>
    <t>Infrastructure Precast - Beaver Dam, KY (Pipe)</t>
  </si>
  <si>
    <t>Infrastructure Precast - Beaver Dam, KY (Precast)</t>
  </si>
  <si>
    <t>Rinker Materials - West Memphis, AR (Pipe)</t>
  </si>
  <si>
    <t>Rinker Materials - West Memphis, AR (Precast)</t>
  </si>
  <si>
    <t>59900347</t>
  </si>
  <si>
    <t>Oldcastle - Lebanon (Pipe)</t>
  </si>
  <si>
    <t>Oldcastle - Lebanon (Precast)</t>
  </si>
  <si>
    <t>Permatile - Bristol (Pipe)</t>
  </si>
  <si>
    <t>Permatile - Bristol (Precast)</t>
  </si>
  <si>
    <t>MasterCast 750HS</t>
  </si>
  <si>
    <t>CarbonCure Technologies</t>
  </si>
  <si>
    <t>CarbonCure</t>
  </si>
  <si>
    <t>Isocast 6200</t>
  </si>
  <si>
    <t>Isocast 6300</t>
  </si>
  <si>
    <t>Isoflex 8600</t>
  </si>
  <si>
    <t>Foley Products Co - Franklin (Pipe)</t>
  </si>
  <si>
    <t>Foley Products Co - Franklin (Precast)</t>
  </si>
  <si>
    <t>39400009</t>
  </si>
  <si>
    <t>28900009</t>
  </si>
  <si>
    <t>Smyrna Ready Mix - Morrison</t>
  </si>
  <si>
    <t>DWR 385R</t>
  </si>
  <si>
    <t>Whaley Materials</t>
  </si>
  <si>
    <t>APAC (Bacco Sand &amp; Gravel)</t>
  </si>
  <si>
    <t>Columbus MS</t>
  </si>
  <si>
    <t>Smyrna Ready Mix - Manchester</t>
  </si>
  <si>
    <t>21600003</t>
  </si>
  <si>
    <t>Hal Coffey Contracting, LLC</t>
  </si>
  <si>
    <t>Covington</t>
  </si>
  <si>
    <t>CXT Incorporated Precast - Loudon*</t>
  </si>
  <si>
    <t>CXT Incorporated Precast - Lebanon*</t>
  </si>
  <si>
    <t>CXT Incorporated Pipe - Loudon</t>
  </si>
  <si>
    <t>Luck Stone</t>
  </si>
  <si>
    <t>Fredericksburg VA</t>
  </si>
  <si>
    <t>Holcim (Rappahannock Farms)</t>
  </si>
  <si>
    <t>King George VA</t>
  </si>
  <si>
    <t>Heidelberg Materials</t>
  </si>
  <si>
    <t>Elkton KY</t>
  </si>
  <si>
    <t>31100002</t>
  </si>
  <si>
    <t>59900489</t>
  </si>
  <si>
    <t>Couch Aggregates</t>
  </si>
  <si>
    <t>PRI Aggregates</t>
  </si>
  <si>
    <t>Jackson AL</t>
  </si>
  <si>
    <t>Faddis - King George VA (Precast)</t>
  </si>
  <si>
    <t>Faddis - King George VA (Prestressed)</t>
  </si>
  <si>
    <t>59900490</t>
  </si>
  <si>
    <t>West TN Ready Mix - Piperton</t>
  </si>
  <si>
    <t>42400009</t>
  </si>
  <si>
    <t>Algood</t>
  </si>
  <si>
    <t>Thomson Prestress, LLC - Jackson</t>
  </si>
  <si>
    <t>14700063</t>
  </si>
  <si>
    <t>14700065</t>
  </si>
  <si>
    <t>14700066</t>
  </si>
  <si>
    <t>14700067</t>
  </si>
  <si>
    <t>14700068</t>
  </si>
  <si>
    <t>PRI East TN - Truck CT6</t>
  </si>
  <si>
    <t>PRI East TN - Truck CT7</t>
  </si>
  <si>
    <t>PRI East TN - Truck CT8</t>
  </si>
  <si>
    <t>PRI East TN - Truck CT9</t>
  </si>
  <si>
    <t>PRI East TN - Truck CT10</t>
  </si>
  <si>
    <t>31900076</t>
  </si>
  <si>
    <t>Garrott Bros Ready Mix - Old Hickory Plant #18</t>
  </si>
  <si>
    <t>Olive Branch MS</t>
  </si>
  <si>
    <t>Slippery Rock PA</t>
  </si>
  <si>
    <t>31100004</t>
  </si>
  <si>
    <t>Jarrett Concrete Products - Ashland City (Pipe)</t>
  </si>
  <si>
    <t>Jarrett Concrete Products - Ashland City (Precast)</t>
  </si>
  <si>
    <t>Ready Mix USA - Morristown</t>
  </si>
  <si>
    <t>13200004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</si>
</sst>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m/d/yy\ h:mm;@"/>
  </numFmts>
  <fonts count="26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Symbol"/>
      <family val="1"/>
      <charset val="2"/>
    </font>
    <font>
      <b/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0"/>
      <color theme="4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7">
    <xf numFmtId="0" fontId="0" fillId="0" borderId="0"/>
    <xf numFmtId="0" fontId="10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>
      <alignment vertical="top"/>
    </xf>
    <xf numFmtId="0" fontId="25" fillId="0" borderId="0"/>
  </cellStyleXfs>
  <cellXfs count="293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6" fillId="2" borderId="0" xfId="0" applyFont="1" applyFill="1" applyAlignment="1">
      <alignment vertical="center"/>
    </xf>
    <xf numFmtId="0" fontId="0" fillId="0" borderId="0" xfId="0" applyFill="1" applyBorder="1" applyAlignment="1">
      <alignment vertical="top"/>
    </xf>
    <xf numFmtId="0" fontId="0" fillId="2" borderId="0" xfId="0" applyFill="1" applyBorder="1" applyAlignment="1">
      <alignment vertical="center"/>
    </xf>
    <xf numFmtId="0" fontId="16" fillId="0" borderId="8" xfId="0" applyFont="1" applyFill="1" applyBorder="1" applyAlignment="1">
      <alignment vertical="top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0" borderId="6" xfId="0" applyBorder="1"/>
    <xf numFmtId="0" fontId="18" fillId="0" borderId="2" xfId="0" applyFont="1" applyBorder="1"/>
    <xf numFmtId="0" fontId="0" fillId="0" borderId="0" xfId="0" applyAlignment="1">
      <alignment horizontal="center"/>
    </xf>
    <xf numFmtId="0" fontId="0" fillId="0" borderId="0" xfId="0" applyFill="1" applyBorder="1" applyProtection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Border="1" applyAlignment="1" applyProtection="1">
      <alignment vertical="center"/>
    </xf>
    <xf numFmtId="0" fontId="0" fillId="3" borderId="0" xfId="0" applyFill="1" applyProtection="1">
      <protection locked="0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19" fillId="0" borderId="0" xfId="0" applyFont="1" applyFill="1" applyBorder="1" applyAlignment="1">
      <alignment vertical="center"/>
    </xf>
    <xf numFmtId="0" fontId="0" fillId="0" borderId="0" xfId="0" applyFont="1"/>
    <xf numFmtId="1" fontId="16" fillId="0" borderId="0" xfId="0" applyNumberFormat="1" applyFont="1" applyFill="1" applyBorder="1" applyAlignment="1" applyProtection="1">
      <alignment horizontal="center" vertical="center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Fill="1" applyBorder="1" applyAlignment="1" applyProtection="1">
      <alignment horizontal="center" vertical="center"/>
    </xf>
    <xf numFmtId="2" fontId="16" fillId="0" borderId="0" xfId="0" applyNumberFormat="1" applyFont="1" applyFill="1" applyBorder="1" applyAlignment="1" applyProtection="1">
      <alignment horizontal="center" vertical="center"/>
      <protection locked="0"/>
    </xf>
    <xf numFmtId="166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3" borderId="0" xfId="0" applyFill="1" applyAlignment="1" applyProtection="1">
      <alignment horizontal="right"/>
      <protection locked="0"/>
    </xf>
    <xf numFmtId="1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0" fillId="0" borderId="0" xfId="0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0" fillId="0" borderId="0" xfId="0" applyFill="1" applyProtection="1">
      <protection locked="0"/>
    </xf>
    <xf numFmtId="0" fontId="0" fillId="0" borderId="0" xfId="0" applyFill="1" applyAlignment="1">
      <alignment horizontal="left"/>
    </xf>
    <xf numFmtId="0" fontId="4" fillId="0" borderId="0" xfId="0" applyFont="1" applyFill="1" applyProtection="1"/>
    <xf numFmtId="0" fontId="0" fillId="0" borderId="0" xfId="0" applyFont="1" applyFill="1" applyProtection="1"/>
    <xf numFmtId="0" fontId="20" fillId="0" borderId="0" xfId="0" applyFont="1" applyFill="1" applyAlignment="1">
      <alignment horizontal="right" vertical="center"/>
    </xf>
    <xf numFmtId="0" fontId="20" fillId="0" borderId="0" xfId="0" applyFont="1" applyFill="1"/>
    <xf numFmtId="0" fontId="4" fillId="0" borderId="0" xfId="0" applyFont="1" applyFill="1"/>
    <xf numFmtId="0" fontId="17" fillId="0" borderId="0" xfId="0" applyFont="1"/>
    <xf numFmtId="0" fontId="0" fillId="4" borderId="0" xfId="0" applyFill="1" applyAlignment="1" applyProtection="1">
      <alignment horizontal="right"/>
      <protection locked="0"/>
    </xf>
    <xf numFmtId="0" fontId="0" fillId="5" borderId="0" xfId="0" applyFill="1" applyAlignment="1" applyProtection="1">
      <alignment horizontal="right"/>
      <protection locked="0"/>
    </xf>
    <xf numFmtId="0" fontId="0" fillId="6" borderId="0" xfId="0" applyFill="1" applyAlignment="1" applyProtection="1">
      <alignment horizontal="right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quotePrefix="1"/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 applyProtection="1">
      <alignment vertical="top"/>
    </xf>
    <xf numFmtId="0" fontId="16" fillId="0" borderId="8" xfId="0" applyFont="1" applyFill="1" applyBorder="1" applyAlignment="1" applyProtection="1">
      <alignment vertical="top"/>
    </xf>
    <xf numFmtId="0" fontId="0" fillId="0" borderId="0" xfId="0" quotePrefix="1" applyAlignment="1">
      <alignment horizontal="left"/>
    </xf>
    <xf numFmtId="0" fontId="0" fillId="0" borderId="0" xfId="0" quotePrefix="1" applyFill="1" applyBorder="1" applyProtection="1"/>
    <xf numFmtId="0" fontId="0" fillId="0" borderId="0" xfId="0" quotePrefix="1" applyFill="1"/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>
      <alignment horizontal="right" vertical="center"/>
    </xf>
    <xf numFmtId="0" fontId="25" fillId="0" borderId="0" xfId="6"/>
    <xf numFmtId="0" fontId="25" fillId="0" borderId="0" xfId="6" applyAlignment="1">
      <alignment horizontal="left"/>
    </xf>
    <xf numFmtId="0" fontId="25" fillId="0" borderId="0" xfId="6" applyAlignment="1">
      <alignment horizontal="center"/>
    </xf>
    <xf numFmtId="0" fontId="25" fillId="3" borderId="0" xfId="6" applyFill="1" applyAlignment="1" applyProtection="1">
      <alignment horizontal="right"/>
      <protection locked="0"/>
    </xf>
    <xf numFmtId="0" fontId="4" fillId="0" borderId="0" xfId="6" applyFont="1"/>
    <xf numFmtId="0" fontId="4" fillId="0" borderId="0" xfId="6" applyFont="1" applyAlignment="1">
      <alignment horizontal="center"/>
    </xf>
    <xf numFmtId="0" fontId="25" fillId="0" borderId="0" xfId="6" applyFill="1"/>
    <xf numFmtId="0" fontId="25" fillId="0" borderId="0" xfId="6" applyFill="1" applyAlignment="1">
      <alignment horizontal="center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0" fontId="4" fillId="0" borderId="0" xfId="6" applyFont="1" applyFill="1" applyProtection="1"/>
    <xf numFmtId="0" fontId="4" fillId="0" borderId="0" xfId="6" applyFont="1" applyFill="1" applyAlignment="1" applyProtection="1">
      <alignment horizontal="center"/>
    </xf>
    <xf numFmtId="0" fontId="25" fillId="0" borderId="0" xfId="6" applyFill="1" applyProtection="1"/>
    <xf numFmtId="0" fontId="25" fillId="0" borderId="0" xfId="6" applyFill="1" applyAlignment="1" applyProtection="1">
      <alignment horizontal="center"/>
    </xf>
    <xf numFmtId="1" fontId="16" fillId="9" borderId="1" xfId="0" applyNumberFormat="1" applyFont="1" applyFill="1" applyBorder="1" applyAlignment="1" applyProtection="1">
      <alignment horizontal="center" vertical="center"/>
    </xf>
    <xf numFmtId="1" fontId="16" fillId="9" borderId="2" xfId="0" applyNumberFormat="1" applyFont="1" applyFill="1" applyBorder="1" applyAlignment="1" applyProtection="1">
      <alignment horizontal="center" vertical="center"/>
    </xf>
    <xf numFmtId="1" fontId="16" fillId="9" borderId="3" xfId="0" applyNumberFormat="1" applyFont="1" applyFill="1" applyBorder="1" applyAlignment="1" applyProtection="1">
      <alignment horizontal="center" vertical="center"/>
    </xf>
    <xf numFmtId="1" fontId="16" fillId="9" borderId="6" xfId="0" applyNumberFormat="1" applyFont="1" applyFill="1" applyBorder="1" applyAlignment="1" applyProtection="1">
      <alignment horizontal="center" vertical="center"/>
    </xf>
    <xf numFmtId="1" fontId="16" fillId="9" borderId="8" xfId="0" applyNumberFormat="1" applyFont="1" applyFill="1" applyBorder="1" applyAlignment="1" applyProtection="1">
      <alignment horizontal="center" vertical="center"/>
    </xf>
    <xf numFmtId="1" fontId="16" fillId="9" borderId="7" xfId="0" applyNumberFormat="1" applyFont="1" applyFill="1" applyBorder="1" applyAlignment="1" applyProtection="1">
      <alignment horizontal="center" vertical="center"/>
    </xf>
    <xf numFmtId="0" fontId="16" fillId="8" borderId="12" xfId="0" applyFont="1" applyFill="1" applyBorder="1" applyAlignment="1" applyProtection="1">
      <alignment horizontal="center" vertical="center"/>
    </xf>
    <xf numFmtId="0" fontId="16" fillId="8" borderId="10" xfId="0" applyFont="1" applyFill="1" applyBorder="1" applyAlignment="1" applyProtection="1">
      <alignment horizontal="center" vertical="center"/>
    </xf>
    <xf numFmtId="0" fontId="16" fillId="8" borderId="11" xfId="0" applyFont="1" applyFill="1" applyBorder="1" applyAlignment="1" applyProtection="1">
      <alignment horizontal="center" vertical="center"/>
    </xf>
    <xf numFmtId="1" fontId="16" fillId="9" borderId="12" xfId="0" applyNumberFormat="1" applyFont="1" applyFill="1" applyBorder="1" applyAlignment="1" applyProtection="1">
      <alignment horizontal="center" vertical="center"/>
    </xf>
    <xf numFmtId="1" fontId="16" fillId="9" borderId="10" xfId="0" applyNumberFormat="1" applyFont="1" applyFill="1" applyBorder="1" applyAlignment="1" applyProtection="1">
      <alignment horizontal="center" vertical="center"/>
    </xf>
    <xf numFmtId="1" fontId="16" fillId="9" borderId="11" xfId="0" applyNumberFormat="1" applyFont="1" applyFill="1" applyBorder="1" applyAlignment="1" applyProtection="1">
      <alignment horizontal="center" vertical="center"/>
    </xf>
    <xf numFmtId="165" fontId="0" fillId="0" borderId="12" xfId="0" applyNumberFormat="1" applyFill="1" applyBorder="1" applyAlignment="1" applyProtection="1">
      <alignment horizontal="center" vertical="center"/>
      <protection locked="0"/>
    </xf>
    <xf numFmtId="165" fontId="0" fillId="0" borderId="10" xfId="0" applyNumberFormat="1" applyFill="1" applyBorder="1" applyAlignment="1" applyProtection="1">
      <alignment horizontal="center" vertical="center"/>
      <protection locked="0"/>
    </xf>
    <xf numFmtId="165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 vertical="top" wrapText="1"/>
    </xf>
    <xf numFmtId="0" fontId="0" fillId="0" borderId="6" xfId="0" applyFill="1" applyBorder="1" applyAlignment="1" applyProtection="1">
      <alignment horizontal="left" vertical="top" wrapText="1"/>
    </xf>
    <xf numFmtId="0" fontId="0" fillId="0" borderId="8" xfId="0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49" fontId="16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166" fontId="16" fillId="0" borderId="13" xfId="0" applyNumberFormat="1" applyFont="1" applyFill="1" applyBorder="1" applyAlignment="1" applyProtection="1">
      <alignment horizontal="center" vertical="center"/>
      <protection locked="0"/>
    </xf>
    <xf numFmtId="166" fontId="16" fillId="0" borderId="14" xfId="0" applyNumberFormat="1" applyFont="1" applyFill="1" applyBorder="1" applyAlignment="1" applyProtection="1">
      <alignment horizontal="center" vertical="center"/>
      <protection locked="0"/>
    </xf>
    <xf numFmtId="166" fontId="16" fillId="0" borderId="15" xfId="0" applyNumberFormat="1" applyFont="1" applyFill="1" applyBorder="1" applyAlignment="1" applyProtection="1">
      <alignment horizontal="center" vertical="center"/>
      <protection locked="0"/>
    </xf>
    <xf numFmtId="2" fontId="16" fillId="0" borderId="13" xfId="0" applyNumberFormat="1" applyFont="1" applyFill="1" applyBorder="1" applyAlignment="1" applyProtection="1">
      <alignment horizontal="center" vertical="center"/>
      <protection locked="0"/>
    </xf>
    <xf numFmtId="2" fontId="16" fillId="0" borderId="14" xfId="0" applyNumberFormat="1" applyFont="1" applyFill="1" applyBorder="1" applyAlignment="1" applyProtection="1">
      <alignment horizontal="center" vertical="center"/>
      <protection locked="0"/>
    </xf>
    <xf numFmtId="2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9" borderId="12" xfId="0" applyFont="1" applyFill="1" applyBorder="1" applyAlignment="1" applyProtection="1">
      <alignment horizontal="center" vertical="center"/>
    </xf>
    <xf numFmtId="0" fontId="16" fillId="9" borderId="10" xfId="0" applyFont="1" applyFill="1" applyBorder="1" applyAlignment="1" applyProtection="1">
      <alignment horizontal="center" vertical="center"/>
    </xf>
    <xf numFmtId="0" fontId="16" fillId="9" borderId="11" xfId="0" applyFont="1" applyFill="1" applyBorder="1" applyAlignment="1" applyProtection="1">
      <alignment horizontal="center" vertical="center"/>
    </xf>
    <xf numFmtId="1" fontId="16" fillId="0" borderId="1" xfId="0" applyNumberFormat="1" applyFont="1" applyFill="1" applyBorder="1" applyAlignment="1" applyProtection="1">
      <alignment horizontal="center" vertical="center"/>
      <protection locked="0"/>
    </xf>
    <xf numFmtId="1" fontId="16" fillId="0" borderId="2" xfId="0" applyNumberFormat="1" applyFont="1" applyFill="1" applyBorder="1" applyAlignment="1" applyProtection="1">
      <alignment horizontal="center" vertical="center"/>
      <protection locked="0"/>
    </xf>
    <xf numFmtId="1" fontId="16" fillId="0" borderId="3" xfId="0" applyNumberFormat="1" applyFont="1" applyFill="1" applyBorder="1" applyAlignment="1" applyProtection="1">
      <alignment horizontal="center" vertical="center"/>
      <protection locked="0"/>
    </xf>
    <xf numFmtId="2" fontId="16" fillId="9" borderId="1" xfId="0" applyNumberFormat="1" applyFont="1" applyFill="1" applyBorder="1" applyAlignment="1" applyProtection="1">
      <alignment horizontal="center" vertical="center"/>
    </xf>
    <xf numFmtId="2" fontId="16" fillId="9" borderId="2" xfId="0" applyNumberFormat="1" applyFont="1" applyFill="1" applyBorder="1" applyAlignment="1" applyProtection="1">
      <alignment horizontal="center" vertical="center"/>
    </xf>
    <xf numFmtId="2" fontId="16" fillId="9" borderId="3" xfId="0" applyNumberFormat="1" applyFont="1" applyFill="1" applyBorder="1" applyAlignment="1" applyProtection="1">
      <alignment horizontal="center" vertical="center"/>
    </xf>
    <xf numFmtId="2" fontId="16" fillId="0" borderId="1" xfId="0" applyNumberFormat="1" applyFont="1" applyFill="1" applyBorder="1" applyAlignment="1" applyProtection="1">
      <alignment horizontal="center" vertical="center"/>
      <protection locked="0"/>
    </xf>
    <xf numFmtId="2" fontId="16" fillId="0" borderId="2" xfId="0" applyNumberFormat="1" applyFont="1" applyFill="1" applyBorder="1" applyAlignment="1" applyProtection="1">
      <alignment horizontal="center" vertical="center"/>
      <protection locked="0"/>
    </xf>
    <xf numFmtId="2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" fontId="16" fillId="0" borderId="12" xfId="0" applyNumberFormat="1" applyFont="1" applyFill="1" applyBorder="1" applyAlignment="1" applyProtection="1">
      <alignment horizontal="center" vertical="center"/>
    </xf>
    <xf numFmtId="1" fontId="16" fillId="0" borderId="10" xfId="0" applyNumberFormat="1" applyFont="1" applyFill="1" applyBorder="1" applyAlignment="1" applyProtection="1">
      <alignment horizontal="center" vertical="center"/>
    </xf>
    <xf numFmtId="1" fontId="16" fillId="0" borderId="11" xfId="0" applyNumberFormat="1" applyFont="1" applyFill="1" applyBorder="1" applyAlignment="1" applyProtection="1">
      <alignment horizontal="center" vertical="center"/>
    </xf>
    <xf numFmtId="0" fontId="0" fillId="8" borderId="12" xfId="0" applyFill="1" applyBorder="1" applyAlignment="1" applyProtection="1">
      <alignment horizontal="center" vertical="center"/>
    </xf>
    <xf numFmtId="0" fontId="0" fillId="8" borderId="10" xfId="0" applyFill="1" applyBorder="1" applyAlignment="1" applyProtection="1">
      <alignment horizontal="center" vertical="center"/>
    </xf>
    <xf numFmtId="0" fontId="0" fillId="8" borderId="11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</xf>
    <xf numFmtId="49" fontId="0" fillId="0" borderId="11" xfId="0" applyNumberFormat="1" applyFill="1" applyBorder="1" applyAlignment="1" applyProtection="1">
      <alignment horizontal="center" vertical="center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vertical="top"/>
    </xf>
    <xf numFmtId="0" fontId="16" fillId="0" borderId="2" xfId="0" applyFont="1" applyFill="1" applyBorder="1" applyAlignment="1" applyProtection="1">
      <alignment vertical="top"/>
    </xf>
    <xf numFmtId="0" fontId="16" fillId="0" borderId="6" xfId="0" applyFont="1" applyFill="1" applyBorder="1" applyAlignment="1" applyProtection="1">
      <alignment vertical="top"/>
    </xf>
    <xf numFmtId="0" fontId="16" fillId="0" borderId="8" xfId="0" applyFont="1" applyFill="1" applyBorder="1" applyAlignment="1" applyProtection="1">
      <alignment vertical="top"/>
    </xf>
    <xf numFmtId="0" fontId="16" fillId="0" borderId="2" xfId="0" applyFont="1" applyFill="1" applyBorder="1" applyAlignment="1" applyProtection="1">
      <alignment horizontal="left" vertical="top"/>
      <protection locked="0"/>
    </xf>
    <xf numFmtId="0" fontId="16" fillId="0" borderId="8" xfId="0" applyFont="1" applyFill="1" applyBorder="1" applyAlignment="1" applyProtection="1">
      <alignment horizontal="left" vertical="top"/>
      <protection locked="0"/>
    </xf>
    <xf numFmtId="0" fontId="16" fillId="0" borderId="3" xfId="0" applyFont="1" applyFill="1" applyBorder="1" applyAlignment="1" applyProtection="1">
      <alignment horizontal="left" vertical="top"/>
      <protection locked="0"/>
    </xf>
    <xf numFmtId="0" fontId="16" fillId="0" borderId="7" xfId="0" applyFont="1" applyFill="1" applyBorder="1" applyAlignment="1" applyProtection="1">
      <alignment horizontal="left" vertical="top"/>
      <protection locked="0"/>
    </xf>
    <xf numFmtId="1" fontId="16" fillId="0" borderId="13" xfId="0" applyNumberFormat="1" applyFont="1" applyFill="1" applyBorder="1" applyAlignment="1" applyProtection="1">
      <alignment horizontal="center" vertical="center"/>
      <protection locked="0"/>
    </xf>
    <xf numFmtId="1" fontId="16" fillId="0" borderId="14" xfId="0" applyNumberFormat="1" applyFont="1" applyFill="1" applyBorder="1" applyAlignment="1" applyProtection="1">
      <alignment horizontal="center" vertical="center"/>
      <protection locked="0"/>
    </xf>
    <xf numFmtId="1" fontId="16" fillId="0" borderId="15" xfId="0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16" fillId="0" borderId="3" xfId="0" applyNumberFormat="1" applyFont="1" applyFill="1" applyBorder="1" applyAlignment="1" applyProtection="1">
      <alignment horizontal="center" vertical="center"/>
      <protection locked="0"/>
    </xf>
    <xf numFmtId="166" fontId="16" fillId="0" borderId="1" xfId="0" applyNumberFormat="1" applyFont="1" applyFill="1" applyBorder="1" applyAlignment="1" applyProtection="1">
      <alignment horizontal="center" vertical="center"/>
      <protection locked="0"/>
    </xf>
    <xf numFmtId="166" fontId="16" fillId="0" borderId="2" xfId="0" applyNumberFormat="1" applyFont="1" applyFill="1" applyBorder="1" applyAlignment="1" applyProtection="1">
      <alignment horizontal="center" vertical="center"/>
      <protection locked="0"/>
    </xf>
    <xf numFmtId="166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9" borderId="1" xfId="0" applyFont="1" applyFill="1" applyBorder="1" applyAlignment="1" applyProtection="1">
      <alignment horizontal="center" vertical="center"/>
    </xf>
    <xf numFmtId="0" fontId="16" fillId="9" borderId="2" xfId="0" applyFont="1" applyFill="1" applyBorder="1" applyAlignment="1" applyProtection="1">
      <alignment horizontal="center" vertical="center"/>
    </xf>
    <xf numFmtId="0" fontId="16" fillId="9" borderId="3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left" vertical="top"/>
    </xf>
    <xf numFmtId="0" fontId="16" fillId="0" borderId="8" xfId="0" applyFont="1" applyFill="1" applyBorder="1" applyAlignment="1" applyProtection="1">
      <alignment horizontal="left" vertical="top"/>
    </xf>
    <xf numFmtId="49" fontId="16" fillId="0" borderId="2" xfId="0" applyNumberFormat="1" applyFont="1" applyFill="1" applyBorder="1" applyAlignment="1" applyProtection="1">
      <alignment horizontal="left" vertical="top"/>
      <protection locked="0"/>
    </xf>
    <xf numFmtId="49" fontId="16" fillId="0" borderId="3" xfId="0" applyNumberFormat="1" applyFont="1" applyFill="1" applyBorder="1" applyAlignment="1" applyProtection="1">
      <alignment horizontal="left" vertical="top"/>
      <protection locked="0"/>
    </xf>
    <xf numFmtId="49" fontId="16" fillId="0" borderId="8" xfId="0" applyNumberFormat="1" applyFont="1" applyFill="1" applyBorder="1" applyAlignment="1" applyProtection="1">
      <alignment horizontal="left" vertical="top"/>
      <protection locked="0"/>
    </xf>
    <xf numFmtId="49" fontId="16" fillId="0" borderId="7" xfId="0" applyNumberFormat="1" applyFont="1" applyFill="1" applyBorder="1" applyAlignment="1" applyProtection="1">
      <alignment horizontal="left" vertical="top"/>
      <protection locked="0"/>
    </xf>
    <xf numFmtId="2" fontId="16" fillId="9" borderId="12" xfId="0" applyNumberFormat="1" applyFont="1" applyFill="1" applyBorder="1" applyAlignment="1" applyProtection="1">
      <alignment horizontal="center" vertical="center"/>
    </xf>
    <xf numFmtId="2" fontId="16" fillId="9" borderId="10" xfId="0" applyNumberFormat="1" applyFont="1" applyFill="1" applyBorder="1" applyAlignment="1" applyProtection="1">
      <alignment horizontal="center" vertical="center"/>
    </xf>
    <xf numFmtId="2" fontId="16" fillId="9" borderId="11" xfId="0" applyNumberFormat="1" applyFont="1" applyFill="1" applyBorder="1" applyAlignment="1" applyProtection="1">
      <alignment horizontal="center" vertical="center"/>
    </xf>
    <xf numFmtId="164" fontId="0" fillId="0" borderId="12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NumberFormat="1" applyFill="1" applyBorder="1" applyAlignment="1" applyProtection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</xf>
    <xf numFmtId="0" fontId="0" fillId="9" borderId="12" xfId="0" applyFill="1" applyBorder="1" applyAlignment="1" applyProtection="1">
      <alignment horizontal="center" vertical="center"/>
    </xf>
    <xf numFmtId="0" fontId="0" fillId="9" borderId="10" xfId="0" applyFill="1" applyBorder="1" applyAlignment="1" applyProtection="1">
      <alignment horizontal="center" vertical="center"/>
    </xf>
    <xf numFmtId="0" fontId="0" fillId="9" borderId="11" xfId="0" applyFill="1" applyBorder="1" applyAlignment="1" applyProtection="1">
      <alignment horizontal="center" vertical="center"/>
    </xf>
    <xf numFmtId="0" fontId="0" fillId="10" borderId="12" xfId="0" quotePrefix="1" applyFill="1" applyBorder="1" applyAlignment="1" applyProtection="1">
      <alignment horizontal="center" vertical="center"/>
    </xf>
    <xf numFmtId="0" fontId="0" fillId="10" borderId="10" xfId="0" quotePrefix="1" applyFill="1" applyBorder="1" applyAlignment="1" applyProtection="1">
      <alignment horizontal="center" vertical="center"/>
    </xf>
    <xf numFmtId="0" fontId="0" fillId="10" borderId="11" xfId="0" quotePrefix="1" applyFill="1" applyBorder="1" applyAlignment="1" applyProtection="1">
      <alignment horizontal="center" vertical="center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8" borderId="12" xfId="0" applyFont="1" applyFill="1" applyBorder="1" applyAlignment="1" applyProtection="1">
      <alignment horizontal="left" vertical="center"/>
    </xf>
    <xf numFmtId="0" fontId="4" fillId="8" borderId="10" xfId="0" applyFont="1" applyFill="1" applyBorder="1" applyAlignment="1" applyProtection="1">
      <alignment horizontal="left" vertical="center"/>
    </xf>
    <xf numFmtId="0" fontId="4" fillId="8" borderId="11" xfId="0" applyFont="1" applyFill="1" applyBorder="1" applyAlignment="1" applyProtection="1">
      <alignment horizontal="left" vertical="center"/>
    </xf>
    <xf numFmtId="164" fontId="0" fillId="0" borderId="12" xfId="0" applyNumberFormat="1" applyFont="1" applyFill="1" applyBorder="1" applyAlignment="1" applyProtection="1">
      <alignment horizontal="center" vertical="center"/>
      <protection locked="0"/>
    </xf>
    <xf numFmtId="164" fontId="0" fillId="0" borderId="11" xfId="0" applyNumberFormat="1" applyFont="1" applyFill="1" applyBorder="1" applyAlignment="1" applyProtection="1">
      <alignment horizontal="center" vertical="center"/>
      <protection locked="0"/>
    </xf>
    <xf numFmtId="2" fontId="0" fillId="9" borderId="12" xfId="0" quotePrefix="1" applyNumberFormat="1" applyFill="1" applyBorder="1" applyAlignment="1" applyProtection="1">
      <alignment horizontal="center" vertical="center"/>
    </xf>
    <xf numFmtId="2" fontId="0" fillId="9" borderId="11" xfId="0" quotePrefix="1" applyNumberFormat="1" applyFill="1" applyBorder="1" applyAlignment="1" applyProtection="1">
      <alignment horizontal="center" vertical="center"/>
    </xf>
    <xf numFmtId="165" fontId="0" fillId="9" borderId="12" xfId="0" applyNumberFormat="1" applyFill="1" applyBorder="1" applyAlignment="1" applyProtection="1">
      <alignment horizontal="center" vertical="center"/>
    </xf>
    <xf numFmtId="165" fontId="0" fillId="9" borderId="10" xfId="0" applyNumberFormat="1" applyFill="1" applyBorder="1" applyAlignment="1" applyProtection="1">
      <alignment horizontal="center" vertical="center"/>
    </xf>
    <xf numFmtId="165" fontId="0" fillId="9" borderId="11" xfId="0" applyNumberFormat="1" applyFill="1" applyBorder="1" applyAlignment="1" applyProtection="1">
      <alignment horizontal="center" vertical="center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1" fontId="16" fillId="0" borderId="1" xfId="0" applyNumberFormat="1" applyFont="1" applyFill="1" applyBorder="1" applyAlignment="1" applyProtection="1">
      <alignment horizontal="center" vertical="center"/>
    </xf>
    <xf numFmtId="1" fontId="16" fillId="0" borderId="2" xfId="0" applyNumberFormat="1" applyFont="1" applyFill="1" applyBorder="1" applyAlignment="1" applyProtection="1">
      <alignment horizontal="center" vertical="center"/>
    </xf>
    <xf numFmtId="1" fontId="16" fillId="0" borderId="3" xfId="0" applyNumberFormat="1" applyFont="1" applyFill="1" applyBorder="1" applyAlignment="1" applyProtection="1">
      <alignment horizontal="center" vertical="center"/>
    </xf>
    <xf numFmtId="1" fontId="16" fillId="0" borderId="6" xfId="0" applyNumberFormat="1" applyFont="1" applyFill="1" applyBorder="1" applyAlignment="1" applyProtection="1">
      <alignment horizontal="center" vertical="center"/>
    </xf>
    <xf numFmtId="1" fontId="16" fillId="0" borderId="8" xfId="0" applyNumberFormat="1" applyFont="1" applyFill="1" applyBorder="1" applyAlignment="1" applyProtection="1">
      <alignment horizontal="center" vertical="center"/>
    </xf>
    <xf numFmtId="1" fontId="16" fillId="0" borderId="7" xfId="0" applyNumberFormat="1" applyFont="1" applyFill="1" applyBorder="1" applyAlignment="1" applyProtection="1">
      <alignment horizontal="center" vertical="center"/>
    </xf>
    <xf numFmtId="49" fontId="16" fillId="0" borderId="12" xfId="0" applyNumberFormat="1" applyFont="1" applyFill="1" applyBorder="1" applyAlignment="1" applyProtection="1">
      <alignment horizontal="center" vertical="center"/>
    </xf>
    <xf numFmtId="49" fontId="16" fillId="0" borderId="10" xfId="0" applyNumberFormat="1" applyFont="1" applyFill="1" applyBorder="1" applyAlignment="1" applyProtection="1">
      <alignment horizontal="center" vertical="center"/>
    </xf>
    <xf numFmtId="49" fontId="16" fillId="0" borderId="11" xfId="0" applyNumberFormat="1" applyFont="1" applyFill="1" applyBorder="1" applyAlignment="1" applyProtection="1">
      <alignment horizontal="center" vertical="center"/>
    </xf>
    <xf numFmtId="49" fontId="0" fillId="0" borderId="12" xfId="0" quotePrefix="1" applyNumberFormat="1" applyFill="1" applyBorder="1" applyAlignment="1" applyProtection="1">
      <alignment horizontal="center" vertical="center"/>
    </xf>
    <xf numFmtId="49" fontId="0" fillId="0" borderId="11" xfId="0" quotePrefix="1" applyNumberForma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16" fillId="8" borderId="1" xfId="0" applyFont="1" applyFill="1" applyBorder="1" applyAlignment="1" applyProtection="1">
      <alignment horizontal="center" vertical="center"/>
    </xf>
    <xf numFmtId="0" fontId="16" fillId="8" borderId="2" xfId="0" applyFont="1" applyFill="1" applyBorder="1" applyAlignment="1" applyProtection="1">
      <alignment horizontal="center" vertical="center"/>
    </xf>
    <xf numFmtId="0" fontId="16" fillId="8" borderId="3" xfId="0" applyFont="1" applyFill="1" applyBorder="1" applyAlignment="1" applyProtection="1">
      <alignment horizontal="center" vertical="center"/>
    </xf>
    <xf numFmtId="0" fontId="16" fillId="8" borderId="6" xfId="0" applyFont="1" applyFill="1" applyBorder="1" applyAlignment="1" applyProtection="1">
      <alignment horizontal="center" vertical="center"/>
    </xf>
    <xf numFmtId="0" fontId="16" fillId="8" borderId="8" xfId="0" applyFont="1" applyFill="1" applyBorder="1" applyAlignment="1" applyProtection="1">
      <alignment horizontal="center" vertical="center"/>
    </xf>
    <xf numFmtId="0" fontId="16" fillId="8" borderId="7" xfId="0" applyFont="1" applyFill="1" applyBorder="1" applyAlignment="1" applyProtection="1">
      <alignment horizontal="center" vertical="center"/>
    </xf>
    <xf numFmtId="0" fontId="0" fillId="8" borderId="12" xfId="0" applyFill="1" applyBorder="1" applyAlignment="1" applyProtection="1">
      <alignment horizontal="left" vertical="center"/>
    </xf>
    <xf numFmtId="0" fontId="0" fillId="8" borderId="10" xfId="0" applyFill="1" applyBorder="1" applyAlignment="1" applyProtection="1">
      <alignment horizontal="left" vertical="center"/>
    </xf>
    <xf numFmtId="0" fontId="0" fillId="8" borderId="11" xfId="0" applyFill="1" applyBorder="1" applyAlignment="1" applyProtection="1">
      <alignment horizontal="left" vertical="center"/>
    </xf>
    <xf numFmtId="164" fontId="0" fillId="9" borderId="12" xfId="0" applyNumberFormat="1" applyFill="1" applyBorder="1" applyAlignment="1" applyProtection="1">
      <alignment horizontal="center" vertical="center"/>
    </xf>
    <xf numFmtId="164" fontId="0" fillId="9" borderId="10" xfId="0" applyNumberFormat="1" applyFill="1" applyBorder="1" applyAlignment="1" applyProtection="1">
      <alignment horizontal="center" vertical="center"/>
    </xf>
    <xf numFmtId="164" fontId="0" fillId="9" borderId="11" xfId="0" applyNumberFormat="1" applyFill="1" applyBorder="1" applyAlignment="1" applyProtection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164" fontId="0" fillId="0" borderId="12" xfId="0" quotePrefix="1" applyNumberFormat="1" applyFill="1" applyBorder="1" applyAlignment="1" applyProtection="1">
      <alignment horizontal="center" vertical="center"/>
      <protection locked="0"/>
    </xf>
    <xf numFmtId="164" fontId="0" fillId="0" borderId="10" xfId="0" quotePrefix="1" applyNumberFormat="1" applyFill="1" applyBorder="1" applyAlignment="1" applyProtection="1">
      <alignment horizontal="center" vertical="center"/>
      <protection locked="0"/>
    </xf>
    <xf numFmtId="164" fontId="0" fillId="0" borderId="11" xfId="0" quotePrefix="1" applyNumberFormat="1" applyFill="1" applyBorder="1" applyAlignment="1" applyProtection="1">
      <alignment horizontal="center" vertical="center"/>
      <protection locked="0"/>
    </xf>
    <xf numFmtId="2" fontId="0" fillId="9" borderId="12" xfId="0" applyNumberFormat="1" applyFill="1" applyBorder="1" applyAlignment="1" applyProtection="1">
      <alignment horizontal="center" vertical="center"/>
    </xf>
    <xf numFmtId="2" fontId="0" fillId="9" borderId="10" xfId="0" applyNumberFormat="1" applyFill="1" applyBorder="1" applyAlignment="1" applyProtection="1">
      <alignment horizontal="center" vertical="center"/>
    </xf>
    <xf numFmtId="2" fontId="0" fillId="9" borderId="11" xfId="0" applyNumberForma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49" fontId="21" fillId="0" borderId="12" xfId="0" applyNumberFormat="1" applyFont="1" applyFill="1" applyBorder="1" applyAlignment="1" applyProtection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/>
    </xf>
    <xf numFmtId="49" fontId="21" fillId="0" borderId="11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vertical="center"/>
    </xf>
    <xf numFmtId="0" fontId="0" fillId="0" borderId="8" xfId="0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/>
    </xf>
    <xf numFmtId="0" fontId="0" fillId="0" borderId="8" xfId="0" applyFont="1" applyFill="1" applyBorder="1" applyAlignment="1" applyProtection="1">
      <alignment horizontal="center" vertical="center"/>
      <protection locked="0"/>
    </xf>
    <xf numFmtId="2" fontId="19" fillId="0" borderId="0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 applyProtection="1">
      <alignment horizontal="center" vertical="center"/>
    </xf>
    <xf numFmtId="2" fontId="0" fillId="0" borderId="10" xfId="0" applyNumberFormat="1" applyFill="1" applyBorder="1" applyAlignment="1" applyProtection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</xf>
    <xf numFmtId="164" fontId="0" fillId="0" borderId="12" xfId="0" applyNumberFormat="1" applyFill="1" applyBorder="1" applyAlignment="1" applyProtection="1">
      <alignment horizontal="center" vertical="center"/>
    </xf>
    <xf numFmtId="164" fontId="0" fillId="0" borderId="10" xfId="0" applyNumberFormat="1" applyFill="1" applyBorder="1" applyAlignment="1" applyProtection="1">
      <alignment horizontal="center" vertical="center"/>
    </xf>
    <xf numFmtId="164" fontId="0" fillId="0" borderId="11" xfId="0" applyNumberFormat="1" applyFill="1" applyBorder="1" applyAlignment="1" applyProtection="1">
      <alignment horizontal="center" vertic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24" fillId="0" borderId="6" xfId="0" applyFont="1" applyBorder="1" applyAlignment="1">
      <alignment horizontal="left" vertical="top"/>
    </xf>
    <xf numFmtId="0" fontId="24" fillId="0" borderId="8" xfId="0" applyFont="1" applyBorder="1" applyAlignment="1">
      <alignment horizontal="left" vertical="top"/>
    </xf>
    <xf numFmtId="0" fontId="24" fillId="0" borderId="7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6" xr:uid="{7EBCF680-DFDA-4D62-A06A-20B2E2F3E6F5}"/>
    <cellStyle name="Normal 3" xfId="4" xr:uid="{00000000-0005-0000-0000-000004000000}"/>
    <cellStyle name="Normal 4" xfId="5" xr:uid="{00000000-0005-0000-0000-000005000000}"/>
  </cellStyles>
  <dxfs count="132"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/>
        </bottom>
      </border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22" fmlaLink="CONCRETE!$F$1" fmlaRange="CONCRETE!$C$2:$C$217" noThreeD="1" sel="1" val="0"/>
</file>

<file path=xl/ctrlProps/ctrlProp10.xml><?xml version="1.0" encoding="utf-8"?>
<formControlPr xmlns="http://schemas.microsoft.com/office/spreadsheetml/2009/9/main" objectType="Drop" dropLines="10" dropStyle="combo" dx="22" fmlaLink="AGGREGATE!$H$24" fmlaRange="AGGREGATE!$E$2:$E$258" noThreeD="1" sel="1" val="120"/>
</file>

<file path=xl/ctrlProps/ctrlProp11.xml><?xml version="1.0" encoding="utf-8"?>
<formControlPr xmlns="http://schemas.microsoft.com/office/spreadsheetml/2009/9/main" objectType="Drop" dropLines="10" dropStyle="combo" dx="22" fmlaLink="AGGREGATE!$H$35" fmlaRange="AGGREGATE!$E$2:$E$258" noThreeD="1" sel="1" val="153"/>
</file>

<file path=xl/ctrlProps/ctrlProp12.xml><?xml version="1.0" encoding="utf-8"?>
<formControlPr xmlns="http://schemas.microsoft.com/office/spreadsheetml/2009/9/main" objectType="Drop" dropLines="10" dropStyle="combo" dx="22" fmlaLink="AGGREGATE!$H$45" fmlaRange="AGGREGATE!$E$2:$E$258" noThreeD="1" sel="1" val="221"/>
</file>

<file path=xl/ctrlProps/ctrlProp13.xml><?xml version="1.0" encoding="utf-8"?>
<formControlPr xmlns="http://schemas.microsoft.com/office/spreadsheetml/2009/9/main" objectType="Drop" dropLines="10" dropStyle="combo" dx="22" fmlaLink="ADMIX!$I$1" fmlaRange="ADMIX!$E$2:$E$64" noThreeD="1" sel="1" val="0"/>
</file>

<file path=xl/ctrlProps/ctrlProp14.xml><?xml version="1.0" encoding="utf-8"?>
<formControlPr xmlns="http://schemas.microsoft.com/office/spreadsheetml/2009/9/main" objectType="Drop" dropLines="10" dropStyle="combo" dx="22" fmlaLink="WATER!$F$1" fmlaRange="WATER!$C$2:$C$5" noThreeD="1" sel="1" val="0"/>
</file>

<file path=xl/ctrlProps/ctrlProp15.xml><?xml version="1.0" encoding="utf-8"?>
<formControlPr xmlns="http://schemas.microsoft.com/office/spreadsheetml/2009/9/main" objectType="Drop" dropLines="10" dropStyle="combo" dx="22" fmlaLink="'SLAG CEMENT'!$H$1" fmlaRange="'SLAG CEMENT'!$E$2:$E$11" noThreeD="1" sel="1" val="0"/>
</file>

<file path=xl/ctrlProps/ctrlProp16.xml><?xml version="1.0" encoding="utf-8"?>
<formControlPr xmlns="http://schemas.microsoft.com/office/spreadsheetml/2009/9/main" objectType="Drop" dropLines="10" dropStyle="combo" dx="22" fmlaLink="'CEMENT'!$H$5" fmlaRange="'CEMENT'!$C$42:$C$49" noThreeD="1" sel="1" val="0"/>
</file>

<file path=xl/ctrlProps/ctrlProp17.xml><?xml version="1.0" encoding="utf-8"?>
<formControlPr xmlns="http://schemas.microsoft.com/office/spreadsheetml/2009/9/main" objectType="Drop" dropLines="10" dropStyle="combo" dx="22" fmlaLink="'FLY ASH'!$H$1" fmlaRange="'FLY ASH'!$E$2:$E$42" noThreeD="1" sel="1" val="0"/>
</file>

<file path=xl/ctrlProps/ctrlProp18.xml><?xml version="1.0" encoding="utf-8"?>
<formControlPr xmlns="http://schemas.microsoft.com/office/spreadsheetml/2009/9/main" objectType="Drop" dropLines="10" dropStyle="combo" dx="22" fmlaLink="'CEMENT'!$H$1" fmlaRange="'CEMENT'!$E$2:$E$38" noThreeD="1" sel="1" val="12"/>
</file>

<file path=xl/ctrlProps/ctrlProp19.xml><?xml version="1.0" encoding="utf-8"?>
<formControlPr xmlns="http://schemas.microsoft.com/office/spreadsheetml/2009/9/main" objectType="Drop" dropLines="10" dropStyle="combo" dx="22" fmlaLink="'FLY ASH'!$H$5" fmlaRange="'FLY ASH'!$C$46:$C$49" noThreeD="1" sel="1" val="0"/>
</file>

<file path=xl/ctrlProps/ctrlProp2.xml><?xml version="1.0" encoding="utf-8"?>
<formControlPr xmlns="http://schemas.microsoft.com/office/spreadsheetml/2009/9/main" objectType="Drop" dropLines="10" dropStyle="combo" dx="22" fmlaLink="'CLASSES'!$G$1" fmlaRange="'CLASSES'!$C$2:$C$24" noThreeD="1" sel="1" val="0"/>
</file>

<file path=xl/ctrlProps/ctrlProp20.xml><?xml version="1.0" encoding="utf-8"?>
<formControlPr xmlns="http://schemas.microsoft.com/office/spreadsheetml/2009/9/main" objectType="Drop" dropLines="10" dropStyle="combo" dx="22" fmlaLink="'SLAG CEMENT'!$H$5" fmlaRange="'SLAG CEMENT'!$C$15:$C$18" noThreeD="1" sel="1" val="0"/>
</file>

<file path=xl/ctrlProps/ctrlProp21.xml><?xml version="1.0" encoding="utf-8"?>
<formControlPr xmlns="http://schemas.microsoft.com/office/spreadsheetml/2009/9/main" objectType="Drop" dropLines="10" dropStyle="combo" dx="22" fmlaLink="ADMIX!$I$66" fmlaRange="ADMIX!$E$67:$E$185" noThreeD="1" sel="1" val="0"/>
</file>

<file path=xl/ctrlProps/ctrlProp22.xml><?xml version="1.0" encoding="utf-8"?>
<formControlPr xmlns="http://schemas.microsoft.com/office/spreadsheetml/2009/9/main" objectType="Drop" dropLines="10" dropStyle="combo" dx="22" fmlaLink="ADMIX!$I$187" fmlaRange="ADMIX!$E$188:$E$216" noThreeD="1" sel="1" val="0"/>
</file>

<file path=xl/ctrlProps/ctrlProp23.xml><?xml version="1.0" encoding="utf-8"?>
<formControlPr xmlns="http://schemas.microsoft.com/office/spreadsheetml/2009/9/main" objectType="Drop" dropLines="10" dropStyle="combo" dx="22" fmlaLink="ADMIX!$I$218" fmlaRange="ADMIX!$E$219:$E$255" noThreeD="1" sel="1" val="0"/>
</file>

<file path=xl/ctrlProps/ctrlProp24.xml><?xml version="1.0" encoding="utf-8"?>
<formControlPr xmlns="http://schemas.microsoft.com/office/spreadsheetml/2009/9/main" objectType="Drop" dropLines="10" dropStyle="combo" dx="22" fmlaLink="ADMIX!$I$257" fmlaRange="ADMIX!$E$258:$E$318" noThreeD="1" sel="1" val="0"/>
</file>

<file path=xl/ctrlProps/ctrlProp25.xml><?xml version="1.0" encoding="utf-8"?>
<formControlPr xmlns="http://schemas.microsoft.com/office/spreadsheetml/2009/9/main" objectType="Drop" dropLines="10" dropStyle="combo" dx="22" fmlaLink="ADMIX!$I$319" fmlaRange="ADMIX!$E$321:$E$338" noThreeD="1" sel="1" val="0"/>
</file>

<file path=xl/ctrlProps/ctrlProp26.xml><?xml version="1.0" encoding="utf-8"?>
<formControlPr xmlns="http://schemas.microsoft.com/office/spreadsheetml/2009/9/main" objectType="Drop" dropLines="10" dropStyle="combo" dx="22" fmlaLink="ADMIX!$I$339" fmlaRange="ADMIX!$E$341:$E$443" noThreeD="1" sel="1" val="0"/>
</file>

<file path=xl/ctrlProps/ctrlProp27.xml><?xml version="1.0" encoding="utf-8"?>
<formControlPr xmlns="http://schemas.microsoft.com/office/spreadsheetml/2009/9/main" objectType="Drop" dropLines="10" dropStyle="combo" dx="22" fmlaLink="ADMIX!$I$444" fmlaRange="ADMIX!$E$446:$E$453" noThreeD="1" sel="1" val="0"/>
</file>

<file path=xl/ctrlProps/ctrlProp28.xml><?xml version="1.0" encoding="utf-8"?>
<formControlPr xmlns="http://schemas.microsoft.com/office/spreadsheetml/2009/9/main" objectType="Drop" dropLines="10" dropStyle="combo" dx="22" fmlaLink="ADMIX!$I$517" fmlaRange="ADMIX!$E$519:$E$524" noThreeD="1" sel="1" val="0"/>
</file>

<file path=xl/ctrlProps/ctrlProp29.xml><?xml version="1.0" encoding="utf-8"?>
<formControlPr xmlns="http://schemas.microsoft.com/office/spreadsheetml/2009/9/main" objectType="Drop" dropLines="10" dropStyle="combo" dx="22" fmlaLink="ADMIX!$I$522" fmlaRange="ADMIX!$E$519:$E$524" noThreeD="1" sel="1" val="0"/>
</file>

<file path=xl/ctrlProps/ctrlProp3.xml><?xml version="1.0" encoding="utf-8"?>
<formControlPr xmlns="http://schemas.microsoft.com/office/spreadsheetml/2009/9/main" objectType="Drop" dropLines="10" dropStyle="combo" dx="22" fmlaLink="AGGREGATE!$H$39" fmlaRange="AGGREGATE!$C$323:$C$326" noThreeD="1" sel="1" val="0"/>
</file>

<file path=xl/ctrlProps/ctrlProp30.xml><?xml version="1.0" encoding="utf-8"?>
<formControlPr xmlns="http://schemas.microsoft.com/office/spreadsheetml/2009/9/main" objectType="Drop" dropLines="10" dropStyle="combo" dx="22" fmlaLink="ADMIX!$I$457" fmlaRange="ADMIX!$E$459:$E$498" noThreeD="1" sel="1" val="0"/>
</file>

<file path=xl/ctrlProps/ctrlProp31.xml><?xml version="1.0" encoding="utf-8"?>
<formControlPr xmlns="http://schemas.microsoft.com/office/spreadsheetml/2009/9/main" objectType="Drop" dropLines="10" dropStyle="combo" dx="22" fmlaLink="ADMIX!$I$499" fmlaRange="ADMIX!$E$501:$E$516" noThreeD="1" sel="1" val="0"/>
</file>

<file path=xl/ctrlProps/ctrlProp4.xml><?xml version="1.0" encoding="utf-8"?>
<formControlPr xmlns="http://schemas.microsoft.com/office/spreadsheetml/2009/9/main" objectType="Drop" dropLines="10" dropStyle="combo" dx="22" fmlaLink="AGGREGATE!$H$49" fmlaRange="AGGREGATE!$C$323:$C$326" noThreeD="1" sel="1" val="0"/>
</file>

<file path=xl/ctrlProps/ctrlProp5.xml><?xml version="1.0" encoding="utf-8"?>
<formControlPr xmlns="http://schemas.microsoft.com/office/spreadsheetml/2009/9/main" objectType="Drop" dropLines="10" dropStyle="combo" dx="22" fmlaLink="AGGREGATE!$H$5" fmlaRange="AGGREGATE!$C$261:$C$320" noThreeD="1" sel="1" val="0"/>
</file>

<file path=xl/ctrlProps/ctrlProp6.xml><?xml version="1.0" encoding="utf-8"?>
<formControlPr xmlns="http://schemas.microsoft.com/office/spreadsheetml/2009/9/main" objectType="Drop" dropLines="10" dropStyle="combo" dx="22" fmlaLink="AGGREGATE!$H$17" fmlaRange="AGGREGATE!$C$261:$C$320" noThreeD="1" sel="1" val="0"/>
</file>

<file path=xl/ctrlProps/ctrlProp7.xml><?xml version="1.0" encoding="utf-8"?>
<formControlPr xmlns="http://schemas.microsoft.com/office/spreadsheetml/2009/9/main" objectType="Drop" dropLines="10" dropStyle="combo" dx="22" fmlaLink="AGGREGATE!$H$28" fmlaRange="AGGREGATE!$C$261:$C$320" noThreeD="1" sel="1" val="0"/>
</file>

<file path=xl/ctrlProps/ctrlProp8.xml><?xml version="1.0" encoding="utf-8"?>
<formControlPr xmlns="http://schemas.microsoft.com/office/spreadsheetml/2009/9/main" objectType="Drop" dropLines="10" dropStyle="combo" dx="22" fmlaLink="AGGREGATE!$H$1" fmlaRange="AGGREGATE!$E$2:$E$258" noThreeD="1" sel="1" val="0"/>
</file>

<file path=xl/ctrlProps/ctrlProp9.xml><?xml version="1.0" encoding="utf-8"?>
<formControlPr xmlns="http://schemas.microsoft.com/office/spreadsheetml/2009/9/main" objectType="Drop" dropLines="10" dropStyle="combo" dx="22" fmlaLink="AGGREGATE!$H$11" fmlaRange="AGGREGATE!$E$2:$E$258" noThreeD="1" sel="1" val="0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35</xdr:row>
      <xdr:rowOff>0</xdr:rowOff>
    </xdr:from>
    <xdr:ext cx="256943" cy="35904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5302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19050</xdr:rowOff>
        </xdr:from>
        <xdr:to>
          <xdr:col>30</xdr:col>
          <xdr:colOff>257175</xdr:colOff>
          <xdr:row>7</xdr:row>
          <xdr:rowOff>19050</xdr:rowOff>
        </xdr:to>
        <xdr:sp macro="" textlink="">
          <xdr:nvSpPr>
            <xdr:cNvPr id="27649" name="Drop Down 1" descr="Select the plant that this design will be batched from.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0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8</xdr:row>
          <xdr:rowOff>0</xdr:rowOff>
        </xdr:from>
        <xdr:to>
          <xdr:col>26</xdr:col>
          <xdr:colOff>38100</xdr:colOff>
          <xdr:row>9</xdr:row>
          <xdr:rowOff>9525</xdr:rowOff>
        </xdr:to>
        <xdr:sp macro="" textlink="">
          <xdr:nvSpPr>
            <xdr:cNvPr id="27650" name="Drop Dow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0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0</xdr:rowOff>
        </xdr:from>
        <xdr:to>
          <xdr:col>21</xdr:col>
          <xdr:colOff>238125</xdr:colOff>
          <xdr:row>21</xdr:row>
          <xdr:rowOff>0</xdr:rowOff>
        </xdr:to>
        <xdr:sp macro="" textlink="">
          <xdr:nvSpPr>
            <xdr:cNvPr id="27652" name="Drop Down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00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0</xdr:rowOff>
        </xdr:from>
        <xdr:to>
          <xdr:col>21</xdr:col>
          <xdr:colOff>238125</xdr:colOff>
          <xdr:row>22</xdr:row>
          <xdr:rowOff>0</xdr:rowOff>
        </xdr:to>
        <xdr:sp macro="" textlink="">
          <xdr:nvSpPr>
            <xdr:cNvPr id="27653" name="Drop Down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00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17</xdr:row>
          <xdr:rowOff>0</xdr:rowOff>
        </xdr:from>
        <xdr:to>
          <xdr:col>21</xdr:col>
          <xdr:colOff>238125</xdr:colOff>
          <xdr:row>18</xdr:row>
          <xdr:rowOff>0</xdr:rowOff>
        </xdr:to>
        <xdr:sp macro="" textlink="">
          <xdr:nvSpPr>
            <xdr:cNvPr id="27654" name="Drop Down 6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00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0</xdr:rowOff>
        </xdr:from>
        <xdr:to>
          <xdr:col>21</xdr:col>
          <xdr:colOff>238125</xdr:colOff>
          <xdr:row>19</xdr:row>
          <xdr:rowOff>0</xdr:rowOff>
        </xdr:to>
        <xdr:sp macro="" textlink="">
          <xdr:nvSpPr>
            <xdr:cNvPr id="27655" name="Drop Down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00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0</xdr:rowOff>
        </xdr:from>
        <xdr:to>
          <xdr:col>21</xdr:col>
          <xdr:colOff>238125</xdr:colOff>
          <xdr:row>20</xdr:row>
          <xdr:rowOff>0</xdr:rowOff>
        </xdr:to>
        <xdr:sp macro="" textlink="">
          <xdr:nvSpPr>
            <xdr:cNvPr id="27656" name="Drop Down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00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17</xdr:row>
          <xdr:rowOff>0</xdr:rowOff>
        </xdr:from>
        <xdr:to>
          <xdr:col>33</xdr:col>
          <xdr:colOff>0</xdr:colOff>
          <xdr:row>18</xdr:row>
          <xdr:rowOff>0</xdr:rowOff>
        </xdr:to>
        <xdr:sp macro="" textlink="">
          <xdr:nvSpPr>
            <xdr:cNvPr id="27657" name="Drop Down 9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00000000-0008-0000-0000-00000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18</xdr:row>
          <xdr:rowOff>0</xdr:rowOff>
        </xdr:from>
        <xdr:to>
          <xdr:col>33</xdr:col>
          <xdr:colOff>0</xdr:colOff>
          <xdr:row>19</xdr:row>
          <xdr:rowOff>0</xdr:rowOff>
        </xdr:to>
        <xdr:sp macro="" textlink="">
          <xdr:nvSpPr>
            <xdr:cNvPr id="27658" name="Drop Down 10" hidden="1">
              <a:extLst>
                <a:ext uri="{63B3BB69-23CF-44E3-9099-C40C66FF867C}">
                  <a14:compatExt spid="_x0000_s27658"/>
                </a:ext>
                <a:ext uri="{FF2B5EF4-FFF2-40B4-BE49-F238E27FC236}">
                  <a16:creationId xmlns:a16="http://schemas.microsoft.com/office/drawing/2014/main" id="{00000000-0008-0000-0000-00000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19</xdr:row>
          <xdr:rowOff>0</xdr:rowOff>
        </xdr:from>
        <xdr:to>
          <xdr:col>33</xdr:col>
          <xdr:colOff>0</xdr:colOff>
          <xdr:row>20</xdr:row>
          <xdr:rowOff>0</xdr:rowOff>
        </xdr:to>
        <xdr:sp macro="" textlink="">
          <xdr:nvSpPr>
            <xdr:cNvPr id="27659" name="Drop Down 11" hidden="1">
              <a:extLst>
                <a:ext uri="{63B3BB69-23CF-44E3-9099-C40C66FF867C}">
                  <a14:compatExt spid="_x0000_s27659"/>
                </a:ext>
                <a:ext uri="{FF2B5EF4-FFF2-40B4-BE49-F238E27FC236}">
                  <a16:creationId xmlns:a16="http://schemas.microsoft.com/office/drawing/2014/main" id="{00000000-0008-0000-0000-00000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20</xdr:row>
          <xdr:rowOff>0</xdr:rowOff>
        </xdr:from>
        <xdr:to>
          <xdr:col>33</xdr:col>
          <xdr:colOff>0</xdr:colOff>
          <xdr:row>21</xdr:row>
          <xdr:rowOff>0</xdr:rowOff>
        </xdr:to>
        <xdr:sp macro="" textlink="">
          <xdr:nvSpPr>
            <xdr:cNvPr id="27660" name="Drop Down 12" hidden="1">
              <a:extLst>
                <a:ext uri="{63B3BB69-23CF-44E3-9099-C40C66FF867C}">
                  <a14:compatExt spid="_x0000_s27660"/>
                </a:ext>
                <a:ext uri="{FF2B5EF4-FFF2-40B4-BE49-F238E27FC236}">
                  <a16:creationId xmlns:a16="http://schemas.microsoft.com/office/drawing/2014/main" id="{00000000-0008-0000-0000-00000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21</xdr:row>
          <xdr:rowOff>0</xdr:rowOff>
        </xdr:from>
        <xdr:to>
          <xdr:col>33</xdr:col>
          <xdr:colOff>0</xdr:colOff>
          <xdr:row>22</xdr:row>
          <xdr:rowOff>0</xdr:rowOff>
        </xdr:to>
        <xdr:sp macro="" textlink="">
          <xdr:nvSpPr>
            <xdr:cNvPr id="27661" name="Drop Down 13" hidden="1">
              <a:extLst>
                <a:ext uri="{63B3BB69-23CF-44E3-9099-C40C66FF867C}">
                  <a14:compatExt spid="_x0000_s27661"/>
                </a:ext>
                <a:ext uri="{FF2B5EF4-FFF2-40B4-BE49-F238E27FC236}">
                  <a16:creationId xmlns:a16="http://schemas.microsoft.com/office/drawing/2014/main" id="{00000000-0008-0000-0000-00000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828675</xdr:colOff>
          <xdr:row>23</xdr:row>
          <xdr:rowOff>0</xdr:rowOff>
        </xdr:from>
        <xdr:to>
          <xdr:col>28</xdr:col>
          <xdr:colOff>0</xdr:colOff>
          <xdr:row>24</xdr:row>
          <xdr:rowOff>0</xdr:rowOff>
        </xdr:to>
        <xdr:sp macro="" textlink="">
          <xdr:nvSpPr>
            <xdr:cNvPr id="27664" name="Drop Down 16" hidden="1">
              <a:extLst>
                <a:ext uri="{63B3BB69-23CF-44E3-9099-C40C66FF867C}">
                  <a14:compatExt spid="_x0000_s27664"/>
                </a:ext>
                <a:ext uri="{FF2B5EF4-FFF2-40B4-BE49-F238E27FC236}">
                  <a16:creationId xmlns:a16="http://schemas.microsoft.com/office/drawing/2014/main" id="{00000000-0008-0000-0000-00001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24</xdr:row>
          <xdr:rowOff>0</xdr:rowOff>
        </xdr:from>
        <xdr:to>
          <xdr:col>32</xdr:col>
          <xdr:colOff>276225</xdr:colOff>
          <xdr:row>25</xdr:row>
          <xdr:rowOff>0</xdr:rowOff>
        </xdr:to>
        <xdr:sp macro="" textlink="">
          <xdr:nvSpPr>
            <xdr:cNvPr id="27679" name="Drop Down 31" hidden="1">
              <a:extLst>
                <a:ext uri="{63B3BB69-23CF-44E3-9099-C40C66FF867C}">
                  <a14:compatExt spid="_x0000_s27679"/>
                </a:ext>
                <a:ext uri="{FF2B5EF4-FFF2-40B4-BE49-F238E27FC236}">
                  <a16:creationId xmlns:a16="http://schemas.microsoft.com/office/drawing/2014/main" id="{00000000-0008-0000-0000-00001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33</xdr:col>
          <xdr:colOff>0</xdr:colOff>
          <xdr:row>13</xdr:row>
          <xdr:rowOff>190500</xdr:rowOff>
        </xdr:to>
        <xdr:sp macro="" textlink="">
          <xdr:nvSpPr>
            <xdr:cNvPr id="27672" name="Drop Down 24" hidden="1">
              <a:extLst>
                <a:ext uri="{63B3BB69-23CF-44E3-9099-C40C66FF867C}">
                  <a14:compatExt spid="_x0000_s27672"/>
                </a:ext>
                <a:ext uri="{FF2B5EF4-FFF2-40B4-BE49-F238E27FC236}">
                  <a16:creationId xmlns:a16="http://schemas.microsoft.com/office/drawing/2014/main" id="{00000000-0008-0000-0000-00001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11</xdr:row>
          <xdr:rowOff>0</xdr:rowOff>
        </xdr:from>
        <xdr:to>
          <xdr:col>20</xdr:col>
          <xdr:colOff>0</xdr:colOff>
          <xdr:row>12</xdr:row>
          <xdr:rowOff>0</xdr:rowOff>
        </xdr:to>
        <xdr:sp macro="" textlink="">
          <xdr:nvSpPr>
            <xdr:cNvPr id="27651" name="Drop Dow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0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</xdr:row>
          <xdr:rowOff>0</xdr:rowOff>
        </xdr:from>
        <xdr:to>
          <xdr:col>33</xdr:col>
          <xdr:colOff>0</xdr:colOff>
          <xdr:row>13</xdr:row>
          <xdr:rowOff>0</xdr:rowOff>
        </xdr:to>
        <xdr:sp macro="" textlink="">
          <xdr:nvSpPr>
            <xdr:cNvPr id="28309" name="Drop Down 661" hidden="1">
              <a:extLst>
                <a:ext uri="{63B3BB69-23CF-44E3-9099-C40C66FF867C}">
                  <a14:compatExt spid="_x0000_s28309"/>
                </a:ext>
                <a:ext uri="{FF2B5EF4-FFF2-40B4-BE49-F238E27FC236}">
                  <a16:creationId xmlns:a16="http://schemas.microsoft.com/office/drawing/2014/main" id="{00000000-0008-0000-0000-0000956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10</xdr:row>
          <xdr:rowOff>190500</xdr:rowOff>
        </xdr:from>
        <xdr:to>
          <xdr:col>33</xdr:col>
          <xdr:colOff>0</xdr:colOff>
          <xdr:row>12</xdr:row>
          <xdr:rowOff>0</xdr:rowOff>
        </xdr:to>
        <xdr:sp macro="" textlink="">
          <xdr:nvSpPr>
            <xdr:cNvPr id="28310" name="Drop Down 662" hidden="1">
              <a:extLst>
                <a:ext uri="{63B3BB69-23CF-44E3-9099-C40C66FF867C}">
                  <a14:compatExt spid="_x0000_s28310"/>
                </a:ext>
                <a:ext uri="{FF2B5EF4-FFF2-40B4-BE49-F238E27FC236}">
                  <a16:creationId xmlns:a16="http://schemas.microsoft.com/office/drawing/2014/main" id="{00000000-0008-0000-0000-0000966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12</xdr:row>
          <xdr:rowOff>0</xdr:rowOff>
        </xdr:from>
        <xdr:to>
          <xdr:col>20</xdr:col>
          <xdr:colOff>0</xdr:colOff>
          <xdr:row>13</xdr:row>
          <xdr:rowOff>0</xdr:rowOff>
        </xdr:to>
        <xdr:sp macro="" textlink="">
          <xdr:nvSpPr>
            <xdr:cNvPr id="28311" name="Drop Down 663" hidden="1">
              <a:extLst>
                <a:ext uri="{63B3BB69-23CF-44E3-9099-C40C66FF867C}">
                  <a14:compatExt spid="_x0000_s28311"/>
                </a:ext>
                <a:ext uri="{FF2B5EF4-FFF2-40B4-BE49-F238E27FC236}">
                  <a16:creationId xmlns:a16="http://schemas.microsoft.com/office/drawing/2014/main" id="{00000000-0008-0000-0000-0000976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13</xdr:row>
          <xdr:rowOff>0</xdr:rowOff>
        </xdr:from>
        <xdr:to>
          <xdr:col>20</xdr:col>
          <xdr:colOff>0</xdr:colOff>
          <xdr:row>14</xdr:row>
          <xdr:rowOff>0</xdr:rowOff>
        </xdr:to>
        <xdr:sp macro="" textlink="">
          <xdr:nvSpPr>
            <xdr:cNvPr id="28312" name="Drop Down 664" hidden="1">
              <a:extLst>
                <a:ext uri="{63B3BB69-23CF-44E3-9099-C40C66FF867C}">
                  <a14:compatExt spid="_x0000_s28312"/>
                </a:ext>
                <a:ext uri="{FF2B5EF4-FFF2-40B4-BE49-F238E27FC236}">
                  <a16:creationId xmlns:a16="http://schemas.microsoft.com/office/drawing/2014/main" id="{00000000-0008-0000-0000-0000986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190500</xdr:rowOff>
        </xdr:from>
        <xdr:to>
          <xdr:col>28</xdr:col>
          <xdr:colOff>0</xdr:colOff>
          <xdr:row>28</xdr:row>
          <xdr:rowOff>0</xdr:rowOff>
        </xdr:to>
        <xdr:sp macro="" textlink="">
          <xdr:nvSpPr>
            <xdr:cNvPr id="28313" name="Drop Down 665" hidden="1">
              <a:extLst>
                <a:ext uri="{63B3BB69-23CF-44E3-9099-C40C66FF867C}">
                  <a14:compatExt spid="_x0000_s28313"/>
                </a:ext>
                <a:ext uri="{FF2B5EF4-FFF2-40B4-BE49-F238E27FC236}">
                  <a16:creationId xmlns:a16="http://schemas.microsoft.com/office/drawing/2014/main" id="{00000000-0008-0000-0000-0000996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0</xdr:rowOff>
        </xdr:from>
        <xdr:to>
          <xdr:col>28</xdr:col>
          <xdr:colOff>0</xdr:colOff>
          <xdr:row>29</xdr:row>
          <xdr:rowOff>0</xdr:rowOff>
        </xdr:to>
        <xdr:sp macro="" textlink="">
          <xdr:nvSpPr>
            <xdr:cNvPr id="28314" name="Drop Down 666" hidden="1">
              <a:extLst>
                <a:ext uri="{63B3BB69-23CF-44E3-9099-C40C66FF867C}">
                  <a14:compatExt spid="_x0000_s28314"/>
                </a:ext>
                <a:ext uri="{FF2B5EF4-FFF2-40B4-BE49-F238E27FC236}">
                  <a16:creationId xmlns:a16="http://schemas.microsoft.com/office/drawing/2014/main" id="{00000000-0008-0000-0000-00009A6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0</xdr:rowOff>
        </xdr:from>
        <xdr:to>
          <xdr:col>28</xdr:col>
          <xdr:colOff>0</xdr:colOff>
          <xdr:row>30</xdr:row>
          <xdr:rowOff>0</xdr:rowOff>
        </xdr:to>
        <xdr:sp macro="" textlink="">
          <xdr:nvSpPr>
            <xdr:cNvPr id="28315" name="Drop Down 667" hidden="1">
              <a:extLst>
                <a:ext uri="{63B3BB69-23CF-44E3-9099-C40C66FF867C}">
                  <a14:compatExt spid="_x0000_s28315"/>
                </a:ext>
                <a:ext uri="{FF2B5EF4-FFF2-40B4-BE49-F238E27FC236}">
                  <a16:creationId xmlns:a16="http://schemas.microsoft.com/office/drawing/2014/main" id="{00000000-0008-0000-0000-00009B6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0</xdr:rowOff>
        </xdr:from>
        <xdr:to>
          <xdr:col>28</xdr:col>
          <xdr:colOff>0</xdr:colOff>
          <xdr:row>31</xdr:row>
          <xdr:rowOff>0</xdr:rowOff>
        </xdr:to>
        <xdr:sp macro="" textlink="">
          <xdr:nvSpPr>
            <xdr:cNvPr id="28316" name="Drop Down 668" hidden="1">
              <a:extLst>
                <a:ext uri="{63B3BB69-23CF-44E3-9099-C40C66FF867C}">
                  <a14:compatExt spid="_x0000_s28316"/>
                </a:ext>
                <a:ext uri="{FF2B5EF4-FFF2-40B4-BE49-F238E27FC236}">
                  <a16:creationId xmlns:a16="http://schemas.microsoft.com/office/drawing/2014/main" id="{00000000-0008-0000-0000-00009C6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0</xdr:rowOff>
        </xdr:from>
        <xdr:to>
          <xdr:col>28</xdr:col>
          <xdr:colOff>0</xdr:colOff>
          <xdr:row>32</xdr:row>
          <xdr:rowOff>0</xdr:rowOff>
        </xdr:to>
        <xdr:sp macro="" textlink="">
          <xdr:nvSpPr>
            <xdr:cNvPr id="28317" name="Drop Down 669" hidden="1">
              <a:extLst>
                <a:ext uri="{63B3BB69-23CF-44E3-9099-C40C66FF867C}">
                  <a14:compatExt spid="_x0000_s28317"/>
                </a:ext>
                <a:ext uri="{FF2B5EF4-FFF2-40B4-BE49-F238E27FC236}">
                  <a16:creationId xmlns:a16="http://schemas.microsoft.com/office/drawing/2014/main" id="{00000000-0008-0000-0000-00009D6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0</xdr:rowOff>
        </xdr:from>
        <xdr:to>
          <xdr:col>28</xdr:col>
          <xdr:colOff>0</xdr:colOff>
          <xdr:row>33</xdr:row>
          <xdr:rowOff>0</xdr:rowOff>
        </xdr:to>
        <xdr:sp macro="" textlink="">
          <xdr:nvSpPr>
            <xdr:cNvPr id="28318" name="Drop Down 670" hidden="1">
              <a:extLst>
                <a:ext uri="{63B3BB69-23CF-44E3-9099-C40C66FF867C}">
                  <a14:compatExt spid="_x0000_s28318"/>
                </a:ext>
                <a:ext uri="{FF2B5EF4-FFF2-40B4-BE49-F238E27FC236}">
                  <a16:creationId xmlns:a16="http://schemas.microsoft.com/office/drawing/2014/main" id="{00000000-0008-0000-0000-00009E6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0</xdr:rowOff>
        </xdr:from>
        <xdr:to>
          <xdr:col>28</xdr:col>
          <xdr:colOff>0</xdr:colOff>
          <xdr:row>34</xdr:row>
          <xdr:rowOff>0</xdr:rowOff>
        </xdr:to>
        <xdr:sp macro="" textlink="">
          <xdr:nvSpPr>
            <xdr:cNvPr id="28319" name="Drop Down 671" hidden="1">
              <a:extLst>
                <a:ext uri="{63B3BB69-23CF-44E3-9099-C40C66FF867C}">
                  <a14:compatExt spid="_x0000_s28319"/>
                </a:ext>
                <a:ext uri="{FF2B5EF4-FFF2-40B4-BE49-F238E27FC236}">
                  <a16:creationId xmlns:a16="http://schemas.microsoft.com/office/drawing/2014/main" id="{00000000-0008-0000-0000-00009F6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0</xdr:rowOff>
        </xdr:from>
        <xdr:to>
          <xdr:col>28</xdr:col>
          <xdr:colOff>0</xdr:colOff>
          <xdr:row>35</xdr:row>
          <xdr:rowOff>0</xdr:rowOff>
        </xdr:to>
        <xdr:sp macro="" textlink="">
          <xdr:nvSpPr>
            <xdr:cNvPr id="28320" name="Drop Down 672" hidden="1">
              <a:extLst>
                <a:ext uri="{63B3BB69-23CF-44E3-9099-C40C66FF867C}">
                  <a14:compatExt spid="_x0000_s28320"/>
                </a:ext>
                <a:ext uri="{FF2B5EF4-FFF2-40B4-BE49-F238E27FC236}">
                  <a16:creationId xmlns:a16="http://schemas.microsoft.com/office/drawing/2014/main" id="{00000000-0008-0000-0000-0000A06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0</xdr:rowOff>
        </xdr:from>
        <xdr:to>
          <xdr:col>28</xdr:col>
          <xdr:colOff>0</xdr:colOff>
          <xdr:row>36</xdr:row>
          <xdr:rowOff>0</xdr:rowOff>
        </xdr:to>
        <xdr:sp macro="" textlink="">
          <xdr:nvSpPr>
            <xdr:cNvPr id="28321" name="Drop Down 673" hidden="1">
              <a:extLst>
                <a:ext uri="{63B3BB69-23CF-44E3-9099-C40C66FF867C}">
                  <a14:compatExt spid="_x0000_s28321"/>
                </a:ext>
                <a:ext uri="{FF2B5EF4-FFF2-40B4-BE49-F238E27FC236}">
                  <a16:creationId xmlns:a16="http://schemas.microsoft.com/office/drawing/2014/main" id="{00000000-0008-0000-0000-0000A16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36</xdr:row>
          <xdr:rowOff>0</xdr:rowOff>
        </xdr:from>
        <xdr:to>
          <xdr:col>28</xdr:col>
          <xdr:colOff>0</xdr:colOff>
          <xdr:row>37</xdr:row>
          <xdr:rowOff>0</xdr:rowOff>
        </xdr:to>
        <xdr:sp macro="" textlink="">
          <xdr:nvSpPr>
            <xdr:cNvPr id="28322" name="Drop Down 674" hidden="1">
              <a:extLst>
                <a:ext uri="{63B3BB69-23CF-44E3-9099-C40C66FF867C}">
                  <a14:compatExt spid="_x0000_s28322"/>
                </a:ext>
                <a:ext uri="{FF2B5EF4-FFF2-40B4-BE49-F238E27FC236}">
                  <a16:creationId xmlns:a16="http://schemas.microsoft.com/office/drawing/2014/main" id="{00000000-0008-0000-0000-0000A26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0</xdr:rowOff>
        </xdr:from>
        <xdr:to>
          <xdr:col>28</xdr:col>
          <xdr:colOff>0</xdr:colOff>
          <xdr:row>38</xdr:row>
          <xdr:rowOff>0</xdr:rowOff>
        </xdr:to>
        <xdr:sp macro="" textlink="">
          <xdr:nvSpPr>
            <xdr:cNvPr id="28323" name="Drop Down 675" hidden="1">
              <a:extLst>
                <a:ext uri="{63B3BB69-23CF-44E3-9099-C40C66FF867C}">
                  <a14:compatExt spid="_x0000_s28323"/>
                </a:ext>
                <a:ext uri="{FF2B5EF4-FFF2-40B4-BE49-F238E27FC236}">
                  <a16:creationId xmlns:a16="http://schemas.microsoft.com/office/drawing/2014/main" id="{00000000-0008-0000-0000-0000A36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98FC373-B07B-4B2A-83AA-76D6674488BA}" name="AEA" displayName="AEA" ref="A1:E64" totalsRowShown="0" headerRowDxfId="131" dataDxfId="130">
  <autoFilter ref="A1:E64" xr:uid="{00000000-0009-0000-0100-00000F000000}"/>
  <sortState xmlns:xlrd2="http://schemas.microsoft.com/office/spreadsheetml/2017/richdata2" ref="A2:E64">
    <sortCondition ref="E1:E64"/>
  </sortState>
  <tableColumns count="5">
    <tableColumn id="1" xr3:uid="{00000000-0010-0000-0D00-000001000000}" name="Index" dataDxfId="129"/>
    <tableColumn id="2" xr3:uid="{00000000-0010-0000-0D00-000002000000}" name="QPL" dataDxfId="128"/>
    <tableColumn id="3" xr3:uid="{00000000-0010-0000-0D00-000003000000}" name="Source" dataDxfId="127"/>
    <tableColumn id="4" xr3:uid="{00000000-0010-0000-0D00-000004000000}" name="Product" dataDxfId="126"/>
    <tableColumn id="5" xr3:uid="{00000000-0010-0000-0D00-000005000000}" name="List" dataDxfId="125">
      <calculatedColumnFormula>C2&amp;" - "&amp;D2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8FEC28B5-CF56-4569-A429-F40265319025}" name="TYPE_PRECAST" displayName="TYPE_PRECAST" ref="A500:E516" totalsRowShown="0" headerRowDxfId="68" dataDxfId="67">
  <autoFilter ref="A500:E516" xr:uid="{00000000-0009-0000-0100-000019000000}"/>
  <sortState xmlns:xlrd2="http://schemas.microsoft.com/office/spreadsheetml/2017/richdata2" ref="A501:E516">
    <sortCondition ref="E500:E516"/>
  </sortState>
  <tableColumns count="5">
    <tableColumn id="1" xr3:uid="{00000000-0010-0000-1600-000001000000}" name="Index" dataDxfId="66"/>
    <tableColumn id="2" xr3:uid="{00000000-0010-0000-1600-000002000000}" name="QPL" dataDxfId="65"/>
    <tableColumn id="3" xr3:uid="{00000000-0010-0000-1600-000003000000}" name="Source" dataDxfId="64"/>
    <tableColumn id="4" xr3:uid="{00000000-0010-0000-1600-000004000000}" name="Product" dataDxfId="63"/>
    <tableColumn id="5" xr3:uid="{00000000-0010-0000-1600-000005000000}" name="List" dataDxfId="62">
      <calculatedColumnFormula>C501&amp;" - "&amp;D501</calculatedColumnFormula>
    </tableColumn>
  </tableColumns>
  <tableStyleInfo name="TableStyleLight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12E8D3C-F1D1-4D4F-B165-499C36C930E6}" name="TYPE_MISC" displayName="TYPE_MISC" ref="A518:F524" totalsRowShown="0" headerRowDxfId="61" dataDxfId="60">
  <autoFilter ref="A518:F524" xr:uid="{00000000-0009-0000-0100-00001A000000}"/>
  <sortState xmlns:xlrd2="http://schemas.microsoft.com/office/spreadsheetml/2017/richdata2" ref="A519:F524">
    <sortCondition ref="E518:E524"/>
  </sortState>
  <tableColumns count="6">
    <tableColumn id="1" xr3:uid="{00000000-0010-0000-1700-000001000000}" name="Index" dataDxfId="59"/>
    <tableColumn id="2" xr3:uid="{00000000-0010-0000-1700-000002000000}" name="QPL" dataDxfId="58"/>
    <tableColumn id="3" xr3:uid="{00000000-0010-0000-1700-000003000000}" name="Source" dataDxfId="57"/>
    <tableColumn id="4" xr3:uid="{00000000-0010-0000-1700-000004000000}" name="Product" dataDxfId="56"/>
    <tableColumn id="5" xr3:uid="{00000000-0010-0000-1700-000005000000}" name="List" dataDxfId="55">
      <calculatedColumnFormula>C519&amp;" - "&amp;D519</calculatedColumnFormula>
    </tableColumn>
    <tableColumn id="6" xr3:uid="{7B174637-5986-476D-91E6-04BA83064DF4}" name="Material Code" dataDxfId="54"/>
  </tableColumns>
  <tableStyleInfo name="TableStyleLight4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00000000}" name="AWP" displayName="AWP" ref="A1:F106" totalsRowShown="0">
  <autoFilter ref="A1:F106" xr:uid="{00000000-0009-0000-0100-000034000000}"/>
  <tableColumns count="6">
    <tableColumn id="1" xr3:uid="{00000000-0010-0000-0000-000001000000}" name="Index"/>
    <tableColumn id="2" xr3:uid="{00000000-0010-0000-0000-000002000000}" name="Tab"/>
    <tableColumn id="3" xr3:uid="{00000000-0010-0000-0000-000003000000}" name="Subject"/>
    <tableColumn id="4" xr3:uid="{00000000-0010-0000-0000-000004000000}" name="Data" dataDxfId="53"/>
    <tableColumn id="5" xr3:uid="{00000000-0010-0000-0000-000005000000}" name="Description"/>
    <tableColumn id="6" xr3:uid="{00000000-0010-0000-0000-000006000000}" name="Units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ONC_PROD" displayName="CONC_PROD" ref="A1:C217" totalsRowShown="0">
  <autoFilter ref="A1:C217" xr:uid="{00000000-0009-0000-0100-000002000000}"/>
  <sortState xmlns:xlrd2="http://schemas.microsoft.com/office/spreadsheetml/2017/richdata2" ref="A2:C216">
    <sortCondition ref="C1:C216"/>
  </sortState>
  <tableColumns count="3">
    <tableColumn id="1" xr3:uid="{00000000-0010-0000-0100-000001000000}" name="Index"/>
    <tableColumn id="2" xr3:uid="{00000000-0010-0000-0100-000002000000}" name="Producer" dataDxfId="52"/>
    <tableColumn id="3" xr3:uid="{00000000-0010-0000-0100-000003000000}" name="Name"/>
  </tableColumns>
  <tableStyleInfo name="TableStyleLight1" showFirstColumn="1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CLASSES" displayName="CLASSES" ref="A1:D24" totalsRowShown="0" headerRowDxfId="51" dataDxfId="50">
  <autoFilter ref="A1:D24" xr:uid="{00000000-0009-0000-0100-000004000000}"/>
  <sortState xmlns:xlrd2="http://schemas.microsoft.com/office/spreadsheetml/2017/richdata2" ref="A2:D24">
    <sortCondition ref="C1:C24"/>
  </sortState>
  <tableColumns count="4">
    <tableColumn id="1" xr3:uid="{00000000-0010-0000-0200-000001000000}" name="Index" dataDxfId="49"/>
    <tableColumn id="2" xr3:uid="{00000000-0010-0000-0200-000002000000}" name="Material" dataDxfId="48"/>
    <tableColumn id="3" xr3:uid="{00000000-0010-0000-0200-000003000000}" name="Description" dataDxfId="47"/>
    <tableColumn id="4" xr3:uid="{00000000-0010-0000-0200-000004000000}" name="Unit" dataDxfId="46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CEMENT" displayName="CEMENT" ref="A1:E38" totalsRowShown="0" headerRowDxfId="45" dataDxfId="44">
  <autoFilter ref="A1:E38" xr:uid="{00000000-0009-0000-0100-000005000000}"/>
  <sortState xmlns:xlrd2="http://schemas.microsoft.com/office/spreadsheetml/2017/richdata2" ref="A2:E38">
    <sortCondition ref="E1:E38"/>
  </sortState>
  <tableColumns count="5">
    <tableColumn id="1" xr3:uid="{00000000-0010-0000-0300-000001000000}" name="Index" dataDxfId="43">
      <calculatedColumnFormula>A1+1</calculatedColumnFormula>
    </tableColumn>
    <tableColumn id="2" xr3:uid="{00000000-0010-0000-0300-000002000000}" name="Plant" dataDxfId="42"/>
    <tableColumn id="3" xr3:uid="{00000000-0010-0000-0300-000003000000}" name="Trade Name" dataDxfId="41"/>
    <tableColumn id="4" xr3:uid="{00000000-0010-0000-0300-000004000000}" name="Location" dataDxfId="40"/>
    <tableColumn id="5" xr3:uid="{00000000-0010-0000-0300-000005000000}" name="List" dataDxfId="39">
      <calculatedColumnFormula>C2&amp;" - "&amp;D2</calculatedColumnFormula>
    </tableColumn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CEMENT_MTRL" displayName="CEMENT_MTRL" ref="A41:C49" totalsRowShown="0">
  <autoFilter ref="A41:C49" xr:uid="{00000000-0009-0000-0100-000009000000}"/>
  <tableColumns count="3">
    <tableColumn id="1" xr3:uid="{00000000-0010-0000-0400-000001000000}" name="Index" dataDxfId="38"/>
    <tableColumn id="2" xr3:uid="{00000000-0010-0000-0400-000002000000}" name="Material" dataDxfId="37"/>
    <tableColumn id="3" xr3:uid="{00000000-0010-0000-0400-000003000000}" name="Name" dataDxfId="36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FLY_ASH" displayName="FLY_ASH" ref="A1:E42" totalsRowShown="0" headerRowDxfId="35" dataDxfId="34">
  <autoFilter ref="A1:E42" xr:uid="{00000000-0009-0000-0100-00000A000000}"/>
  <sortState xmlns:xlrd2="http://schemas.microsoft.com/office/spreadsheetml/2017/richdata2" ref="A2:E42">
    <sortCondition ref="E1:E42"/>
  </sortState>
  <tableColumns count="5">
    <tableColumn id="1" xr3:uid="{00000000-0010-0000-0500-000001000000}" name="Index" dataDxfId="33"/>
    <tableColumn id="2" xr3:uid="{00000000-0010-0000-0500-000002000000}" name="Plant" dataDxfId="32"/>
    <tableColumn id="3" xr3:uid="{00000000-0010-0000-0500-000003000000}" name="Trade Name" dataDxfId="31"/>
    <tableColumn id="4" xr3:uid="{00000000-0010-0000-0500-000004000000}" name="Location" dataDxfId="30"/>
    <tableColumn id="5" xr3:uid="{00000000-0010-0000-0500-000005000000}" name="List" dataDxfId="29">
      <calculatedColumnFormula>C2&amp;" - "&amp;D2</calculatedColumnFormula>
    </tableColumn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FLY_ASH_MTRL" displayName="FLY_ASH_MTRL" ref="A45:C49" totalsRowShown="0">
  <autoFilter ref="A45:C49" xr:uid="{00000000-0009-0000-0100-00000B000000}"/>
  <tableColumns count="3">
    <tableColumn id="1" xr3:uid="{00000000-0010-0000-0600-000001000000}" name="Index" dataDxfId="28"/>
    <tableColumn id="2" xr3:uid="{00000000-0010-0000-0600-000002000000}" name="Material" dataDxfId="27"/>
    <tableColumn id="3" xr3:uid="{00000000-0010-0000-0600-000003000000}" name="Name" dataDxfId="26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7000000}" name="SLAG_CEMENT" displayName="SLAG_CEMENT" ref="A1:E11" totalsRowShown="0" headerRowDxfId="25" dataDxfId="24">
  <autoFilter ref="A1:E11" xr:uid="{00000000-0009-0000-0100-00000C000000}"/>
  <sortState xmlns:xlrd2="http://schemas.microsoft.com/office/spreadsheetml/2017/richdata2" ref="A2:E11">
    <sortCondition ref="E1:E11"/>
  </sortState>
  <tableColumns count="5">
    <tableColumn id="1" xr3:uid="{00000000-0010-0000-0700-000001000000}" name="Index" dataDxfId="23"/>
    <tableColumn id="2" xr3:uid="{00000000-0010-0000-0700-000002000000}" name="Plant" dataDxfId="22"/>
    <tableColumn id="3" xr3:uid="{00000000-0010-0000-0700-000003000000}" name="Trade Name" dataDxfId="21"/>
    <tableColumn id="4" xr3:uid="{00000000-0010-0000-0700-000004000000}" name="Location" dataDxfId="20"/>
    <tableColumn id="5" xr3:uid="{00000000-0010-0000-0700-000005000000}" name="List" dataDxfId="19">
      <calculatedColumnFormula>C2&amp;" - "&amp;D2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584F2DD-366F-4CE3-B362-F4D5B2F3BC18}" name="TYPE_A" displayName="TYPE_A" ref="A66:E185" totalsRowShown="0" headerRowDxfId="124" dataDxfId="123">
  <autoFilter ref="A66:E185" xr:uid="{00000000-0009-0000-0100-000011000000}"/>
  <sortState xmlns:xlrd2="http://schemas.microsoft.com/office/spreadsheetml/2017/richdata2" ref="A67:E185">
    <sortCondition ref="E66:E185"/>
  </sortState>
  <tableColumns count="5">
    <tableColumn id="1" xr3:uid="{00000000-0010-0000-0E00-000001000000}" name="Index" dataDxfId="122"/>
    <tableColumn id="2" xr3:uid="{00000000-0010-0000-0E00-000002000000}" name="QPL" dataDxfId="121"/>
    <tableColumn id="3" xr3:uid="{00000000-0010-0000-0E00-000003000000}" name="Source" dataDxfId="120"/>
    <tableColumn id="4" xr3:uid="{00000000-0010-0000-0E00-000004000000}" name="Product" dataDxfId="119"/>
    <tableColumn id="5" xr3:uid="{00000000-0010-0000-0E00-000005000000}" name="List" dataDxfId="118">
      <calculatedColumnFormula>C67&amp;" - "&amp;D67</calculatedColumnFormula>
    </tableColumn>
  </tableColumns>
  <tableStyleInfo name="TableStyleLight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8000000}" name="SLAG_CEMENT_MTRL" displayName="SLAG_CEMENT_MTRL" ref="A14:C18" totalsRowShown="0">
  <autoFilter ref="A14:C18" xr:uid="{00000000-0009-0000-0100-00000E000000}"/>
  <tableColumns count="3">
    <tableColumn id="1" xr3:uid="{00000000-0010-0000-0800-000001000000}" name="Index" dataDxfId="18"/>
    <tableColumn id="2" xr3:uid="{00000000-0010-0000-0800-000002000000}" name="Material" dataDxfId="17"/>
    <tableColumn id="3" xr3:uid="{00000000-0010-0000-0800-000003000000}" name="Name" dataDxfId="16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09000000}" name="WATER" displayName="WATER" ref="A1:C5" totalsRowShown="0">
  <autoFilter ref="A1:C5" xr:uid="{00000000-0009-0000-0100-000033000000}"/>
  <sortState xmlns:xlrd2="http://schemas.microsoft.com/office/spreadsheetml/2017/richdata2" ref="A2:C4">
    <sortCondition ref="C1:C4"/>
  </sortState>
  <tableColumns count="3">
    <tableColumn id="1" xr3:uid="{00000000-0010-0000-0900-000001000000}" name="Index" dataDxfId="15"/>
    <tableColumn id="2" xr3:uid="{00000000-0010-0000-0900-000002000000}" name="Producer" dataDxfId="14"/>
    <tableColumn id="3" xr3:uid="{00000000-0010-0000-0900-000003000000}" name="Name" dataDxfId="13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0A000000}" name="AGG" displayName="AGG" ref="A1:E258" totalsRowShown="0" headerRowDxfId="12" dataDxfId="11">
  <autoFilter ref="A1:E258" xr:uid="{00000000-0009-0000-0100-000030000000}"/>
  <sortState xmlns:xlrd2="http://schemas.microsoft.com/office/spreadsheetml/2017/richdata2" ref="A2:E258">
    <sortCondition ref="E1:E258"/>
  </sortState>
  <tableColumns count="5">
    <tableColumn id="1" xr3:uid="{00000000-0010-0000-0A00-000001000000}" name="Index" dataDxfId="10"/>
    <tableColumn id="2" xr3:uid="{00000000-0010-0000-0A00-000002000000}" name="Plant" dataDxfId="9"/>
    <tableColumn id="3" xr3:uid="{00000000-0010-0000-0A00-000003000000}" name="Producer" dataDxfId="8"/>
    <tableColumn id="4" xr3:uid="{00000000-0010-0000-0A00-000004000000}" name="Location" dataDxfId="7"/>
    <tableColumn id="5" xr3:uid="{00000000-0010-0000-0A00-000005000000}" name="List" dataDxfId="6">
      <calculatedColumnFormula>C2&amp;" - "&amp;D2</calculatedColumnFormula>
    </tableColumn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0B000000}" name="AGG_COARSE" displayName="AGG_COARSE" ref="A260:C320" totalsRowShown="0">
  <autoFilter ref="A260:C320" xr:uid="{00000000-0009-0000-0100-000031000000}"/>
  <sortState xmlns:xlrd2="http://schemas.microsoft.com/office/spreadsheetml/2017/richdata2" ref="A261:C319">
    <sortCondition ref="C260:C319"/>
  </sortState>
  <tableColumns count="3">
    <tableColumn id="1" xr3:uid="{00000000-0010-0000-0B00-000001000000}" name="Index" dataDxfId="5"/>
    <tableColumn id="2" xr3:uid="{00000000-0010-0000-0B00-000002000000}" name="Material Code" dataDxfId="4"/>
    <tableColumn id="3" xr3:uid="{00000000-0010-0000-0B00-000003000000}" name="Material Name" dataDxfId="3"/>
  </tableColumns>
  <tableStyleInfo name="TableStyleLight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0C000000}" name="AGG_FINE" displayName="AGG_FINE" ref="A322:C326" totalsRowShown="0">
  <autoFilter ref="A322:C326" xr:uid="{00000000-0009-0000-0100-000032000000}"/>
  <sortState xmlns:xlrd2="http://schemas.microsoft.com/office/spreadsheetml/2017/richdata2" ref="A323:C325">
    <sortCondition ref="C322:C325"/>
  </sortState>
  <tableColumns count="3">
    <tableColumn id="1" xr3:uid="{00000000-0010-0000-0C00-000001000000}" name="Index" dataDxfId="2"/>
    <tableColumn id="2" xr3:uid="{00000000-0010-0000-0C00-000002000000}" name="Material Code" dataDxfId="1"/>
    <tableColumn id="3" xr3:uid="{00000000-0010-0000-0C00-000003000000}" name="Material Name" dataDxfId="0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2B68AD1-F1B8-447F-AE10-AAE1605BADB7}" name="TYPE_B" displayName="TYPE_B" ref="A187:E216" totalsRowShown="0" headerRowDxfId="117" dataDxfId="116">
  <autoFilter ref="A187:E216" xr:uid="{00000000-0009-0000-0100-000012000000}"/>
  <sortState xmlns:xlrd2="http://schemas.microsoft.com/office/spreadsheetml/2017/richdata2" ref="A188:E216">
    <sortCondition ref="E187:E216"/>
  </sortState>
  <tableColumns count="5">
    <tableColumn id="1" xr3:uid="{00000000-0010-0000-0F00-000001000000}" name="Index" dataDxfId="115"/>
    <tableColumn id="2" xr3:uid="{00000000-0010-0000-0F00-000002000000}" name="QPL" dataDxfId="114"/>
    <tableColumn id="3" xr3:uid="{00000000-0010-0000-0F00-000003000000}" name="Source" dataDxfId="113"/>
    <tableColumn id="4" xr3:uid="{00000000-0010-0000-0F00-000004000000}" name="Product" dataDxfId="112"/>
    <tableColumn id="5" xr3:uid="{00000000-0010-0000-0F00-000005000000}" name="List" dataDxfId="111">
      <calculatedColumnFormula>C188&amp;" - "&amp;D188</calculatedColumnFormula>
    </tableColumn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9362F9C-327B-4EAA-8E63-875167A5DB51}" name="TYPE_C" displayName="TYPE_C" ref="A218:E255" totalsRowShown="0" headerRowDxfId="110" dataDxfId="109">
  <autoFilter ref="A218:E255" xr:uid="{00000000-0009-0000-0100-000013000000}"/>
  <sortState xmlns:xlrd2="http://schemas.microsoft.com/office/spreadsheetml/2017/richdata2" ref="A219:E255">
    <sortCondition ref="E218:E255"/>
  </sortState>
  <tableColumns count="5">
    <tableColumn id="1" xr3:uid="{00000000-0010-0000-1000-000001000000}" name="Index" dataDxfId="108"/>
    <tableColumn id="2" xr3:uid="{00000000-0010-0000-1000-000002000000}" name="QPL" dataDxfId="107"/>
    <tableColumn id="3" xr3:uid="{00000000-0010-0000-1000-000003000000}" name="Source" dataDxfId="106"/>
    <tableColumn id="4" xr3:uid="{00000000-0010-0000-1000-000004000000}" name="Product" dataDxfId="105"/>
    <tableColumn id="5" xr3:uid="{00000000-0010-0000-1000-000005000000}" name="List" dataDxfId="104">
      <calculatedColumnFormula>C219&amp;" - "&amp;D219</calculatedColumnFormula>
    </tableColumn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2E06082-9E62-4F86-AC06-647EBCF7A821}" name="TYPE_D" displayName="TYPE_D" ref="A257:E318" totalsRowShown="0" headerRowDxfId="103" dataDxfId="102">
  <autoFilter ref="A257:E318" xr:uid="{00000000-0009-0000-0100-000014000000}"/>
  <sortState xmlns:xlrd2="http://schemas.microsoft.com/office/spreadsheetml/2017/richdata2" ref="A258:E318">
    <sortCondition ref="E257:E318"/>
  </sortState>
  <tableColumns count="5">
    <tableColumn id="1" xr3:uid="{00000000-0010-0000-1100-000001000000}" name="Index" dataDxfId="101"/>
    <tableColumn id="2" xr3:uid="{00000000-0010-0000-1100-000002000000}" name="QPL" dataDxfId="100"/>
    <tableColumn id="3" xr3:uid="{00000000-0010-0000-1100-000003000000}" name="Source" dataDxfId="99"/>
    <tableColumn id="4" xr3:uid="{00000000-0010-0000-1100-000004000000}" name="Product" dataDxfId="98"/>
    <tableColumn id="5" xr3:uid="{00000000-0010-0000-1100-000005000000}" name="List" dataDxfId="97">
      <calculatedColumnFormula>C258&amp;" - "&amp;D258</calculatedColumnFormula>
    </tableColumn>
  </tableColumns>
  <tableStyleInfo name="TableStyleLight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20D988E-4783-4DB3-B081-61B1E2887D52}" name="TYPE_E" displayName="TYPE_E" ref="A320:E338" totalsRowShown="0" headerRowDxfId="96" dataDxfId="95">
  <autoFilter ref="A320:E338" xr:uid="{00000000-0009-0000-0100-000015000000}"/>
  <sortState xmlns:xlrd2="http://schemas.microsoft.com/office/spreadsheetml/2017/richdata2" ref="A321:E338">
    <sortCondition ref="E320:E338"/>
  </sortState>
  <tableColumns count="5">
    <tableColumn id="1" xr3:uid="{00000000-0010-0000-1200-000001000000}" name="Index" dataDxfId="94"/>
    <tableColumn id="2" xr3:uid="{00000000-0010-0000-1200-000002000000}" name="QPL" dataDxfId="93"/>
    <tableColumn id="3" xr3:uid="{00000000-0010-0000-1200-000003000000}" name="Source" dataDxfId="92"/>
    <tableColumn id="4" xr3:uid="{00000000-0010-0000-1200-000004000000}" name="Product" dataDxfId="91"/>
    <tableColumn id="5" xr3:uid="{00000000-0010-0000-1200-000005000000}" name="List" dataDxfId="90">
      <calculatedColumnFormula>C321&amp;" - "&amp;D321</calculatedColumnFormula>
    </tableColumn>
  </tableColumns>
  <tableStyleInfo name="TableStyleLight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4695714-4411-4059-8AFD-918365DE52ED}" name="TYPE_F" displayName="TYPE_F" ref="A340:E443" totalsRowShown="0" headerRowDxfId="89" dataDxfId="88">
  <autoFilter ref="A340:E443" xr:uid="{00000000-0009-0000-0100-000016000000}"/>
  <sortState xmlns:xlrd2="http://schemas.microsoft.com/office/spreadsheetml/2017/richdata2" ref="A341:E443">
    <sortCondition ref="E340:E443"/>
  </sortState>
  <tableColumns count="5">
    <tableColumn id="1" xr3:uid="{00000000-0010-0000-1300-000001000000}" name="Index" dataDxfId="87"/>
    <tableColumn id="2" xr3:uid="{00000000-0010-0000-1300-000002000000}" name="QPL" dataDxfId="86"/>
    <tableColumn id="3" xr3:uid="{00000000-0010-0000-1300-000003000000}" name="Source" dataDxfId="85"/>
    <tableColumn id="4" xr3:uid="{00000000-0010-0000-1300-000004000000}" name="Product" dataDxfId="84"/>
    <tableColumn id="5" xr3:uid="{00000000-0010-0000-1300-000005000000}" name="List" dataDxfId="83">
      <calculatedColumnFormula>C341&amp;" - "&amp;D341</calculatedColumnFormula>
    </tableColumn>
  </tableColumns>
  <tableStyleInfo name="TableStyleLight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F3145380-2A86-4A4D-9E77-DEC4CF5BB16E}" name="TYPE_G" displayName="TYPE_G" ref="A445:E453" totalsRowShown="0" headerRowDxfId="82" dataDxfId="81">
  <autoFilter ref="A445:E453" xr:uid="{00000000-0009-0000-0100-000017000000}"/>
  <sortState xmlns:xlrd2="http://schemas.microsoft.com/office/spreadsheetml/2017/richdata2" ref="A446:E453">
    <sortCondition ref="E445:E453"/>
  </sortState>
  <tableColumns count="5">
    <tableColumn id="1" xr3:uid="{00000000-0010-0000-1400-000001000000}" name="Index" dataDxfId="80"/>
    <tableColumn id="2" xr3:uid="{00000000-0010-0000-1400-000002000000}" name="QPL" dataDxfId="79"/>
    <tableColumn id="3" xr3:uid="{00000000-0010-0000-1400-000003000000}" name="Source" dataDxfId="78"/>
    <tableColumn id="4" xr3:uid="{00000000-0010-0000-1400-000004000000}" name="Product" dataDxfId="77"/>
    <tableColumn id="5" xr3:uid="{00000000-0010-0000-1400-000005000000}" name="List" dataDxfId="76">
      <calculatedColumnFormula>C446&amp;" - "&amp;D446</calculatedColumn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BA02063-18FC-4DB3-9A89-CA959984B720}" name="TYPE_S" displayName="TYPE_S" ref="A458:E498" totalsRowShown="0" headerRowDxfId="75" dataDxfId="74">
  <autoFilter ref="A458:E498" xr:uid="{00000000-0009-0000-0100-000018000000}"/>
  <sortState xmlns:xlrd2="http://schemas.microsoft.com/office/spreadsheetml/2017/richdata2" ref="A459:E498">
    <sortCondition ref="E458:E498"/>
  </sortState>
  <tableColumns count="5">
    <tableColumn id="1" xr3:uid="{00000000-0010-0000-1500-000001000000}" name="Index" dataDxfId="73"/>
    <tableColumn id="2" xr3:uid="{00000000-0010-0000-1500-000002000000}" name="QPL" dataDxfId="72"/>
    <tableColumn id="3" xr3:uid="{00000000-0010-0000-1500-000003000000}" name="Source" dataDxfId="71"/>
    <tableColumn id="4" xr3:uid="{00000000-0010-0000-1500-000004000000}" name="Product" dataDxfId="70"/>
    <tableColumn id="5" xr3:uid="{00000000-0010-0000-1500-000005000000}" name="List" dataDxfId="69">
      <calculatedColumnFormula>C459&amp;" - "&amp;D459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8.xml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4.xml"/><Relationship Id="rId4" Type="http://schemas.openxmlformats.org/officeDocument/2006/relationships/table" Target="../tables/table1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5.xml"/><Relationship Id="rId4" Type="http://schemas.openxmlformats.org/officeDocument/2006/relationships/table" Target="../tables/table1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6.xml"/><Relationship Id="rId4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AT66"/>
  <sheetViews>
    <sheetView showGridLines="0" tabSelected="1" zoomScale="85" zoomScaleNormal="85" workbookViewId="0">
      <selection activeCell="H5" sqref="H5:O5"/>
    </sheetView>
  </sheetViews>
  <sheetFormatPr defaultColWidth="0" defaultRowHeight="12.75" zeroHeight="1" x14ac:dyDescent="0.2"/>
  <cols>
    <col min="1" max="1" width="3.140625" style="18" customWidth="1"/>
    <col min="2" max="2" width="1.42578125" style="16" customWidth="1"/>
    <col min="3" max="3" width="1.7109375" style="16" customWidth="1"/>
    <col min="4" max="6" width="4.28515625" style="16" customWidth="1"/>
    <col min="7" max="13" width="4.140625" style="16" customWidth="1"/>
    <col min="14" max="14" width="12.42578125" style="16" customWidth="1"/>
    <col min="15" max="33" width="4.140625" style="16" customWidth="1"/>
    <col min="34" max="34" width="4.5703125" style="16" customWidth="1"/>
    <col min="35" max="36" width="4.140625" style="16" customWidth="1"/>
    <col min="37" max="37" width="5.140625" style="16" customWidth="1"/>
    <col min="38" max="39" width="4.140625" style="16" customWidth="1"/>
    <col min="40" max="40" width="5.28515625" style="16" customWidth="1"/>
    <col min="41" max="44" width="4.140625" style="16" customWidth="1"/>
    <col min="45" max="45" width="1.42578125" style="16" customWidth="1"/>
    <col min="46" max="46" width="4.140625" style="2" customWidth="1"/>
    <col min="47" max="16384" width="0" style="13" hidden="1"/>
  </cols>
  <sheetData>
    <row r="1" spans="1:46" ht="6.75" customHeight="1" x14ac:dyDescent="0.2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</row>
    <row r="2" spans="1:46" ht="6" customHeight="1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6"/>
      <c r="AT2" s="18"/>
    </row>
    <row r="3" spans="1:46" ht="15" customHeight="1" x14ac:dyDescent="0.2">
      <c r="B3" s="7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261" t="s">
        <v>1445</v>
      </c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261" t="s">
        <v>1279</v>
      </c>
      <c r="AO3" s="261"/>
      <c r="AP3" s="261"/>
      <c r="AQ3" s="273">
        <v>5.24</v>
      </c>
      <c r="AR3" s="273"/>
      <c r="AS3" s="8"/>
      <c r="AT3" s="18"/>
    </row>
    <row r="4" spans="1:46" ht="5.25" customHeight="1" x14ac:dyDescent="0.2">
      <c r="B4" s="7"/>
      <c r="C4" s="2"/>
      <c r="D4" s="2"/>
      <c r="E4" s="2"/>
      <c r="F4" s="2"/>
      <c r="G4" s="2"/>
      <c r="H4" s="2"/>
      <c r="I4" s="2"/>
      <c r="J4" s="2"/>
      <c r="K4" s="2"/>
      <c r="L4" s="8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8"/>
      <c r="AT4" s="18"/>
    </row>
    <row r="5" spans="1:46" ht="15" customHeight="1" x14ac:dyDescent="0.2">
      <c r="B5" s="7"/>
      <c r="C5" s="146" t="s">
        <v>60</v>
      </c>
      <c r="D5" s="146"/>
      <c r="E5" s="146"/>
      <c r="F5" s="146"/>
      <c r="G5" s="146"/>
      <c r="H5" s="270"/>
      <c r="I5" s="270"/>
      <c r="J5" s="270"/>
      <c r="K5" s="270"/>
      <c r="L5" s="270"/>
      <c r="M5" s="270"/>
      <c r="N5" s="270"/>
      <c r="O5" s="270"/>
      <c r="P5" s="268" t="s">
        <v>232</v>
      </c>
      <c r="Q5" s="268"/>
      <c r="R5" s="268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46" t="s">
        <v>63</v>
      </c>
      <c r="AD5" s="146"/>
      <c r="AE5" s="146"/>
      <c r="AF5" s="14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8"/>
      <c r="AT5" s="18"/>
    </row>
    <row r="6" spans="1:46" ht="5.25" customHeight="1" x14ac:dyDescent="0.2"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8"/>
      <c r="AT6" s="18"/>
    </row>
    <row r="7" spans="1:46" ht="15" customHeight="1" x14ac:dyDescent="0.2">
      <c r="B7" s="7"/>
      <c r="C7" s="147" t="s">
        <v>123</v>
      </c>
      <c r="D7" s="147"/>
      <c r="E7" s="147"/>
      <c r="F7" s="147"/>
      <c r="G7" s="147"/>
      <c r="H7" s="147"/>
      <c r="I7" s="147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2"/>
      <c r="AG7" s="266" t="s">
        <v>59</v>
      </c>
      <c r="AH7" s="266"/>
      <c r="AI7" s="266"/>
      <c r="AJ7" s="266"/>
      <c r="AK7" s="269">
        <f>CONCRETE!F2</f>
        <v>0</v>
      </c>
      <c r="AL7" s="269"/>
      <c r="AM7" s="269"/>
      <c r="AN7" s="269"/>
      <c r="AO7" s="269"/>
      <c r="AP7" s="269"/>
      <c r="AQ7" s="269"/>
      <c r="AR7" s="269"/>
      <c r="AS7" s="8"/>
      <c r="AT7" s="18"/>
    </row>
    <row r="8" spans="1:46" ht="5.25" customHeight="1" x14ac:dyDescent="0.2">
      <c r="B8" s="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8"/>
      <c r="AT8" s="18"/>
    </row>
    <row r="9" spans="1:46" ht="15" customHeight="1" x14ac:dyDescent="0.2">
      <c r="B9" s="7"/>
      <c r="C9" s="147" t="s">
        <v>62</v>
      </c>
      <c r="D9" s="147"/>
      <c r="E9" s="147"/>
      <c r="F9" s="147"/>
      <c r="G9" s="156"/>
      <c r="H9" s="156"/>
      <c r="I9" s="156"/>
      <c r="J9" s="156"/>
      <c r="K9" s="156"/>
      <c r="L9" s="156"/>
      <c r="M9" s="156"/>
      <c r="N9" s="156"/>
      <c r="O9" s="271" t="s">
        <v>6</v>
      </c>
      <c r="P9" s="271"/>
      <c r="Q9" s="271"/>
      <c r="R9" s="271"/>
      <c r="S9" s="271"/>
      <c r="T9" s="271"/>
      <c r="U9" s="149"/>
      <c r="V9" s="149"/>
      <c r="W9" s="149"/>
      <c r="X9" s="149"/>
      <c r="Y9" s="149"/>
      <c r="Z9" s="149"/>
      <c r="AA9" s="262" t="s">
        <v>1438</v>
      </c>
      <c r="AB9" s="262"/>
      <c r="AC9" s="262"/>
      <c r="AD9" s="262"/>
      <c r="AE9" s="272">
        <v>3000</v>
      </c>
      <c r="AF9" s="272"/>
      <c r="AG9" s="89" t="s">
        <v>1440</v>
      </c>
      <c r="AH9" s="267" t="s">
        <v>436</v>
      </c>
      <c r="AI9" s="267"/>
      <c r="AJ9" s="267"/>
      <c r="AK9" s="268" t="s">
        <v>1439</v>
      </c>
      <c r="AL9" s="268"/>
      <c r="AM9" s="156"/>
      <c r="AN9" s="156"/>
      <c r="AO9" s="88" t="s">
        <v>1440</v>
      </c>
      <c r="AP9" s="156"/>
      <c r="AQ9" s="156"/>
      <c r="AR9" s="156"/>
      <c r="AS9" s="8"/>
      <c r="AT9" s="18"/>
    </row>
    <row r="10" spans="1:46" ht="5.25" customHeight="1" x14ac:dyDescent="0.2"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8"/>
      <c r="AT10" s="18"/>
    </row>
    <row r="11" spans="1:46" s="14" customFormat="1" ht="15" customHeight="1" x14ac:dyDescent="0.2">
      <c r="A11" s="19"/>
      <c r="B11" s="9"/>
      <c r="C11" s="110" t="s">
        <v>46</v>
      </c>
      <c r="D11" s="111"/>
      <c r="E11" s="111"/>
      <c r="F11" s="112"/>
      <c r="G11" s="110" t="s">
        <v>66</v>
      </c>
      <c r="H11" s="111"/>
      <c r="I11" s="111"/>
      <c r="J11" s="111"/>
      <c r="K11" s="111"/>
      <c r="L11" s="111"/>
      <c r="M11" s="111"/>
      <c r="N11" s="112"/>
      <c r="O11" s="110" t="s">
        <v>1443</v>
      </c>
      <c r="P11" s="111"/>
      <c r="Q11" s="111"/>
      <c r="R11" s="111"/>
      <c r="S11" s="111"/>
      <c r="T11" s="111"/>
      <c r="U11" s="111" t="s">
        <v>2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2"/>
      <c r="AH11" s="110" t="s">
        <v>53</v>
      </c>
      <c r="AI11" s="111"/>
      <c r="AJ11" s="112"/>
      <c r="AK11" s="252" t="s">
        <v>4</v>
      </c>
      <c r="AL11" s="253"/>
      <c r="AM11" s="253"/>
      <c r="AN11" s="254"/>
      <c r="AO11" s="110" t="s">
        <v>5</v>
      </c>
      <c r="AP11" s="111"/>
      <c r="AQ11" s="111"/>
      <c r="AR11" s="112"/>
      <c r="AS11" s="10"/>
      <c r="AT11" s="19"/>
    </row>
    <row r="12" spans="1:46" ht="15" customHeight="1" x14ac:dyDescent="0.2">
      <c r="B12" s="7"/>
      <c r="C12" s="150">
        <f>'CEMENT'!H2</f>
        <v>0</v>
      </c>
      <c r="D12" s="151"/>
      <c r="E12" s="151"/>
      <c r="F12" s="152"/>
      <c r="G12" s="153" t="s">
        <v>0</v>
      </c>
      <c r="H12" s="154"/>
      <c r="I12" s="154"/>
      <c r="J12" s="154"/>
      <c r="K12" s="154"/>
      <c r="L12" s="154"/>
      <c r="M12" s="154"/>
      <c r="N12" s="155"/>
      <c r="O12" s="160"/>
      <c r="P12" s="161"/>
      <c r="Q12" s="161"/>
      <c r="R12" s="162"/>
      <c r="S12" s="263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5"/>
      <c r="AH12" s="163"/>
      <c r="AI12" s="164"/>
      <c r="AJ12" s="165"/>
      <c r="AK12" s="195"/>
      <c r="AL12" s="196"/>
      <c r="AM12" s="196"/>
      <c r="AN12" s="197"/>
      <c r="AO12" s="219" t="str">
        <f>IF(ISNUMBER(AH12),ROUND(AK12/AH12/62.4,2),"")</f>
        <v/>
      </c>
      <c r="AP12" s="220"/>
      <c r="AQ12" s="220"/>
      <c r="AR12" s="221"/>
      <c r="AS12" s="8"/>
      <c r="AT12" s="18"/>
    </row>
    <row r="13" spans="1:46" ht="15" customHeight="1" x14ac:dyDescent="0.2">
      <c r="B13" s="7"/>
      <c r="C13" s="150">
        <f>'FLY ASH'!H2</f>
        <v>0</v>
      </c>
      <c r="D13" s="151"/>
      <c r="E13" s="151"/>
      <c r="F13" s="152"/>
      <c r="G13" s="153" t="s">
        <v>1</v>
      </c>
      <c r="H13" s="154"/>
      <c r="I13" s="154"/>
      <c r="J13" s="154"/>
      <c r="K13" s="154"/>
      <c r="L13" s="154"/>
      <c r="M13" s="154"/>
      <c r="N13" s="155"/>
      <c r="O13" s="160"/>
      <c r="P13" s="161"/>
      <c r="Q13" s="161"/>
      <c r="R13" s="162"/>
      <c r="S13" s="160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2"/>
      <c r="AH13" s="163"/>
      <c r="AI13" s="164"/>
      <c r="AJ13" s="165"/>
      <c r="AK13" s="195"/>
      <c r="AL13" s="196"/>
      <c r="AM13" s="196"/>
      <c r="AN13" s="197"/>
      <c r="AO13" s="219" t="str">
        <f>IF(ISNUMBER(AH13),ROUND(AK13/AH13/62.4,2),"")</f>
        <v/>
      </c>
      <c r="AP13" s="220"/>
      <c r="AQ13" s="220"/>
      <c r="AR13" s="221"/>
      <c r="AS13" s="8"/>
      <c r="AT13" s="18"/>
    </row>
    <row r="14" spans="1:46" ht="15" customHeight="1" x14ac:dyDescent="0.2">
      <c r="B14" s="7"/>
      <c r="C14" s="150">
        <f>'SLAG CEMENT'!H2</f>
        <v>0</v>
      </c>
      <c r="D14" s="151"/>
      <c r="E14" s="151"/>
      <c r="F14" s="152"/>
      <c r="G14" s="153" t="s">
        <v>950</v>
      </c>
      <c r="H14" s="154"/>
      <c r="I14" s="154"/>
      <c r="J14" s="154"/>
      <c r="K14" s="154"/>
      <c r="L14" s="154"/>
      <c r="M14" s="154"/>
      <c r="N14" s="155"/>
      <c r="O14" s="160"/>
      <c r="P14" s="161"/>
      <c r="Q14" s="161"/>
      <c r="R14" s="162"/>
      <c r="S14" s="160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2"/>
      <c r="AH14" s="163"/>
      <c r="AI14" s="164"/>
      <c r="AJ14" s="165"/>
      <c r="AK14" s="195"/>
      <c r="AL14" s="196"/>
      <c r="AM14" s="196"/>
      <c r="AN14" s="197"/>
      <c r="AO14" s="219" t="str">
        <f>IF(ISNUMBER(AH14),ROUND(AK14/AH14/62.4,2),"")</f>
        <v/>
      </c>
      <c r="AP14" s="220"/>
      <c r="AQ14" s="220"/>
      <c r="AR14" s="221"/>
      <c r="AS14" s="8"/>
      <c r="AT14" s="18"/>
    </row>
    <row r="15" spans="1:46" ht="15" customHeight="1" x14ac:dyDescent="0.2">
      <c r="B15" s="7"/>
      <c r="C15" s="150"/>
      <c r="D15" s="151"/>
      <c r="E15" s="151"/>
      <c r="F15" s="152"/>
      <c r="G15" s="157"/>
      <c r="H15" s="158"/>
      <c r="I15" s="158"/>
      <c r="J15" s="158"/>
      <c r="K15" s="158"/>
      <c r="L15" s="158"/>
      <c r="M15" s="158"/>
      <c r="N15" s="159"/>
      <c r="O15" s="222"/>
      <c r="P15" s="223"/>
      <c r="Q15" s="223"/>
      <c r="R15" s="223"/>
      <c r="S15" s="223"/>
      <c r="T15" s="224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9"/>
      <c r="AH15" s="163"/>
      <c r="AI15" s="164"/>
      <c r="AJ15" s="165"/>
      <c r="AK15" s="195"/>
      <c r="AL15" s="196"/>
      <c r="AM15" s="196"/>
      <c r="AN15" s="197"/>
      <c r="AO15" s="219" t="str">
        <f>IF(ISNUMBER(AH15),ROUND(AK15/AH15/62.4,2),"")</f>
        <v/>
      </c>
      <c r="AP15" s="220"/>
      <c r="AQ15" s="220"/>
      <c r="AR15" s="221"/>
      <c r="AS15" s="8"/>
      <c r="AT15" s="18"/>
    </row>
    <row r="16" spans="1:46" ht="15" customHeight="1" x14ac:dyDescent="0.2">
      <c r="B16" s="7"/>
      <c r="C16" s="150"/>
      <c r="D16" s="151"/>
      <c r="E16" s="151"/>
      <c r="F16" s="152"/>
      <c r="G16" s="157"/>
      <c r="H16" s="158"/>
      <c r="I16" s="158"/>
      <c r="J16" s="158"/>
      <c r="K16" s="158"/>
      <c r="L16" s="158"/>
      <c r="M16" s="158"/>
      <c r="N16" s="159"/>
      <c r="O16" s="222"/>
      <c r="P16" s="223"/>
      <c r="Q16" s="223"/>
      <c r="R16" s="223"/>
      <c r="S16" s="223"/>
      <c r="T16" s="224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9"/>
      <c r="AH16" s="274"/>
      <c r="AI16" s="275"/>
      <c r="AJ16" s="276"/>
      <c r="AK16" s="277"/>
      <c r="AL16" s="278"/>
      <c r="AM16" s="278"/>
      <c r="AN16" s="279"/>
      <c r="AO16" s="219" t="str">
        <f>IF(ISNUMBER(AH16),ROUND(AK16/AH16/62.4,2),"")</f>
        <v/>
      </c>
      <c r="AP16" s="220"/>
      <c r="AQ16" s="220"/>
      <c r="AR16" s="221"/>
      <c r="AS16" s="8"/>
      <c r="AT16" s="18"/>
    </row>
    <row r="17" spans="1:46" s="14" customFormat="1" ht="15" customHeight="1" x14ac:dyDescent="0.2">
      <c r="A17" s="19"/>
      <c r="B17" s="9"/>
      <c r="C17" s="110" t="s">
        <v>46</v>
      </c>
      <c r="D17" s="111"/>
      <c r="E17" s="111"/>
      <c r="F17" s="112"/>
      <c r="G17" s="110" t="s">
        <v>3</v>
      </c>
      <c r="H17" s="111"/>
      <c r="I17" s="111"/>
      <c r="J17" s="111"/>
      <c r="K17" s="111"/>
      <c r="L17" s="111"/>
      <c r="M17" s="111"/>
      <c r="N17" s="112"/>
      <c r="O17" s="110" t="s">
        <v>231</v>
      </c>
      <c r="P17" s="111"/>
      <c r="Q17" s="111"/>
      <c r="R17" s="111"/>
      <c r="S17" s="111"/>
      <c r="T17" s="111"/>
      <c r="U17" s="111"/>
      <c r="V17" s="111"/>
      <c r="W17" s="111" t="s">
        <v>2</v>
      </c>
      <c r="X17" s="111"/>
      <c r="Y17" s="111"/>
      <c r="Z17" s="111"/>
      <c r="AA17" s="111"/>
      <c r="AB17" s="111"/>
      <c r="AC17" s="111"/>
      <c r="AD17" s="111"/>
      <c r="AE17" s="111"/>
      <c r="AF17" s="111"/>
      <c r="AG17" s="112"/>
      <c r="AH17" s="110" t="s">
        <v>53</v>
      </c>
      <c r="AI17" s="111"/>
      <c r="AJ17" s="112"/>
      <c r="AK17" s="110" t="s">
        <v>4</v>
      </c>
      <c r="AL17" s="111"/>
      <c r="AM17" s="111"/>
      <c r="AN17" s="112"/>
      <c r="AO17" s="110" t="s">
        <v>475</v>
      </c>
      <c r="AP17" s="111"/>
      <c r="AQ17" s="111"/>
      <c r="AR17" s="112"/>
      <c r="AS17" s="10"/>
      <c r="AT17" s="19"/>
    </row>
    <row r="18" spans="1:46" ht="15" customHeight="1" x14ac:dyDescent="0.2">
      <c r="B18" s="7"/>
      <c r="C18" s="150">
        <f>AGGREGATE!H2</f>
        <v>0</v>
      </c>
      <c r="D18" s="151"/>
      <c r="E18" s="151"/>
      <c r="F18" s="152"/>
      <c r="G18" s="153" t="s">
        <v>47</v>
      </c>
      <c r="H18" s="154"/>
      <c r="I18" s="154"/>
      <c r="J18" s="154"/>
      <c r="K18" s="154"/>
      <c r="L18" s="154"/>
      <c r="M18" s="154"/>
      <c r="N18" s="155"/>
      <c r="O18" s="160"/>
      <c r="P18" s="161"/>
      <c r="Q18" s="161"/>
      <c r="R18" s="162"/>
      <c r="S18" s="160"/>
      <c r="T18" s="162"/>
      <c r="U18" s="160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2"/>
      <c r="AH18" s="163"/>
      <c r="AI18" s="164"/>
      <c r="AJ18" s="165"/>
      <c r="AK18" s="195"/>
      <c r="AL18" s="196"/>
      <c r="AM18" s="196"/>
      <c r="AN18" s="197"/>
      <c r="AO18" s="219" t="str">
        <f>IF(ISNUMBER(AH18),ROUND(AK18/AH18/62.4,2),"")</f>
        <v/>
      </c>
      <c r="AP18" s="220"/>
      <c r="AQ18" s="220"/>
      <c r="AR18" s="221"/>
      <c r="AS18" s="8"/>
      <c r="AT18" s="18"/>
    </row>
    <row r="19" spans="1:46" ht="15" customHeight="1" x14ac:dyDescent="0.2">
      <c r="B19" s="7"/>
      <c r="C19" s="150">
        <f>AGGREGATE!H12</f>
        <v>0</v>
      </c>
      <c r="D19" s="151"/>
      <c r="E19" s="151"/>
      <c r="F19" s="152"/>
      <c r="G19" s="153" t="s">
        <v>48</v>
      </c>
      <c r="H19" s="154"/>
      <c r="I19" s="154"/>
      <c r="J19" s="154"/>
      <c r="K19" s="154"/>
      <c r="L19" s="154"/>
      <c r="M19" s="154"/>
      <c r="N19" s="155"/>
      <c r="O19" s="160"/>
      <c r="P19" s="161"/>
      <c r="Q19" s="161"/>
      <c r="R19" s="162"/>
      <c r="S19" s="160"/>
      <c r="T19" s="162"/>
      <c r="U19" s="160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2"/>
      <c r="AH19" s="163"/>
      <c r="AI19" s="164"/>
      <c r="AJ19" s="165"/>
      <c r="AK19" s="195"/>
      <c r="AL19" s="196"/>
      <c r="AM19" s="196"/>
      <c r="AN19" s="197"/>
      <c r="AO19" s="219" t="str">
        <f>IF(ISNUMBER(AH19),ROUND(AK19/AH19/62.4,2),"")</f>
        <v/>
      </c>
      <c r="AP19" s="220"/>
      <c r="AQ19" s="220"/>
      <c r="AR19" s="221"/>
      <c r="AS19" s="8"/>
      <c r="AT19" s="18"/>
    </row>
    <row r="20" spans="1:46" ht="15" customHeight="1" x14ac:dyDescent="0.2">
      <c r="B20" s="7"/>
      <c r="C20" s="150">
        <f>AGGREGATE!H25</f>
        <v>0</v>
      </c>
      <c r="D20" s="151"/>
      <c r="E20" s="151"/>
      <c r="F20" s="152"/>
      <c r="G20" s="153" t="s">
        <v>49</v>
      </c>
      <c r="H20" s="154"/>
      <c r="I20" s="154"/>
      <c r="J20" s="154"/>
      <c r="K20" s="154"/>
      <c r="L20" s="154"/>
      <c r="M20" s="154"/>
      <c r="N20" s="155"/>
      <c r="O20" s="160"/>
      <c r="P20" s="161"/>
      <c r="Q20" s="161"/>
      <c r="R20" s="162"/>
      <c r="S20" s="160"/>
      <c r="T20" s="162"/>
      <c r="U20" s="160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2"/>
      <c r="AH20" s="163"/>
      <c r="AI20" s="164"/>
      <c r="AJ20" s="165"/>
      <c r="AK20" s="195"/>
      <c r="AL20" s="196"/>
      <c r="AM20" s="196"/>
      <c r="AN20" s="197"/>
      <c r="AO20" s="219" t="str">
        <f>IF(ISNUMBER(AH20),ROUND(AK20/AH20/62.4,2),"")</f>
        <v/>
      </c>
      <c r="AP20" s="220"/>
      <c r="AQ20" s="220"/>
      <c r="AR20" s="221"/>
      <c r="AS20" s="8"/>
      <c r="AT20" s="18"/>
    </row>
    <row r="21" spans="1:46" ht="15" customHeight="1" x14ac:dyDescent="0.2">
      <c r="B21" s="7"/>
      <c r="C21" s="150">
        <f>AGGREGATE!H36</f>
        <v>0</v>
      </c>
      <c r="D21" s="151"/>
      <c r="E21" s="151"/>
      <c r="F21" s="152"/>
      <c r="G21" s="153" t="s">
        <v>50</v>
      </c>
      <c r="H21" s="154"/>
      <c r="I21" s="154"/>
      <c r="J21" s="154"/>
      <c r="K21" s="154"/>
      <c r="L21" s="154"/>
      <c r="M21" s="154"/>
      <c r="N21" s="155"/>
      <c r="O21" s="160"/>
      <c r="P21" s="161"/>
      <c r="Q21" s="161"/>
      <c r="R21" s="162"/>
      <c r="S21" s="234"/>
      <c r="T21" s="235"/>
      <c r="U21" s="160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2"/>
      <c r="AH21" s="163"/>
      <c r="AI21" s="164"/>
      <c r="AJ21" s="165"/>
      <c r="AK21" s="195"/>
      <c r="AL21" s="196"/>
      <c r="AM21" s="196"/>
      <c r="AN21" s="197"/>
      <c r="AO21" s="219" t="str">
        <f>IF(ISNUMBER(AH21),ROUND(AK21/AH21/62.4,2),"")</f>
        <v/>
      </c>
      <c r="AP21" s="220"/>
      <c r="AQ21" s="220"/>
      <c r="AR21" s="221"/>
      <c r="AS21" s="8"/>
      <c r="AT21" s="18"/>
    </row>
    <row r="22" spans="1:46" ht="15" customHeight="1" x14ac:dyDescent="0.2">
      <c r="B22" s="7"/>
      <c r="C22" s="150">
        <f>AGGREGATE!H46</f>
        <v>0</v>
      </c>
      <c r="D22" s="151"/>
      <c r="E22" s="151"/>
      <c r="F22" s="152"/>
      <c r="G22" s="153" t="s">
        <v>120</v>
      </c>
      <c r="H22" s="154"/>
      <c r="I22" s="154"/>
      <c r="J22" s="154"/>
      <c r="K22" s="154"/>
      <c r="L22" s="154"/>
      <c r="M22" s="154"/>
      <c r="N22" s="155"/>
      <c r="O22" s="160"/>
      <c r="P22" s="161"/>
      <c r="Q22" s="161"/>
      <c r="R22" s="162"/>
      <c r="S22" s="234"/>
      <c r="T22" s="235"/>
      <c r="U22" s="160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2"/>
      <c r="AH22" s="163"/>
      <c r="AI22" s="164"/>
      <c r="AJ22" s="165"/>
      <c r="AK22" s="195"/>
      <c r="AL22" s="196"/>
      <c r="AM22" s="196"/>
      <c r="AN22" s="197"/>
      <c r="AO22" s="219" t="str">
        <f>IF(ISNUMBER(AH22),ROUND(AK22/AH22/62.4,2),"")</f>
        <v/>
      </c>
      <c r="AP22" s="220"/>
      <c r="AQ22" s="220"/>
      <c r="AR22" s="221"/>
      <c r="AS22" s="8"/>
      <c r="AT22" s="18"/>
    </row>
    <row r="23" spans="1:46" ht="15" customHeight="1" x14ac:dyDescent="0.2">
      <c r="B23" s="7"/>
      <c r="C23" s="225">
        <f>ADMIX!I2</f>
        <v>0</v>
      </c>
      <c r="D23" s="226"/>
      <c r="E23" s="226"/>
      <c r="F23" s="227"/>
      <c r="G23" s="240" t="s">
        <v>1251</v>
      </c>
      <c r="H23" s="241"/>
      <c r="I23" s="241"/>
      <c r="J23" s="241"/>
      <c r="K23" s="241"/>
      <c r="L23" s="241"/>
      <c r="M23" s="241"/>
      <c r="N23" s="242"/>
      <c r="O23" s="110" t="s">
        <v>1441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2"/>
      <c r="AC23" s="110" t="s">
        <v>1442</v>
      </c>
      <c r="AD23" s="111"/>
      <c r="AE23" s="111"/>
      <c r="AF23" s="111"/>
      <c r="AG23" s="112"/>
      <c r="AH23" s="252" t="s">
        <v>55</v>
      </c>
      <c r="AI23" s="253"/>
      <c r="AJ23" s="254"/>
      <c r="AK23" s="252" t="s">
        <v>4</v>
      </c>
      <c r="AL23" s="253"/>
      <c r="AM23" s="253"/>
      <c r="AN23" s="254"/>
      <c r="AO23" s="110" t="s">
        <v>475</v>
      </c>
      <c r="AP23" s="111"/>
      <c r="AQ23" s="111"/>
      <c r="AR23" s="112"/>
      <c r="AS23" s="8"/>
      <c r="AT23" s="18"/>
    </row>
    <row r="24" spans="1:46" ht="15" customHeight="1" x14ac:dyDescent="0.2">
      <c r="B24" s="7"/>
      <c r="C24" s="228"/>
      <c r="D24" s="229"/>
      <c r="E24" s="229"/>
      <c r="F24" s="230"/>
      <c r="G24" s="243"/>
      <c r="H24" s="244"/>
      <c r="I24" s="244"/>
      <c r="J24" s="244"/>
      <c r="K24" s="244"/>
      <c r="L24" s="244"/>
      <c r="M24" s="244"/>
      <c r="N24" s="245"/>
      <c r="O24" s="160"/>
      <c r="P24" s="161"/>
      <c r="Q24" s="161"/>
      <c r="R24" s="161"/>
      <c r="S24" s="161"/>
      <c r="T24" s="162"/>
      <c r="U24" s="236"/>
      <c r="V24" s="237"/>
      <c r="W24" s="237"/>
      <c r="X24" s="237"/>
      <c r="Y24" s="237"/>
      <c r="Z24" s="237"/>
      <c r="AA24" s="237"/>
      <c r="AB24" s="238"/>
      <c r="AC24" s="157"/>
      <c r="AD24" s="158"/>
      <c r="AE24" s="158"/>
      <c r="AF24" s="158"/>
      <c r="AG24" s="159"/>
      <c r="AH24" s="255"/>
      <c r="AI24" s="256"/>
      <c r="AJ24" s="257"/>
      <c r="AK24" s="110" t="s">
        <v>13</v>
      </c>
      <c r="AL24" s="111"/>
      <c r="AM24" s="111"/>
      <c r="AN24" s="112"/>
      <c r="AO24" s="219" t="str">
        <f>IF(ISNUMBER(AH24),ROUND(AH24*27/100,2),"")</f>
        <v/>
      </c>
      <c r="AP24" s="220"/>
      <c r="AQ24" s="220"/>
      <c r="AR24" s="221"/>
      <c r="AS24" s="8"/>
      <c r="AT24" s="18"/>
    </row>
    <row r="25" spans="1:46" ht="15" customHeight="1" x14ac:dyDescent="0.2">
      <c r="B25" s="7"/>
      <c r="C25" s="110"/>
      <c r="D25" s="111"/>
      <c r="E25" s="111"/>
      <c r="F25" s="112"/>
      <c r="G25" s="110" t="s">
        <v>989</v>
      </c>
      <c r="H25" s="111"/>
      <c r="I25" s="111"/>
      <c r="J25" s="111"/>
      <c r="K25" s="111"/>
      <c r="L25" s="111"/>
      <c r="M25" s="111"/>
      <c r="N25" s="112"/>
      <c r="O25" s="110" t="s">
        <v>56</v>
      </c>
      <c r="P25" s="111"/>
      <c r="Q25" s="112"/>
      <c r="R25" s="258" t="str">
        <f>IF(AND(AK25&gt;0,SUM(AK12:AN14)&gt;0),ROUND(AK25/SUM(AK12:AN14),2),"")</f>
        <v/>
      </c>
      <c r="S25" s="259"/>
      <c r="T25" s="260"/>
      <c r="U25" s="207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9"/>
      <c r="AH25" s="204">
        <v>1</v>
      </c>
      <c r="AI25" s="205"/>
      <c r="AJ25" s="206"/>
      <c r="AK25" s="195"/>
      <c r="AL25" s="196"/>
      <c r="AM25" s="196"/>
      <c r="AN25" s="197"/>
      <c r="AO25" s="219" t="str">
        <f>IF(ISBLANK(AK25),"",ROUND(AK25/AH25/62.4,2))</f>
        <v/>
      </c>
      <c r="AP25" s="220"/>
      <c r="AQ25" s="220"/>
      <c r="AR25" s="221"/>
      <c r="AS25" s="8"/>
      <c r="AT25" s="18"/>
    </row>
    <row r="26" spans="1:46" ht="6" customHeight="1" x14ac:dyDescent="0.2">
      <c r="B26" s="7"/>
      <c r="C26" s="239"/>
      <c r="D26" s="239"/>
      <c r="E26" s="239"/>
      <c r="F26" s="239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8"/>
      <c r="AT26" s="18"/>
    </row>
    <row r="27" spans="1:46" s="14" customFormat="1" ht="15" customHeight="1" x14ac:dyDescent="0.2">
      <c r="A27" s="19"/>
      <c r="B27" s="9"/>
      <c r="C27" s="110" t="s">
        <v>46</v>
      </c>
      <c r="D27" s="111"/>
      <c r="E27" s="111"/>
      <c r="F27" s="112"/>
      <c r="G27" s="110" t="s">
        <v>14</v>
      </c>
      <c r="H27" s="111"/>
      <c r="I27" s="111"/>
      <c r="J27" s="111"/>
      <c r="K27" s="111"/>
      <c r="L27" s="111"/>
      <c r="M27" s="111"/>
      <c r="N27" s="112"/>
      <c r="O27" s="110" t="s">
        <v>1441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2"/>
      <c r="AC27" s="110" t="s">
        <v>1490</v>
      </c>
      <c r="AD27" s="111"/>
      <c r="AE27" s="111"/>
      <c r="AF27" s="111"/>
      <c r="AG27" s="112"/>
      <c r="AH27" s="82"/>
      <c r="AI27" s="110" t="s">
        <v>54</v>
      </c>
      <c r="AJ27" s="111"/>
      <c r="AK27" s="111"/>
      <c r="AL27" s="111"/>
      <c r="AM27" s="111"/>
      <c r="AN27" s="111"/>
      <c r="AO27" s="111"/>
      <c r="AP27" s="111"/>
      <c r="AQ27" s="111"/>
      <c r="AR27" s="112"/>
      <c r="AS27" s="10"/>
      <c r="AT27" s="19"/>
    </row>
    <row r="28" spans="1:46" ht="15" customHeight="1" x14ac:dyDescent="0.2">
      <c r="B28" s="7"/>
      <c r="C28" s="150">
        <f>ADMIX!I67</f>
        <v>0</v>
      </c>
      <c r="D28" s="151"/>
      <c r="E28" s="151"/>
      <c r="F28" s="152"/>
      <c r="G28" s="212" t="s">
        <v>1243</v>
      </c>
      <c r="H28" s="213"/>
      <c r="I28" s="213"/>
      <c r="J28" s="213"/>
      <c r="K28" s="213"/>
      <c r="L28" s="213"/>
      <c r="M28" s="213"/>
      <c r="N28" s="214"/>
      <c r="O28" s="231"/>
      <c r="P28" s="232"/>
      <c r="Q28" s="232"/>
      <c r="R28" s="232"/>
      <c r="S28" s="232"/>
      <c r="T28" s="233"/>
      <c r="U28" s="236"/>
      <c r="V28" s="237"/>
      <c r="W28" s="237"/>
      <c r="X28" s="237"/>
      <c r="Y28" s="237"/>
      <c r="Z28" s="237"/>
      <c r="AA28" s="237"/>
      <c r="AB28" s="238"/>
      <c r="AC28" s="157"/>
      <c r="AD28" s="158"/>
      <c r="AE28" s="158"/>
      <c r="AF28" s="158"/>
      <c r="AG28" s="159"/>
      <c r="AH28" s="2"/>
      <c r="AI28" s="246" t="s">
        <v>64</v>
      </c>
      <c r="AJ28" s="247"/>
      <c r="AK28" s="247"/>
      <c r="AL28" s="247"/>
      <c r="AM28" s="247"/>
      <c r="AN28" s="248"/>
      <c r="AO28" s="249" t="str">
        <f>IF(SUM(AK12:AN14)=0,"",TRUNC(SUM(AK12:AN14),0))</f>
        <v/>
      </c>
      <c r="AP28" s="250"/>
      <c r="AQ28" s="250"/>
      <c r="AR28" s="251"/>
      <c r="AS28" s="8"/>
      <c r="AT28" s="18"/>
    </row>
    <row r="29" spans="1:46" ht="15" customHeight="1" x14ac:dyDescent="0.2">
      <c r="B29" s="7"/>
      <c r="C29" s="150">
        <f>ADMIX!I188</f>
        <v>0</v>
      </c>
      <c r="D29" s="151"/>
      <c r="E29" s="151"/>
      <c r="F29" s="152"/>
      <c r="G29" s="212" t="s">
        <v>1244</v>
      </c>
      <c r="H29" s="213"/>
      <c r="I29" s="213"/>
      <c r="J29" s="213"/>
      <c r="K29" s="213"/>
      <c r="L29" s="213"/>
      <c r="M29" s="213"/>
      <c r="N29" s="214"/>
      <c r="O29" s="231"/>
      <c r="P29" s="232"/>
      <c r="Q29" s="232"/>
      <c r="R29" s="232"/>
      <c r="S29" s="232"/>
      <c r="T29" s="233"/>
      <c r="U29" s="236"/>
      <c r="V29" s="237"/>
      <c r="W29" s="237"/>
      <c r="X29" s="237"/>
      <c r="Y29" s="237"/>
      <c r="Z29" s="237"/>
      <c r="AA29" s="237"/>
      <c r="AB29" s="238"/>
      <c r="AC29" s="157"/>
      <c r="AD29" s="158"/>
      <c r="AE29" s="158"/>
      <c r="AF29" s="158"/>
      <c r="AG29" s="159"/>
      <c r="AH29" s="2"/>
      <c r="AI29" s="246" t="s">
        <v>65</v>
      </c>
      <c r="AJ29" s="247"/>
      <c r="AK29" s="247"/>
      <c r="AL29" s="247"/>
      <c r="AM29" s="247"/>
      <c r="AN29" s="248"/>
      <c r="AO29" s="219" t="str">
        <f>IF(OR(ISNUMBER(AK18),ISNUMBER(AK19),ISNUMBER(AK20),ISNUMBER(AK21),ISNUMBER(AK22)),ROUND(SUM(AO18,AO19,AO20,AO21,AO22),2),"")</f>
        <v/>
      </c>
      <c r="AP29" s="220"/>
      <c r="AQ29" s="220"/>
      <c r="AR29" s="221"/>
      <c r="AS29" s="8"/>
      <c r="AT29" s="18"/>
    </row>
    <row r="30" spans="1:46" ht="15" customHeight="1" x14ac:dyDescent="0.2">
      <c r="B30" s="7"/>
      <c r="C30" s="150">
        <f>ADMIX!I219</f>
        <v>0</v>
      </c>
      <c r="D30" s="151"/>
      <c r="E30" s="151"/>
      <c r="F30" s="152"/>
      <c r="G30" s="212" t="s">
        <v>1245</v>
      </c>
      <c r="H30" s="213"/>
      <c r="I30" s="213"/>
      <c r="J30" s="213"/>
      <c r="K30" s="213"/>
      <c r="L30" s="213"/>
      <c r="M30" s="213"/>
      <c r="N30" s="214"/>
      <c r="O30" s="231"/>
      <c r="P30" s="232"/>
      <c r="Q30" s="232"/>
      <c r="R30" s="232"/>
      <c r="S30" s="232"/>
      <c r="T30" s="233"/>
      <c r="U30" s="236"/>
      <c r="V30" s="237"/>
      <c r="W30" s="237"/>
      <c r="X30" s="237"/>
      <c r="Y30" s="237"/>
      <c r="Z30" s="237"/>
      <c r="AA30" s="237"/>
      <c r="AB30" s="238"/>
      <c r="AC30" s="157"/>
      <c r="AD30" s="158"/>
      <c r="AE30" s="158"/>
      <c r="AF30" s="158"/>
      <c r="AG30" s="159"/>
      <c r="AH30" s="2"/>
      <c r="AI30" s="246" t="s">
        <v>12</v>
      </c>
      <c r="AJ30" s="247"/>
      <c r="AK30" s="247"/>
      <c r="AL30" s="247"/>
      <c r="AM30" s="247"/>
      <c r="AN30" s="248"/>
      <c r="AO30" s="204" t="str">
        <f>IF(ISNUMBER(AO29),ROUND((SUM(AO21,AO22)/SUM(AO18,AO19,AO20,AO21,AO22))*100,1),"")</f>
        <v/>
      </c>
      <c r="AP30" s="205"/>
      <c r="AQ30" s="205"/>
      <c r="AR30" s="206"/>
      <c r="AS30" s="8"/>
      <c r="AT30" s="18"/>
    </row>
    <row r="31" spans="1:46" ht="15" customHeight="1" x14ac:dyDescent="0.2">
      <c r="B31" s="7"/>
      <c r="C31" s="150">
        <f>ADMIX!I258</f>
        <v>0</v>
      </c>
      <c r="D31" s="151"/>
      <c r="E31" s="151"/>
      <c r="F31" s="152"/>
      <c r="G31" s="212" t="s">
        <v>1246</v>
      </c>
      <c r="H31" s="213"/>
      <c r="I31" s="213"/>
      <c r="J31" s="213"/>
      <c r="K31" s="213"/>
      <c r="L31" s="213"/>
      <c r="M31" s="213"/>
      <c r="N31" s="214"/>
      <c r="O31" s="231"/>
      <c r="P31" s="232"/>
      <c r="Q31" s="232"/>
      <c r="R31" s="232"/>
      <c r="S31" s="232"/>
      <c r="T31" s="233"/>
      <c r="U31" s="236"/>
      <c r="V31" s="237"/>
      <c r="W31" s="237"/>
      <c r="X31" s="237"/>
      <c r="Y31" s="237"/>
      <c r="Z31" s="237"/>
      <c r="AA31" s="237"/>
      <c r="AB31" s="238"/>
      <c r="AC31" s="157"/>
      <c r="AD31" s="158"/>
      <c r="AE31" s="158"/>
      <c r="AF31" s="158"/>
      <c r="AG31" s="159"/>
      <c r="AH31" s="2"/>
      <c r="AI31" s="246" t="s">
        <v>32</v>
      </c>
      <c r="AJ31" s="247"/>
      <c r="AK31" s="247"/>
      <c r="AL31" s="247"/>
      <c r="AM31" s="247"/>
      <c r="AN31" s="248"/>
      <c r="AO31" s="204" t="str">
        <f>IF(ISNUMBER(AK25),ROUND((SUM(AK12,AK13,AK14,AK15,AK18,AK19,AK20,AK21,AK22,AK25)/SUM(AO12,AO13,AO14,AO15,AO16,AO18,AO19,AO20,AO21,AO22,AO24,AO25)),1),"")</f>
        <v/>
      </c>
      <c r="AP31" s="205"/>
      <c r="AQ31" s="205"/>
      <c r="AR31" s="206"/>
      <c r="AS31" s="8"/>
      <c r="AT31" s="18"/>
    </row>
    <row r="32" spans="1:46" ht="15" customHeight="1" x14ac:dyDescent="0.2">
      <c r="B32" s="7"/>
      <c r="C32" s="150">
        <f>ADMIX!I320</f>
        <v>0</v>
      </c>
      <c r="D32" s="151"/>
      <c r="E32" s="151"/>
      <c r="F32" s="152"/>
      <c r="G32" s="212" t="s">
        <v>1247</v>
      </c>
      <c r="H32" s="213"/>
      <c r="I32" s="213"/>
      <c r="J32" s="213"/>
      <c r="K32" s="213"/>
      <c r="L32" s="213"/>
      <c r="M32" s="213"/>
      <c r="N32" s="214"/>
      <c r="O32" s="231"/>
      <c r="P32" s="232"/>
      <c r="Q32" s="232"/>
      <c r="R32" s="232"/>
      <c r="S32" s="232"/>
      <c r="T32" s="233"/>
      <c r="U32" s="236"/>
      <c r="V32" s="237"/>
      <c r="W32" s="237"/>
      <c r="X32" s="237"/>
      <c r="Y32" s="237"/>
      <c r="Z32" s="237"/>
      <c r="AA32" s="237"/>
      <c r="AB32" s="238"/>
      <c r="AC32" s="157"/>
      <c r="AD32" s="158"/>
      <c r="AE32" s="158"/>
      <c r="AF32" s="158"/>
      <c r="AG32" s="159"/>
      <c r="AH32" s="2"/>
      <c r="AI32" s="110" t="s">
        <v>7</v>
      </c>
      <c r="AJ32" s="111"/>
      <c r="AK32" s="111"/>
      <c r="AL32" s="111"/>
      <c r="AM32" s="111"/>
      <c r="AN32" s="111"/>
      <c r="AO32" s="111"/>
      <c r="AP32" s="111"/>
      <c r="AQ32" s="111"/>
      <c r="AR32" s="112"/>
      <c r="AS32" s="8"/>
      <c r="AT32" s="18"/>
    </row>
    <row r="33" spans="1:46" ht="15" customHeight="1" x14ac:dyDescent="0.2">
      <c r="B33" s="7"/>
      <c r="C33" s="150">
        <f>ADMIX!I340</f>
        <v>0</v>
      </c>
      <c r="D33" s="151"/>
      <c r="E33" s="151"/>
      <c r="F33" s="152"/>
      <c r="G33" s="212" t="s">
        <v>1248</v>
      </c>
      <c r="H33" s="213"/>
      <c r="I33" s="213"/>
      <c r="J33" s="213"/>
      <c r="K33" s="213"/>
      <c r="L33" s="213"/>
      <c r="M33" s="213"/>
      <c r="N33" s="214"/>
      <c r="O33" s="231"/>
      <c r="P33" s="232"/>
      <c r="Q33" s="232"/>
      <c r="R33" s="232"/>
      <c r="S33" s="232"/>
      <c r="T33" s="233"/>
      <c r="U33" s="236"/>
      <c r="V33" s="237"/>
      <c r="W33" s="237"/>
      <c r="X33" s="237"/>
      <c r="Y33" s="237"/>
      <c r="Z33" s="237"/>
      <c r="AA33" s="237"/>
      <c r="AB33" s="238"/>
      <c r="AC33" s="157"/>
      <c r="AD33" s="158"/>
      <c r="AE33" s="158"/>
      <c r="AF33" s="158"/>
      <c r="AG33" s="159"/>
      <c r="AH33" s="2"/>
      <c r="AI33" s="246" t="s">
        <v>9</v>
      </c>
      <c r="AJ33" s="247"/>
      <c r="AK33" s="247"/>
      <c r="AL33" s="247"/>
      <c r="AM33" s="247"/>
      <c r="AN33" s="248"/>
      <c r="AO33" s="195"/>
      <c r="AP33" s="196"/>
      <c r="AQ33" s="196"/>
      <c r="AR33" s="197"/>
      <c r="AS33" s="8"/>
      <c r="AT33" s="18"/>
    </row>
    <row r="34" spans="1:46" ht="15" customHeight="1" x14ac:dyDescent="0.2">
      <c r="B34" s="7"/>
      <c r="C34" s="150">
        <f>ADMIX!I445</f>
        <v>0</v>
      </c>
      <c r="D34" s="151"/>
      <c r="E34" s="151"/>
      <c r="F34" s="152"/>
      <c r="G34" s="212" t="s">
        <v>1249</v>
      </c>
      <c r="H34" s="213"/>
      <c r="I34" s="213"/>
      <c r="J34" s="213"/>
      <c r="K34" s="213"/>
      <c r="L34" s="213"/>
      <c r="M34" s="213"/>
      <c r="N34" s="214"/>
      <c r="O34" s="231"/>
      <c r="P34" s="232"/>
      <c r="Q34" s="232"/>
      <c r="R34" s="232"/>
      <c r="S34" s="232"/>
      <c r="T34" s="233"/>
      <c r="U34" s="236"/>
      <c r="V34" s="237"/>
      <c r="W34" s="237"/>
      <c r="X34" s="237"/>
      <c r="Y34" s="237"/>
      <c r="Z34" s="237"/>
      <c r="AA34" s="237"/>
      <c r="AB34" s="238"/>
      <c r="AC34" s="157"/>
      <c r="AD34" s="158"/>
      <c r="AE34" s="158"/>
      <c r="AF34" s="158"/>
      <c r="AG34" s="159"/>
      <c r="AH34" s="2"/>
      <c r="AI34" s="246" t="s">
        <v>10</v>
      </c>
      <c r="AJ34" s="247"/>
      <c r="AK34" s="247"/>
      <c r="AL34" s="247"/>
      <c r="AM34" s="247"/>
      <c r="AN34" s="248"/>
      <c r="AO34" s="195"/>
      <c r="AP34" s="196"/>
      <c r="AQ34" s="196"/>
      <c r="AR34" s="197"/>
      <c r="AS34" s="8"/>
      <c r="AT34" s="18"/>
    </row>
    <row r="35" spans="1:46" ht="15" customHeight="1" x14ac:dyDescent="0.2">
      <c r="B35" s="7"/>
      <c r="C35" s="150">
        <f>ADMIX!I518</f>
        <v>0</v>
      </c>
      <c r="D35" s="151"/>
      <c r="E35" s="151"/>
      <c r="F35" s="152"/>
      <c r="G35" s="212" t="s">
        <v>1489</v>
      </c>
      <c r="H35" s="213"/>
      <c r="I35" s="213"/>
      <c r="J35" s="213"/>
      <c r="K35" s="213"/>
      <c r="L35" s="213"/>
      <c r="M35" s="213"/>
      <c r="N35" s="214"/>
      <c r="O35" s="231"/>
      <c r="P35" s="232"/>
      <c r="Q35" s="232"/>
      <c r="R35" s="232"/>
      <c r="S35" s="232"/>
      <c r="T35" s="233"/>
      <c r="U35" s="201"/>
      <c r="V35" s="202"/>
      <c r="W35" s="202"/>
      <c r="X35" s="202"/>
      <c r="Y35" s="202"/>
      <c r="Z35" s="202"/>
      <c r="AA35" s="202"/>
      <c r="AB35" s="203"/>
      <c r="AC35" s="198"/>
      <c r="AD35" s="199"/>
      <c r="AE35" s="199"/>
      <c r="AF35" s="199"/>
      <c r="AG35" s="200"/>
      <c r="AH35" s="2"/>
      <c r="AI35" s="246" t="s">
        <v>473</v>
      </c>
      <c r="AJ35" s="247"/>
      <c r="AK35" s="247"/>
      <c r="AL35" s="247"/>
      <c r="AM35" s="247"/>
      <c r="AN35" s="248"/>
      <c r="AO35" s="195"/>
      <c r="AP35" s="196"/>
      <c r="AQ35" s="196"/>
      <c r="AR35" s="197"/>
      <c r="AS35" s="8"/>
      <c r="AT35" s="18"/>
    </row>
    <row r="36" spans="1:46" ht="15" customHeight="1" x14ac:dyDescent="0.2">
      <c r="B36" s="7"/>
      <c r="C36" s="150">
        <f>ADMIX!I523</f>
        <v>0</v>
      </c>
      <c r="D36" s="151"/>
      <c r="E36" s="151"/>
      <c r="F36" s="152"/>
      <c r="G36" s="212" t="s">
        <v>1489</v>
      </c>
      <c r="H36" s="213"/>
      <c r="I36" s="213"/>
      <c r="J36" s="213"/>
      <c r="K36" s="213"/>
      <c r="L36" s="213"/>
      <c r="M36" s="213"/>
      <c r="N36" s="214"/>
      <c r="O36" s="231"/>
      <c r="P36" s="232"/>
      <c r="Q36" s="232"/>
      <c r="R36" s="232"/>
      <c r="S36" s="232"/>
      <c r="T36" s="233"/>
      <c r="U36" s="201"/>
      <c r="V36" s="202"/>
      <c r="W36" s="202"/>
      <c r="X36" s="202"/>
      <c r="Y36" s="202"/>
      <c r="Z36" s="202"/>
      <c r="AA36" s="202"/>
      <c r="AB36" s="203"/>
      <c r="AC36" s="198"/>
      <c r="AD36" s="199"/>
      <c r="AE36" s="199"/>
      <c r="AF36" s="199"/>
      <c r="AG36" s="200"/>
      <c r="AH36" s="2"/>
      <c r="AI36" s="246" t="s">
        <v>11</v>
      </c>
      <c r="AJ36" s="247"/>
      <c r="AK36" s="247"/>
      <c r="AL36" s="247"/>
      <c r="AM36" s="247"/>
      <c r="AN36" s="248"/>
      <c r="AO36" s="163"/>
      <c r="AP36" s="164"/>
      <c r="AQ36" s="164"/>
      <c r="AR36" s="165"/>
      <c r="AS36" s="8"/>
      <c r="AT36" s="18"/>
    </row>
    <row r="37" spans="1:46" ht="15" customHeight="1" x14ac:dyDescent="0.2">
      <c r="B37" s="7"/>
      <c r="C37" s="150">
        <f>ADMIX!I458</f>
        <v>0</v>
      </c>
      <c r="D37" s="151"/>
      <c r="E37" s="151"/>
      <c r="F37" s="152"/>
      <c r="G37" s="212" t="s">
        <v>1250</v>
      </c>
      <c r="H37" s="213"/>
      <c r="I37" s="213"/>
      <c r="J37" s="213"/>
      <c r="K37" s="213"/>
      <c r="L37" s="213"/>
      <c r="M37" s="213"/>
      <c r="N37" s="214"/>
      <c r="O37" s="231"/>
      <c r="P37" s="232"/>
      <c r="Q37" s="232"/>
      <c r="R37" s="232"/>
      <c r="S37" s="232"/>
      <c r="T37" s="233"/>
      <c r="U37" s="236"/>
      <c r="V37" s="237"/>
      <c r="W37" s="237"/>
      <c r="X37" s="237"/>
      <c r="Y37" s="237"/>
      <c r="Z37" s="237"/>
      <c r="AA37" s="237"/>
      <c r="AB37" s="238"/>
      <c r="AC37" s="157"/>
      <c r="AD37" s="158"/>
      <c r="AE37" s="158"/>
      <c r="AF37" s="158"/>
      <c r="AG37" s="159"/>
      <c r="AH37" s="2"/>
      <c r="AI37" s="246" t="s">
        <v>8</v>
      </c>
      <c r="AJ37" s="247"/>
      <c r="AK37" s="247"/>
      <c r="AL37" s="247"/>
      <c r="AM37" s="247"/>
      <c r="AN37" s="248"/>
      <c r="AO37" s="249" t="str">
        <f>IF(ISNUMBER(AK25),ROUND(SUM(AO12:AR25),2),"")</f>
        <v/>
      </c>
      <c r="AP37" s="250"/>
      <c r="AQ37" s="250"/>
      <c r="AR37" s="251"/>
      <c r="AS37" s="8"/>
      <c r="AT37" s="18"/>
    </row>
    <row r="38" spans="1:46" ht="15" customHeight="1" x14ac:dyDescent="0.2">
      <c r="B38" s="7"/>
      <c r="C38" s="150">
        <f>ADMIX!I500</f>
        <v>0</v>
      </c>
      <c r="D38" s="151"/>
      <c r="E38" s="151"/>
      <c r="F38" s="152"/>
      <c r="G38" s="212" t="s">
        <v>1000</v>
      </c>
      <c r="H38" s="213"/>
      <c r="I38" s="213"/>
      <c r="J38" s="213"/>
      <c r="K38" s="213"/>
      <c r="L38" s="213"/>
      <c r="M38" s="213"/>
      <c r="N38" s="214"/>
      <c r="O38" s="231"/>
      <c r="P38" s="232"/>
      <c r="Q38" s="232"/>
      <c r="R38" s="232"/>
      <c r="S38" s="232"/>
      <c r="T38" s="233"/>
      <c r="U38" s="236"/>
      <c r="V38" s="237"/>
      <c r="W38" s="237"/>
      <c r="X38" s="237"/>
      <c r="Y38" s="237"/>
      <c r="Z38" s="237"/>
      <c r="AA38" s="237"/>
      <c r="AB38" s="238"/>
      <c r="AC38" s="157"/>
      <c r="AD38" s="158"/>
      <c r="AE38" s="158"/>
      <c r="AF38" s="158"/>
      <c r="AG38" s="159"/>
      <c r="AH38" s="2"/>
      <c r="AI38" s="246"/>
      <c r="AJ38" s="247"/>
      <c r="AK38" s="247"/>
      <c r="AL38" s="247"/>
      <c r="AM38" s="247"/>
      <c r="AN38" s="248"/>
      <c r="AO38" s="116"/>
      <c r="AP38" s="117"/>
      <c r="AQ38" s="117"/>
      <c r="AR38" s="118"/>
      <c r="AS38" s="8"/>
      <c r="AT38" s="18"/>
    </row>
    <row r="39" spans="1:46" ht="6" customHeight="1" x14ac:dyDescent="0.2">
      <c r="B39" s="7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81"/>
      <c r="P39" s="81"/>
      <c r="Q39" s="81"/>
      <c r="R39" s="81"/>
      <c r="S39" s="81"/>
      <c r="T39" s="81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2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8"/>
      <c r="AT39" s="18"/>
    </row>
    <row r="40" spans="1:46" s="14" customFormat="1" ht="15" customHeight="1" x14ac:dyDescent="0.2">
      <c r="A40" s="19"/>
      <c r="B40" s="9"/>
      <c r="C40" s="110" t="s">
        <v>51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2"/>
      <c r="AS40" s="10"/>
      <c r="AT40" s="19"/>
    </row>
    <row r="41" spans="1:46" ht="15" customHeight="1" x14ac:dyDescent="0.2">
      <c r="B41" s="7"/>
      <c r="C41" s="110" t="s">
        <v>36</v>
      </c>
      <c r="D41" s="111"/>
      <c r="E41" s="112"/>
      <c r="F41" s="110" t="s">
        <v>31</v>
      </c>
      <c r="G41" s="112"/>
      <c r="H41" s="110" t="s">
        <v>30</v>
      </c>
      <c r="I41" s="112"/>
      <c r="J41" s="110" t="s">
        <v>29</v>
      </c>
      <c r="K41" s="112"/>
      <c r="L41" s="110" t="s">
        <v>28</v>
      </c>
      <c r="M41" s="112"/>
      <c r="N41" s="110" t="s">
        <v>27</v>
      </c>
      <c r="O41" s="112"/>
      <c r="P41" s="110" t="s">
        <v>15</v>
      </c>
      <c r="Q41" s="112"/>
      <c r="R41" s="110" t="s">
        <v>25</v>
      </c>
      <c r="S41" s="112"/>
      <c r="T41" s="110" t="s">
        <v>24</v>
      </c>
      <c r="U41" s="112"/>
      <c r="V41" s="110" t="s">
        <v>23</v>
      </c>
      <c r="W41" s="112"/>
      <c r="X41" s="110" t="s">
        <v>26</v>
      </c>
      <c r="Y41" s="112"/>
      <c r="Z41" s="110" t="s">
        <v>22</v>
      </c>
      <c r="AA41" s="112"/>
      <c r="AB41" s="110" t="s">
        <v>21</v>
      </c>
      <c r="AC41" s="112"/>
      <c r="AD41" s="110" t="s">
        <v>20</v>
      </c>
      <c r="AE41" s="112"/>
      <c r="AF41" s="110" t="s">
        <v>19</v>
      </c>
      <c r="AG41" s="112"/>
      <c r="AH41" s="110" t="s">
        <v>18</v>
      </c>
      <c r="AI41" s="112"/>
      <c r="AJ41" s="110" t="s">
        <v>17</v>
      </c>
      <c r="AK41" s="112"/>
      <c r="AL41" s="110" t="s">
        <v>16</v>
      </c>
      <c r="AM41" s="112"/>
      <c r="AN41" s="110" t="s">
        <v>37</v>
      </c>
      <c r="AO41" s="112"/>
      <c r="AP41" s="110" t="s">
        <v>38</v>
      </c>
      <c r="AQ41" s="111"/>
      <c r="AR41" s="112"/>
      <c r="AS41" s="8"/>
      <c r="AT41" s="18"/>
    </row>
    <row r="42" spans="1:46" ht="15" customHeight="1" x14ac:dyDescent="0.2">
      <c r="B42" s="7"/>
      <c r="C42" s="153" t="s">
        <v>67</v>
      </c>
      <c r="D42" s="154"/>
      <c r="E42" s="155"/>
      <c r="F42" s="210"/>
      <c r="G42" s="211"/>
      <c r="H42" s="210"/>
      <c r="I42" s="211"/>
      <c r="J42" s="210"/>
      <c r="K42" s="211"/>
      <c r="L42" s="210"/>
      <c r="M42" s="211"/>
      <c r="N42" s="210"/>
      <c r="O42" s="211"/>
      <c r="P42" s="210"/>
      <c r="Q42" s="211"/>
      <c r="R42" s="210"/>
      <c r="S42" s="211"/>
      <c r="T42" s="210"/>
      <c r="U42" s="211"/>
      <c r="V42" s="210"/>
      <c r="W42" s="211"/>
      <c r="X42" s="210"/>
      <c r="Y42" s="211"/>
      <c r="Z42" s="210"/>
      <c r="AA42" s="211"/>
      <c r="AB42" s="210"/>
      <c r="AC42" s="211"/>
      <c r="AD42" s="210"/>
      <c r="AE42" s="211"/>
      <c r="AF42" s="210"/>
      <c r="AG42" s="211"/>
      <c r="AH42" s="210"/>
      <c r="AI42" s="211"/>
      <c r="AJ42" s="210"/>
      <c r="AK42" s="211"/>
      <c r="AL42" s="215"/>
      <c r="AM42" s="216"/>
      <c r="AN42" s="110" t="s">
        <v>13</v>
      </c>
      <c r="AO42" s="111"/>
      <c r="AP42" s="195"/>
      <c r="AQ42" s="196"/>
      <c r="AR42" s="197"/>
      <c r="AS42" s="8"/>
      <c r="AT42" s="18"/>
    </row>
    <row r="43" spans="1:46" ht="15" customHeight="1" x14ac:dyDescent="0.2">
      <c r="B43" s="7"/>
      <c r="C43" s="153" t="s">
        <v>68</v>
      </c>
      <c r="D43" s="154"/>
      <c r="E43" s="155"/>
      <c r="F43" s="210"/>
      <c r="G43" s="211"/>
      <c r="H43" s="210"/>
      <c r="I43" s="211"/>
      <c r="J43" s="210"/>
      <c r="K43" s="211"/>
      <c r="L43" s="210"/>
      <c r="M43" s="211"/>
      <c r="N43" s="210"/>
      <c r="O43" s="211"/>
      <c r="P43" s="210"/>
      <c r="Q43" s="211"/>
      <c r="R43" s="210"/>
      <c r="S43" s="211"/>
      <c r="T43" s="210"/>
      <c r="U43" s="211"/>
      <c r="V43" s="210"/>
      <c r="W43" s="211"/>
      <c r="X43" s="210"/>
      <c r="Y43" s="211"/>
      <c r="Z43" s="210"/>
      <c r="AA43" s="211"/>
      <c r="AB43" s="210"/>
      <c r="AC43" s="211"/>
      <c r="AD43" s="210"/>
      <c r="AE43" s="211"/>
      <c r="AF43" s="210"/>
      <c r="AG43" s="211"/>
      <c r="AH43" s="210"/>
      <c r="AI43" s="211"/>
      <c r="AJ43" s="210"/>
      <c r="AK43" s="211"/>
      <c r="AL43" s="215"/>
      <c r="AM43" s="216"/>
      <c r="AN43" s="110" t="s">
        <v>13</v>
      </c>
      <c r="AO43" s="111"/>
      <c r="AP43" s="195"/>
      <c r="AQ43" s="196"/>
      <c r="AR43" s="197"/>
      <c r="AS43" s="8"/>
      <c r="AT43" s="18"/>
    </row>
    <row r="44" spans="1:46" ht="15" customHeight="1" x14ac:dyDescent="0.2">
      <c r="B44" s="7"/>
      <c r="C44" s="153" t="s">
        <v>69</v>
      </c>
      <c r="D44" s="154"/>
      <c r="E44" s="155"/>
      <c r="F44" s="210"/>
      <c r="G44" s="211"/>
      <c r="H44" s="210"/>
      <c r="I44" s="211"/>
      <c r="J44" s="210"/>
      <c r="K44" s="211"/>
      <c r="L44" s="210"/>
      <c r="M44" s="211"/>
      <c r="N44" s="210"/>
      <c r="O44" s="211"/>
      <c r="P44" s="210"/>
      <c r="Q44" s="211"/>
      <c r="R44" s="210"/>
      <c r="S44" s="211"/>
      <c r="T44" s="210"/>
      <c r="U44" s="211"/>
      <c r="V44" s="210"/>
      <c r="W44" s="211"/>
      <c r="X44" s="210"/>
      <c r="Y44" s="211"/>
      <c r="Z44" s="210"/>
      <c r="AA44" s="211"/>
      <c r="AB44" s="210"/>
      <c r="AC44" s="211"/>
      <c r="AD44" s="210"/>
      <c r="AE44" s="211"/>
      <c r="AF44" s="210"/>
      <c r="AG44" s="211"/>
      <c r="AH44" s="210"/>
      <c r="AI44" s="211"/>
      <c r="AJ44" s="210"/>
      <c r="AK44" s="211"/>
      <c r="AL44" s="215"/>
      <c r="AM44" s="216"/>
      <c r="AN44" s="110" t="s">
        <v>13</v>
      </c>
      <c r="AO44" s="111"/>
      <c r="AP44" s="195"/>
      <c r="AQ44" s="196"/>
      <c r="AR44" s="197"/>
      <c r="AS44" s="8"/>
      <c r="AT44" s="18"/>
    </row>
    <row r="45" spans="1:46" ht="15" customHeight="1" x14ac:dyDescent="0.2">
      <c r="B45" s="7"/>
      <c r="C45" s="153" t="s">
        <v>70</v>
      </c>
      <c r="D45" s="154"/>
      <c r="E45" s="155"/>
      <c r="F45" s="210"/>
      <c r="G45" s="211"/>
      <c r="H45" s="210"/>
      <c r="I45" s="211"/>
      <c r="J45" s="210"/>
      <c r="K45" s="211"/>
      <c r="L45" s="210"/>
      <c r="M45" s="211"/>
      <c r="N45" s="210"/>
      <c r="O45" s="211"/>
      <c r="P45" s="210"/>
      <c r="Q45" s="211"/>
      <c r="R45" s="210"/>
      <c r="S45" s="211"/>
      <c r="T45" s="210"/>
      <c r="U45" s="211"/>
      <c r="V45" s="210"/>
      <c r="W45" s="211"/>
      <c r="X45" s="210"/>
      <c r="Y45" s="211"/>
      <c r="Z45" s="210"/>
      <c r="AA45" s="211"/>
      <c r="AB45" s="210"/>
      <c r="AC45" s="211"/>
      <c r="AD45" s="210"/>
      <c r="AE45" s="211"/>
      <c r="AF45" s="210"/>
      <c r="AG45" s="211"/>
      <c r="AH45" s="210"/>
      <c r="AI45" s="211"/>
      <c r="AJ45" s="210"/>
      <c r="AK45" s="211"/>
      <c r="AL45" s="210"/>
      <c r="AM45" s="211"/>
      <c r="AN45" s="217">
        <f>ROUND((1000-SUM(J45,P45,T45,X45,Z45,AB45,AD45,AF45,AH45,AJ45))/100,2)</f>
        <v>10</v>
      </c>
      <c r="AO45" s="218"/>
      <c r="AP45" s="195"/>
      <c r="AQ45" s="196"/>
      <c r="AR45" s="197"/>
      <c r="AS45" s="8"/>
      <c r="AT45" s="18"/>
    </row>
    <row r="46" spans="1:46" ht="15" customHeight="1" x14ac:dyDescent="0.2">
      <c r="B46" s="7"/>
      <c r="C46" s="153" t="s">
        <v>71</v>
      </c>
      <c r="D46" s="154"/>
      <c r="E46" s="155"/>
      <c r="F46" s="210"/>
      <c r="G46" s="211"/>
      <c r="H46" s="210"/>
      <c r="I46" s="211"/>
      <c r="J46" s="210"/>
      <c r="K46" s="211"/>
      <c r="L46" s="210"/>
      <c r="M46" s="211"/>
      <c r="N46" s="210"/>
      <c r="O46" s="211"/>
      <c r="P46" s="210"/>
      <c r="Q46" s="211"/>
      <c r="R46" s="210"/>
      <c r="S46" s="211"/>
      <c r="T46" s="210"/>
      <c r="U46" s="211"/>
      <c r="V46" s="210"/>
      <c r="W46" s="211"/>
      <c r="X46" s="210"/>
      <c r="Y46" s="211"/>
      <c r="Z46" s="210"/>
      <c r="AA46" s="211"/>
      <c r="AB46" s="210"/>
      <c r="AC46" s="211"/>
      <c r="AD46" s="210"/>
      <c r="AE46" s="211"/>
      <c r="AF46" s="210"/>
      <c r="AG46" s="211"/>
      <c r="AH46" s="210"/>
      <c r="AI46" s="211"/>
      <c r="AJ46" s="210"/>
      <c r="AK46" s="211"/>
      <c r="AL46" s="210"/>
      <c r="AM46" s="211"/>
      <c r="AN46" s="217">
        <f>ROUND((1000-SUM(J46,P46,T46,X46,Z46,AB46,AD46,AF46,AH46,AJ46))/100,2)</f>
        <v>10</v>
      </c>
      <c r="AO46" s="218"/>
      <c r="AP46" s="195"/>
      <c r="AQ46" s="196"/>
      <c r="AR46" s="197"/>
      <c r="AS46" s="8"/>
      <c r="AT46" s="18"/>
    </row>
    <row r="47" spans="1:46" ht="6.75" customHeight="1" x14ac:dyDescent="0.2"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8"/>
      <c r="AT47" s="18"/>
    </row>
    <row r="48" spans="1:46" s="14" customFormat="1" ht="15" customHeight="1" x14ac:dyDescent="0.2">
      <c r="A48" s="19"/>
      <c r="B48" s="9"/>
      <c r="C48" s="110" t="s">
        <v>52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2"/>
      <c r="AS48" s="10"/>
      <c r="AT48" s="19"/>
    </row>
    <row r="49" spans="2:46" ht="15" customHeight="1" x14ac:dyDescent="0.2">
      <c r="B49" s="7"/>
      <c r="C49" s="110" t="s">
        <v>33</v>
      </c>
      <c r="D49" s="111"/>
      <c r="E49" s="111"/>
      <c r="F49" s="111"/>
      <c r="G49" s="112"/>
      <c r="H49" s="110" t="s">
        <v>34</v>
      </c>
      <c r="I49" s="111"/>
      <c r="J49" s="111"/>
      <c r="K49" s="112"/>
      <c r="L49" s="110" t="s">
        <v>35</v>
      </c>
      <c r="M49" s="111"/>
      <c r="N49" s="111"/>
      <c r="O49" s="112"/>
      <c r="P49" s="110" t="s">
        <v>57</v>
      </c>
      <c r="Q49" s="111"/>
      <c r="R49" s="112"/>
      <c r="S49" s="110" t="s">
        <v>41</v>
      </c>
      <c r="T49" s="111"/>
      <c r="U49" s="112"/>
      <c r="V49" s="110" t="s">
        <v>1444</v>
      </c>
      <c r="W49" s="111"/>
      <c r="X49" s="112"/>
      <c r="Y49" s="110" t="s">
        <v>39</v>
      </c>
      <c r="Z49" s="111"/>
      <c r="AA49" s="112"/>
      <c r="AB49" s="110" t="s">
        <v>40</v>
      </c>
      <c r="AC49" s="111"/>
      <c r="AD49" s="112"/>
      <c r="AE49" s="110" t="s">
        <v>42</v>
      </c>
      <c r="AF49" s="111"/>
      <c r="AG49" s="112"/>
      <c r="AH49" s="110" t="s">
        <v>43</v>
      </c>
      <c r="AI49" s="111"/>
      <c r="AJ49" s="112"/>
      <c r="AK49" s="110" t="s">
        <v>44</v>
      </c>
      <c r="AL49" s="111"/>
      <c r="AM49" s="111"/>
      <c r="AN49" s="112"/>
      <c r="AO49" s="110" t="s">
        <v>45</v>
      </c>
      <c r="AP49" s="111"/>
      <c r="AQ49" s="111"/>
      <c r="AR49" s="112"/>
      <c r="AS49" s="8"/>
      <c r="AT49" s="18"/>
    </row>
    <row r="50" spans="2:46" ht="15" customHeight="1" x14ac:dyDescent="0.2">
      <c r="B50" s="7"/>
      <c r="C50" s="177"/>
      <c r="D50" s="178"/>
      <c r="E50" s="178"/>
      <c r="F50" s="178"/>
      <c r="G50" s="179"/>
      <c r="H50" s="180"/>
      <c r="I50" s="181"/>
      <c r="J50" s="181"/>
      <c r="K50" s="182"/>
      <c r="L50" s="180"/>
      <c r="M50" s="181"/>
      <c r="N50" s="181"/>
      <c r="O50" s="182"/>
      <c r="P50" s="183">
        <f>ROUND(L50-H50,2)</f>
        <v>0</v>
      </c>
      <c r="Q50" s="184"/>
      <c r="R50" s="185"/>
      <c r="S50" s="143"/>
      <c r="T50" s="144"/>
      <c r="U50" s="145"/>
      <c r="V50" s="143"/>
      <c r="W50" s="144"/>
      <c r="X50" s="145"/>
      <c r="Y50" s="140">
        <f xml:space="preserve"> IFERROR(S50/V50,0)</f>
        <v>0</v>
      </c>
      <c r="Z50" s="141"/>
      <c r="AA50" s="142"/>
      <c r="AB50" s="143"/>
      <c r="AC50" s="144"/>
      <c r="AD50" s="145"/>
      <c r="AE50" s="140">
        <f>(PI()*V50^2)/4</f>
        <v>0</v>
      </c>
      <c r="AF50" s="141"/>
      <c r="AG50" s="142"/>
      <c r="AH50" s="137"/>
      <c r="AI50" s="138"/>
      <c r="AJ50" s="139"/>
      <c r="AK50" s="104">
        <f>IFERROR((AH50/AE50)*AB50,0)</f>
        <v>0</v>
      </c>
      <c r="AL50" s="105"/>
      <c r="AM50" s="105"/>
      <c r="AN50" s="106"/>
      <c r="AO50" s="104">
        <f>ROUND(AVERAGE(AK50:AN51)/10,0)*10</f>
        <v>0</v>
      </c>
      <c r="AP50" s="105"/>
      <c r="AQ50" s="105"/>
      <c r="AR50" s="106"/>
      <c r="AS50" s="8"/>
      <c r="AT50" s="18"/>
    </row>
    <row r="51" spans="2:46" ht="15" customHeight="1" x14ac:dyDescent="0.2">
      <c r="B51" s="7"/>
      <c r="C51" s="125"/>
      <c r="D51" s="126"/>
      <c r="E51" s="126"/>
      <c r="F51" s="126"/>
      <c r="G51" s="127"/>
      <c r="H51" s="128"/>
      <c r="I51" s="129"/>
      <c r="J51" s="129"/>
      <c r="K51" s="130"/>
      <c r="L51" s="128"/>
      <c r="M51" s="129"/>
      <c r="N51" s="129"/>
      <c r="O51" s="130"/>
      <c r="P51" s="134">
        <f>ROUND(L51-H51,2)</f>
        <v>0</v>
      </c>
      <c r="Q51" s="135"/>
      <c r="R51" s="136"/>
      <c r="S51" s="131"/>
      <c r="T51" s="132"/>
      <c r="U51" s="133"/>
      <c r="V51" s="131"/>
      <c r="W51" s="132"/>
      <c r="X51" s="133"/>
      <c r="Y51" s="192">
        <f t="shared" ref="Y51:Y57" si="0" xml:space="preserve"> IFERROR(S51/V51,0)</f>
        <v>0</v>
      </c>
      <c r="Z51" s="193"/>
      <c r="AA51" s="194"/>
      <c r="AB51" s="131"/>
      <c r="AC51" s="132"/>
      <c r="AD51" s="133"/>
      <c r="AE51" s="192">
        <f t="shared" ref="AE51:AE57" si="1">(PI()*V51^2)/4</f>
        <v>0</v>
      </c>
      <c r="AF51" s="193"/>
      <c r="AG51" s="194"/>
      <c r="AH51" s="174"/>
      <c r="AI51" s="175"/>
      <c r="AJ51" s="176"/>
      <c r="AK51" s="113">
        <f t="shared" ref="AK51:AK57" si="2">IFERROR((AH51/AE51)*AB51,0)</f>
        <v>0</v>
      </c>
      <c r="AL51" s="114"/>
      <c r="AM51" s="114"/>
      <c r="AN51" s="115"/>
      <c r="AO51" s="107"/>
      <c r="AP51" s="108"/>
      <c r="AQ51" s="108"/>
      <c r="AR51" s="109"/>
      <c r="AS51" s="8"/>
      <c r="AT51" s="18"/>
    </row>
    <row r="52" spans="2:46" ht="15" customHeight="1" x14ac:dyDescent="0.2">
      <c r="B52" s="7"/>
      <c r="C52" s="177"/>
      <c r="D52" s="178"/>
      <c r="E52" s="178"/>
      <c r="F52" s="178"/>
      <c r="G52" s="179"/>
      <c r="H52" s="180"/>
      <c r="I52" s="181"/>
      <c r="J52" s="181"/>
      <c r="K52" s="182"/>
      <c r="L52" s="180"/>
      <c r="M52" s="181"/>
      <c r="N52" s="181"/>
      <c r="O52" s="182"/>
      <c r="P52" s="183">
        <f>ROUND(L52-H52,2)</f>
        <v>0</v>
      </c>
      <c r="Q52" s="184"/>
      <c r="R52" s="185"/>
      <c r="S52" s="143"/>
      <c r="T52" s="144"/>
      <c r="U52" s="145"/>
      <c r="V52" s="143"/>
      <c r="W52" s="144"/>
      <c r="X52" s="145"/>
      <c r="Y52" s="140">
        <f t="shared" si="0"/>
        <v>0</v>
      </c>
      <c r="Z52" s="141"/>
      <c r="AA52" s="142"/>
      <c r="AB52" s="143"/>
      <c r="AC52" s="144"/>
      <c r="AD52" s="145"/>
      <c r="AE52" s="140">
        <f t="shared" si="1"/>
        <v>0</v>
      </c>
      <c r="AF52" s="141"/>
      <c r="AG52" s="142"/>
      <c r="AH52" s="137"/>
      <c r="AI52" s="138"/>
      <c r="AJ52" s="139"/>
      <c r="AK52" s="104">
        <f t="shared" si="2"/>
        <v>0</v>
      </c>
      <c r="AL52" s="105"/>
      <c r="AM52" s="105"/>
      <c r="AN52" s="106"/>
      <c r="AO52" s="104">
        <f t="shared" ref="AO52" si="3">ROUND(AVERAGE(AK52:AN53)/10,0)*10</f>
        <v>0</v>
      </c>
      <c r="AP52" s="105"/>
      <c r="AQ52" s="105"/>
      <c r="AR52" s="106"/>
      <c r="AS52" s="8"/>
      <c r="AT52" s="18"/>
    </row>
    <row r="53" spans="2:46" ht="15" customHeight="1" x14ac:dyDescent="0.2">
      <c r="B53" s="7"/>
      <c r="C53" s="125"/>
      <c r="D53" s="126"/>
      <c r="E53" s="126"/>
      <c r="F53" s="126"/>
      <c r="G53" s="127"/>
      <c r="H53" s="128"/>
      <c r="I53" s="129"/>
      <c r="J53" s="129"/>
      <c r="K53" s="130"/>
      <c r="L53" s="128"/>
      <c r="M53" s="129"/>
      <c r="N53" s="129"/>
      <c r="O53" s="130"/>
      <c r="P53" s="134">
        <f t="shared" ref="P53:P57" si="4">ROUND(L53-H53,2)</f>
        <v>0</v>
      </c>
      <c r="Q53" s="135"/>
      <c r="R53" s="136"/>
      <c r="S53" s="131"/>
      <c r="T53" s="132"/>
      <c r="U53" s="133"/>
      <c r="V53" s="131"/>
      <c r="W53" s="132"/>
      <c r="X53" s="133"/>
      <c r="Y53" s="192">
        <f t="shared" si="0"/>
        <v>0</v>
      </c>
      <c r="Z53" s="193"/>
      <c r="AA53" s="194"/>
      <c r="AB53" s="131"/>
      <c r="AC53" s="132"/>
      <c r="AD53" s="133"/>
      <c r="AE53" s="192">
        <f t="shared" si="1"/>
        <v>0</v>
      </c>
      <c r="AF53" s="193"/>
      <c r="AG53" s="194"/>
      <c r="AH53" s="174"/>
      <c r="AI53" s="175"/>
      <c r="AJ53" s="176"/>
      <c r="AK53" s="113">
        <f t="shared" si="2"/>
        <v>0</v>
      </c>
      <c r="AL53" s="114"/>
      <c r="AM53" s="114"/>
      <c r="AN53" s="115"/>
      <c r="AO53" s="107"/>
      <c r="AP53" s="108"/>
      <c r="AQ53" s="108"/>
      <c r="AR53" s="109"/>
      <c r="AS53" s="8"/>
      <c r="AT53" s="18"/>
    </row>
    <row r="54" spans="2:46" ht="15" customHeight="1" x14ac:dyDescent="0.2">
      <c r="B54" s="7"/>
      <c r="C54" s="177"/>
      <c r="D54" s="178"/>
      <c r="E54" s="178"/>
      <c r="F54" s="178"/>
      <c r="G54" s="179"/>
      <c r="H54" s="180"/>
      <c r="I54" s="181"/>
      <c r="J54" s="181"/>
      <c r="K54" s="182"/>
      <c r="L54" s="180"/>
      <c r="M54" s="181"/>
      <c r="N54" s="181"/>
      <c r="O54" s="182"/>
      <c r="P54" s="183">
        <f t="shared" si="4"/>
        <v>0</v>
      </c>
      <c r="Q54" s="184"/>
      <c r="R54" s="185"/>
      <c r="S54" s="143"/>
      <c r="T54" s="144"/>
      <c r="U54" s="145"/>
      <c r="V54" s="143"/>
      <c r="W54" s="144"/>
      <c r="X54" s="145"/>
      <c r="Y54" s="140">
        <f t="shared" si="0"/>
        <v>0</v>
      </c>
      <c r="Z54" s="141"/>
      <c r="AA54" s="142"/>
      <c r="AB54" s="143"/>
      <c r="AC54" s="144"/>
      <c r="AD54" s="145"/>
      <c r="AE54" s="140">
        <f t="shared" si="1"/>
        <v>0</v>
      </c>
      <c r="AF54" s="141"/>
      <c r="AG54" s="142"/>
      <c r="AH54" s="137"/>
      <c r="AI54" s="138"/>
      <c r="AJ54" s="139"/>
      <c r="AK54" s="104">
        <f t="shared" si="2"/>
        <v>0</v>
      </c>
      <c r="AL54" s="105"/>
      <c r="AM54" s="105"/>
      <c r="AN54" s="106"/>
      <c r="AO54" s="104">
        <f t="shared" ref="AO54" si="5">ROUND(AVERAGE(AK54:AN55)/10,0)*10</f>
        <v>0</v>
      </c>
      <c r="AP54" s="105"/>
      <c r="AQ54" s="105"/>
      <c r="AR54" s="106"/>
      <c r="AS54" s="8"/>
      <c r="AT54" s="18"/>
    </row>
    <row r="55" spans="2:46" ht="15" customHeight="1" x14ac:dyDescent="0.2">
      <c r="B55" s="7"/>
      <c r="C55" s="125"/>
      <c r="D55" s="126"/>
      <c r="E55" s="126"/>
      <c r="F55" s="126"/>
      <c r="G55" s="127"/>
      <c r="H55" s="128"/>
      <c r="I55" s="129"/>
      <c r="J55" s="129"/>
      <c r="K55" s="130"/>
      <c r="L55" s="128"/>
      <c r="M55" s="129"/>
      <c r="N55" s="129"/>
      <c r="O55" s="130"/>
      <c r="P55" s="134">
        <f t="shared" si="4"/>
        <v>0</v>
      </c>
      <c r="Q55" s="135"/>
      <c r="R55" s="136"/>
      <c r="S55" s="131"/>
      <c r="T55" s="132"/>
      <c r="U55" s="133"/>
      <c r="V55" s="131"/>
      <c r="W55" s="132"/>
      <c r="X55" s="133"/>
      <c r="Y55" s="192">
        <f t="shared" si="0"/>
        <v>0</v>
      </c>
      <c r="Z55" s="193"/>
      <c r="AA55" s="194"/>
      <c r="AB55" s="131"/>
      <c r="AC55" s="132"/>
      <c r="AD55" s="133"/>
      <c r="AE55" s="192">
        <f t="shared" si="1"/>
        <v>0</v>
      </c>
      <c r="AF55" s="193"/>
      <c r="AG55" s="194"/>
      <c r="AH55" s="174"/>
      <c r="AI55" s="175"/>
      <c r="AJ55" s="176"/>
      <c r="AK55" s="113">
        <f t="shared" si="2"/>
        <v>0</v>
      </c>
      <c r="AL55" s="114"/>
      <c r="AM55" s="114"/>
      <c r="AN55" s="115"/>
      <c r="AO55" s="107"/>
      <c r="AP55" s="108"/>
      <c r="AQ55" s="108"/>
      <c r="AR55" s="109"/>
      <c r="AS55" s="8"/>
      <c r="AT55" s="18"/>
    </row>
    <row r="56" spans="2:46" ht="15" customHeight="1" x14ac:dyDescent="0.2">
      <c r="B56" s="7"/>
      <c r="C56" s="177"/>
      <c r="D56" s="178"/>
      <c r="E56" s="178"/>
      <c r="F56" s="178"/>
      <c r="G56" s="179"/>
      <c r="H56" s="180"/>
      <c r="I56" s="181"/>
      <c r="J56" s="181"/>
      <c r="K56" s="182"/>
      <c r="L56" s="180"/>
      <c r="M56" s="181"/>
      <c r="N56" s="181"/>
      <c r="O56" s="182"/>
      <c r="P56" s="183">
        <f t="shared" si="4"/>
        <v>0</v>
      </c>
      <c r="Q56" s="184"/>
      <c r="R56" s="185"/>
      <c r="S56" s="143"/>
      <c r="T56" s="144"/>
      <c r="U56" s="145"/>
      <c r="V56" s="143"/>
      <c r="W56" s="144"/>
      <c r="X56" s="145"/>
      <c r="Y56" s="140">
        <f t="shared" si="0"/>
        <v>0</v>
      </c>
      <c r="Z56" s="141"/>
      <c r="AA56" s="142"/>
      <c r="AB56" s="143"/>
      <c r="AC56" s="144"/>
      <c r="AD56" s="145"/>
      <c r="AE56" s="140">
        <f t="shared" si="1"/>
        <v>0</v>
      </c>
      <c r="AF56" s="141"/>
      <c r="AG56" s="142"/>
      <c r="AH56" s="137"/>
      <c r="AI56" s="138"/>
      <c r="AJ56" s="139"/>
      <c r="AK56" s="104">
        <f t="shared" si="2"/>
        <v>0</v>
      </c>
      <c r="AL56" s="105"/>
      <c r="AM56" s="105"/>
      <c r="AN56" s="106"/>
      <c r="AO56" s="104">
        <f t="shared" ref="AO56" si="6">ROUND(AVERAGE(AK56:AN57)/10,0)*10</f>
        <v>0</v>
      </c>
      <c r="AP56" s="105"/>
      <c r="AQ56" s="105"/>
      <c r="AR56" s="106"/>
      <c r="AS56" s="8"/>
      <c r="AT56" s="18"/>
    </row>
    <row r="57" spans="2:46" ht="15" customHeight="1" x14ac:dyDescent="0.2">
      <c r="B57" s="7"/>
      <c r="C57" s="125"/>
      <c r="D57" s="126"/>
      <c r="E57" s="126"/>
      <c r="F57" s="126"/>
      <c r="G57" s="127"/>
      <c r="H57" s="128"/>
      <c r="I57" s="129"/>
      <c r="J57" s="129"/>
      <c r="K57" s="130"/>
      <c r="L57" s="128"/>
      <c r="M57" s="129"/>
      <c r="N57" s="129"/>
      <c r="O57" s="130"/>
      <c r="P57" s="134">
        <f t="shared" si="4"/>
        <v>0</v>
      </c>
      <c r="Q57" s="135"/>
      <c r="R57" s="136"/>
      <c r="S57" s="131"/>
      <c r="T57" s="132"/>
      <c r="U57" s="133"/>
      <c r="V57" s="131"/>
      <c r="W57" s="132"/>
      <c r="X57" s="133"/>
      <c r="Y57" s="192">
        <f t="shared" si="0"/>
        <v>0</v>
      </c>
      <c r="Z57" s="193"/>
      <c r="AA57" s="194"/>
      <c r="AB57" s="131"/>
      <c r="AC57" s="132"/>
      <c r="AD57" s="133"/>
      <c r="AE57" s="192">
        <f t="shared" si="1"/>
        <v>0</v>
      </c>
      <c r="AF57" s="193"/>
      <c r="AG57" s="194"/>
      <c r="AH57" s="174"/>
      <c r="AI57" s="175"/>
      <c r="AJ57" s="176"/>
      <c r="AK57" s="113">
        <f t="shared" si="2"/>
        <v>0</v>
      </c>
      <c r="AL57" s="114"/>
      <c r="AM57" s="114"/>
      <c r="AN57" s="115"/>
      <c r="AO57" s="107"/>
      <c r="AP57" s="108"/>
      <c r="AQ57" s="108"/>
      <c r="AR57" s="109"/>
      <c r="AS57" s="8"/>
      <c r="AT57" s="18"/>
    </row>
    <row r="58" spans="2:46" ht="15" customHeight="1" x14ac:dyDescent="0.2">
      <c r="B58" s="7"/>
      <c r="C58" s="53"/>
      <c r="D58" s="53"/>
      <c r="E58" s="53"/>
      <c r="F58" s="53"/>
      <c r="G58" s="53"/>
      <c r="H58" s="52"/>
      <c r="I58" s="52"/>
      <c r="J58" s="52"/>
      <c r="K58" s="52"/>
      <c r="L58" s="52"/>
      <c r="M58" s="52"/>
      <c r="N58" s="52"/>
      <c r="O58" s="52"/>
      <c r="P58" s="80"/>
      <c r="Q58" s="80"/>
      <c r="R58" s="80"/>
      <c r="S58" s="51"/>
      <c r="T58" s="51"/>
      <c r="U58" s="51"/>
      <c r="V58" s="51"/>
      <c r="W58" s="51"/>
      <c r="X58" s="51"/>
      <c r="Y58" s="50"/>
      <c r="Z58" s="50"/>
      <c r="AA58" s="50"/>
      <c r="AB58" s="51"/>
      <c r="AC58" s="51"/>
      <c r="AD58" s="51"/>
      <c r="AE58" s="50"/>
      <c r="AF58" s="50"/>
      <c r="AG58" s="50"/>
      <c r="AH58" s="49"/>
      <c r="AI58" s="49"/>
      <c r="AJ58" s="49"/>
      <c r="AK58" s="48"/>
      <c r="AL58" s="48"/>
      <c r="AM58" s="48"/>
      <c r="AN58" s="48"/>
      <c r="AO58" s="48"/>
      <c r="AP58" s="48"/>
      <c r="AQ58" s="48"/>
      <c r="AR58" s="48"/>
      <c r="AS58" s="8"/>
      <c r="AT58" s="18"/>
    </row>
    <row r="59" spans="2:46" ht="5.25" customHeight="1" x14ac:dyDescent="0.2"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8"/>
      <c r="AT59" s="18"/>
    </row>
    <row r="60" spans="2:46" ht="12.75" customHeight="1" x14ac:dyDescent="0.2">
      <c r="B60" s="7"/>
      <c r="C60" s="119" t="s">
        <v>61</v>
      </c>
      <c r="D60" s="120"/>
      <c r="E60" s="120"/>
      <c r="F60" s="120"/>
      <c r="G60" s="120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86" t="s">
        <v>121</v>
      </c>
      <c r="AA60" s="186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9"/>
      <c r="AS60" s="8"/>
      <c r="AT60" s="18"/>
    </row>
    <row r="61" spans="2:46" x14ac:dyDescent="0.2">
      <c r="B61" s="7"/>
      <c r="C61" s="121"/>
      <c r="D61" s="122"/>
      <c r="E61" s="122"/>
      <c r="F61" s="122"/>
      <c r="G61" s="122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87"/>
      <c r="AA61" s="187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1"/>
      <c r="AS61" s="8"/>
      <c r="AT61" s="18"/>
    </row>
    <row r="62" spans="2:46" ht="6" customHeight="1" x14ac:dyDescent="0.2"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8"/>
      <c r="AT62" s="18"/>
    </row>
    <row r="63" spans="2:46" ht="12.75" customHeight="1" x14ac:dyDescent="0.2">
      <c r="B63" s="7"/>
      <c r="C63" s="166" t="s">
        <v>72</v>
      </c>
      <c r="D63" s="167"/>
      <c r="E63" s="167"/>
      <c r="F63" s="167"/>
      <c r="G63" s="167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83"/>
      <c r="Z63" s="167" t="s">
        <v>119</v>
      </c>
      <c r="AA63" s="167"/>
      <c r="AB63" s="167"/>
      <c r="AC63" s="167"/>
      <c r="AD63" s="167"/>
      <c r="AE63" s="167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2"/>
      <c r="AS63" s="8"/>
      <c r="AT63" s="18"/>
    </row>
    <row r="64" spans="2:46" ht="12.75" customHeight="1" x14ac:dyDescent="0.2">
      <c r="B64" s="7"/>
      <c r="C64" s="168"/>
      <c r="D64" s="169"/>
      <c r="E64" s="169"/>
      <c r="F64" s="169"/>
      <c r="G64" s="169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84"/>
      <c r="Z64" s="169"/>
      <c r="AA64" s="169"/>
      <c r="AB64" s="169"/>
      <c r="AC64" s="169"/>
      <c r="AD64" s="169"/>
      <c r="AE64" s="169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3"/>
      <c r="AS64" s="8"/>
      <c r="AT64" s="18"/>
    </row>
    <row r="65" spans="2:46" ht="6" customHeight="1" x14ac:dyDescent="0.2">
      <c r="B65" s="11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2"/>
      <c r="AT65" s="18"/>
    </row>
    <row r="66" spans="2:46" s="18" customFormat="1" ht="12.75" customHeight="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</sheetData>
  <sheetProtection algorithmName="SHA-512" hashValue="/SsSgWGXI0Kb3JYLHXhqbwKzZL+mAmIuhnC+Dr6RmSPNCUQqb7ZMm33ywvlbVj0opRbk6fvOKUI3bmAfYgyiuQ==" saltValue="cI1D9sroad+AIhhgSuHOmg==" spinCount="100000" sheet="1" selectLockedCells="1"/>
  <mergeCells count="447">
    <mergeCell ref="AH14:AJ14"/>
    <mergeCell ref="AH16:AJ16"/>
    <mergeCell ref="AH53:AJ53"/>
    <mergeCell ref="AH52:AJ52"/>
    <mergeCell ref="AH51:AJ51"/>
    <mergeCell ref="AH50:AJ50"/>
    <mergeCell ref="AH42:AI42"/>
    <mergeCell ref="AI32:AR32"/>
    <mergeCell ref="AI31:AN31"/>
    <mergeCell ref="AO17:AR17"/>
    <mergeCell ref="AK16:AN16"/>
    <mergeCell ref="AO31:AR31"/>
    <mergeCell ref="AI35:AN35"/>
    <mergeCell ref="AH41:AI41"/>
    <mergeCell ref="AJ41:AK41"/>
    <mergeCell ref="AL41:AM41"/>
    <mergeCell ref="AI37:AN37"/>
    <mergeCell ref="AI38:AN38"/>
    <mergeCell ref="AO36:AR36"/>
    <mergeCell ref="AO37:AR37"/>
    <mergeCell ref="AH43:AI43"/>
    <mergeCell ref="AL42:AM42"/>
    <mergeCell ref="AJ42:AK42"/>
    <mergeCell ref="AH17:AJ17"/>
    <mergeCell ref="AK17:AN17"/>
    <mergeCell ref="AH18:AJ18"/>
    <mergeCell ref="AO18:AR18"/>
    <mergeCell ref="AK18:AN18"/>
    <mergeCell ref="AK7:AR7"/>
    <mergeCell ref="O12:R12"/>
    <mergeCell ref="Q3:AB3"/>
    <mergeCell ref="P5:R5"/>
    <mergeCell ref="S5:AB5"/>
    <mergeCell ref="H5:O5"/>
    <mergeCell ref="S14:AG14"/>
    <mergeCell ref="O9:T9"/>
    <mergeCell ref="AE9:AF9"/>
    <mergeCell ref="AK11:AN11"/>
    <mergeCell ref="AK13:AN13"/>
    <mergeCell ref="AO13:AR13"/>
    <mergeCell ref="S13:AG13"/>
    <mergeCell ref="AK15:AN15"/>
    <mergeCell ref="O15:T15"/>
    <mergeCell ref="AO15:AR15"/>
    <mergeCell ref="O14:R14"/>
    <mergeCell ref="O13:R13"/>
    <mergeCell ref="AO16:AR16"/>
    <mergeCell ref="AQ3:AR3"/>
    <mergeCell ref="AN3:AP3"/>
    <mergeCell ref="O11:T11"/>
    <mergeCell ref="U11:AG11"/>
    <mergeCell ref="AO12:AR12"/>
    <mergeCell ref="AO11:AR11"/>
    <mergeCell ref="AG5:AR5"/>
    <mergeCell ref="AK12:AN12"/>
    <mergeCell ref="AA9:AD9"/>
    <mergeCell ref="S12:AG12"/>
    <mergeCell ref="AH12:AJ12"/>
    <mergeCell ref="AC5:AF5"/>
    <mergeCell ref="AG7:AJ7"/>
    <mergeCell ref="AH9:AJ9"/>
    <mergeCell ref="AK9:AL9"/>
    <mergeCell ref="AM9:AN9"/>
    <mergeCell ref="AP9:AR9"/>
    <mergeCell ref="AH19:AJ19"/>
    <mergeCell ref="AH21:AJ21"/>
    <mergeCell ref="AH22:AJ22"/>
    <mergeCell ref="AH20:AJ20"/>
    <mergeCell ref="O22:R22"/>
    <mergeCell ref="AO19:AR19"/>
    <mergeCell ref="S19:T19"/>
    <mergeCell ref="U22:AG22"/>
    <mergeCell ref="AK21:AN21"/>
    <mergeCell ref="AK22:AN22"/>
    <mergeCell ref="AK19:AN19"/>
    <mergeCell ref="U21:AG21"/>
    <mergeCell ref="AO21:AR21"/>
    <mergeCell ref="O21:R21"/>
    <mergeCell ref="O20:R20"/>
    <mergeCell ref="AO23:AR23"/>
    <mergeCell ref="AK20:AN20"/>
    <mergeCell ref="AO20:AR20"/>
    <mergeCell ref="AO22:AR22"/>
    <mergeCell ref="AH23:AJ23"/>
    <mergeCell ref="AO30:AR30"/>
    <mergeCell ref="AK23:AN23"/>
    <mergeCell ref="AC23:AG23"/>
    <mergeCell ref="AC24:AG24"/>
    <mergeCell ref="AC27:AG27"/>
    <mergeCell ref="AI30:AN30"/>
    <mergeCell ref="U20:AG20"/>
    <mergeCell ref="AO29:AR29"/>
    <mergeCell ref="AK24:AN24"/>
    <mergeCell ref="AH24:AJ24"/>
    <mergeCell ref="AK25:AN25"/>
    <mergeCell ref="AC30:AG30"/>
    <mergeCell ref="AI28:AN28"/>
    <mergeCell ref="O23:AB23"/>
    <mergeCell ref="AC28:AG28"/>
    <mergeCell ref="AI29:AN29"/>
    <mergeCell ref="AO25:AR25"/>
    <mergeCell ref="O25:Q25"/>
    <mergeCell ref="R25:T25"/>
    <mergeCell ref="AI27:AR27"/>
    <mergeCell ref="AO28:AR28"/>
    <mergeCell ref="AO24:AR24"/>
    <mergeCell ref="U24:AB24"/>
    <mergeCell ref="G38:N38"/>
    <mergeCell ref="N41:O41"/>
    <mergeCell ref="V41:W41"/>
    <mergeCell ref="X41:Y41"/>
    <mergeCell ref="U37:AB37"/>
    <mergeCell ref="U38:AB38"/>
    <mergeCell ref="P41:Q41"/>
    <mergeCell ref="R41:S41"/>
    <mergeCell ref="AB41:AC41"/>
    <mergeCell ref="G37:N37"/>
    <mergeCell ref="C40:AR40"/>
    <mergeCell ref="AN41:AO41"/>
    <mergeCell ref="AD41:AE41"/>
    <mergeCell ref="T41:U41"/>
    <mergeCell ref="AC38:AG38"/>
    <mergeCell ref="O38:T38"/>
    <mergeCell ref="L41:M41"/>
    <mergeCell ref="G36:N36"/>
    <mergeCell ref="AI36:AN36"/>
    <mergeCell ref="AI33:AN33"/>
    <mergeCell ref="AI34:AN34"/>
    <mergeCell ref="AO33:AR33"/>
    <mergeCell ref="AO34:AR34"/>
    <mergeCell ref="AO35:AR35"/>
    <mergeCell ref="O37:T37"/>
    <mergeCell ref="O35:T35"/>
    <mergeCell ref="G33:N33"/>
    <mergeCell ref="G34:N34"/>
    <mergeCell ref="G35:N35"/>
    <mergeCell ref="O33:T33"/>
    <mergeCell ref="O34:T34"/>
    <mergeCell ref="U34:AB34"/>
    <mergeCell ref="U33:AB33"/>
    <mergeCell ref="U36:AB36"/>
    <mergeCell ref="O36:T36"/>
    <mergeCell ref="AC37:AG37"/>
    <mergeCell ref="C42:E42"/>
    <mergeCell ref="C43:E43"/>
    <mergeCell ref="C44:E44"/>
    <mergeCell ref="F41:G41"/>
    <mergeCell ref="H41:I41"/>
    <mergeCell ref="J41:K41"/>
    <mergeCell ref="F42:G42"/>
    <mergeCell ref="H42:I42"/>
    <mergeCell ref="J42:K42"/>
    <mergeCell ref="C41:E41"/>
    <mergeCell ref="F44:G44"/>
    <mergeCell ref="H44:I44"/>
    <mergeCell ref="J44:K44"/>
    <mergeCell ref="F43:G43"/>
    <mergeCell ref="H43:I43"/>
    <mergeCell ref="L42:M42"/>
    <mergeCell ref="N42:O42"/>
    <mergeCell ref="P42:Q42"/>
    <mergeCell ref="R42:S42"/>
    <mergeCell ref="T42:U42"/>
    <mergeCell ref="V42:W42"/>
    <mergeCell ref="R43:S43"/>
    <mergeCell ref="T43:U43"/>
    <mergeCell ref="V43:W43"/>
    <mergeCell ref="AF41:AG41"/>
    <mergeCell ref="Z41:AA41"/>
    <mergeCell ref="AD42:AE42"/>
    <mergeCell ref="AF42:AG42"/>
    <mergeCell ref="X42:Y42"/>
    <mergeCell ref="Z42:AA42"/>
    <mergeCell ref="AB42:AC42"/>
    <mergeCell ref="AL43:AM43"/>
    <mergeCell ref="P43:Q43"/>
    <mergeCell ref="L44:M44"/>
    <mergeCell ref="N44:O44"/>
    <mergeCell ref="P44:Q44"/>
    <mergeCell ref="AD44:AE44"/>
    <mergeCell ref="AJ44:AK44"/>
    <mergeCell ref="X43:Y43"/>
    <mergeCell ref="AF44:AG44"/>
    <mergeCell ref="Z43:AA43"/>
    <mergeCell ref="AB43:AC43"/>
    <mergeCell ref="AF43:AG43"/>
    <mergeCell ref="V45:W45"/>
    <mergeCell ref="R44:S44"/>
    <mergeCell ref="T44:U44"/>
    <mergeCell ref="AD43:AE43"/>
    <mergeCell ref="C45:E45"/>
    <mergeCell ref="AD46:AE46"/>
    <mergeCell ref="V44:W44"/>
    <mergeCell ref="X44:Y44"/>
    <mergeCell ref="Z44:AA44"/>
    <mergeCell ref="AB44:AC44"/>
    <mergeCell ref="C46:E46"/>
    <mergeCell ref="F45:G45"/>
    <mergeCell ref="H45:I45"/>
    <mergeCell ref="F46:G46"/>
    <mergeCell ref="H46:I46"/>
    <mergeCell ref="J46:K46"/>
    <mergeCell ref="L46:M46"/>
    <mergeCell ref="J45:K45"/>
    <mergeCell ref="L45:M45"/>
    <mergeCell ref="N45:O45"/>
    <mergeCell ref="N46:O46"/>
    <mergeCell ref="J43:K43"/>
    <mergeCell ref="L43:M43"/>
    <mergeCell ref="N43:O43"/>
    <mergeCell ref="C21:F21"/>
    <mergeCell ref="C22:F22"/>
    <mergeCell ref="C26:F26"/>
    <mergeCell ref="G20:N20"/>
    <mergeCell ref="G21:N21"/>
    <mergeCell ref="G23:N24"/>
    <mergeCell ref="C25:F25"/>
    <mergeCell ref="G11:N11"/>
    <mergeCell ref="G12:N12"/>
    <mergeCell ref="C11:F11"/>
    <mergeCell ref="C19:F19"/>
    <mergeCell ref="G22:N22"/>
    <mergeCell ref="G19:N19"/>
    <mergeCell ref="G17:N17"/>
    <mergeCell ref="G14:N14"/>
    <mergeCell ref="AC32:AG32"/>
    <mergeCell ref="AC33:AG33"/>
    <mergeCell ref="AC34:AG34"/>
    <mergeCell ref="U28:AB28"/>
    <mergeCell ref="U29:AB29"/>
    <mergeCell ref="U30:AB30"/>
    <mergeCell ref="U31:AB31"/>
    <mergeCell ref="U32:AB32"/>
    <mergeCell ref="AC29:AG29"/>
    <mergeCell ref="O29:T29"/>
    <mergeCell ref="O30:T30"/>
    <mergeCell ref="O31:T31"/>
    <mergeCell ref="G29:N29"/>
    <mergeCell ref="G27:N27"/>
    <mergeCell ref="G28:N28"/>
    <mergeCell ref="O32:T32"/>
    <mergeCell ref="S22:T22"/>
    <mergeCell ref="S21:T21"/>
    <mergeCell ref="O24:T24"/>
    <mergeCell ref="O28:T28"/>
    <mergeCell ref="O27:AB27"/>
    <mergeCell ref="AK14:AN14"/>
    <mergeCell ref="AO14:AR14"/>
    <mergeCell ref="AH11:AJ11"/>
    <mergeCell ref="AP42:AR42"/>
    <mergeCell ref="C35:F35"/>
    <mergeCell ref="C36:F36"/>
    <mergeCell ref="C37:F37"/>
    <mergeCell ref="C27:F27"/>
    <mergeCell ref="C28:F28"/>
    <mergeCell ref="C29:F29"/>
    <mergeCell ref="C30:F30"/>
    <mergeCell ref="C31:F31"/>
    <mergeCell ref="C32:F32"/>
    <mergeCell ref="C12:F12"/>
    <mergeCell ref="C13:F13"/>
    <mergeCell ref="C20:F20"/>
    <mergeCell ref="G13:N13"/>
    <mergeCell ref="C18:F18"/>
    <mergeCell ref="C14:F14"/>
    <mergeCell ref="G15:N15"/>
    <mergeCell ref="O18:R18"/>
    <mergeCell ref="O16:T16"/>
    <mergeCell ref="C38:F38"/>
    <mergeCell ref="C23:F24"/>
    <mergeCell ref="C48:AR48"/>
    <mergeCell ref="AJ46:AK46"/>
    <mergeCell ref="AL46:AM46"/>
    <mergeCell ref="AF46:AG46"/>
    <mergeCell ref="R46:S46"/>
    <mergeCell ref="Z45:AA45"/>
    <mergeCell ref="AB45:AC45"/>
    <mergeCell ref="AD45:AE45"/>
    <mergeCell ref="AJ43:AK43"/>
    <mergeCell ref="AP43:AR43"/>
    <mergeCell ref="AP44:AR44"/>
    <mergeCell ref="AP45:AR45"/>
    <mergeCell ref="AL44:AM44"/>
    <mergeCell ref="AN43:AO43"/>
    <mergeCell ref="P46:Q46"/>
    <mergeCell ref="AN46:AO46"/>
    <mergeCell ref="V46:W46"/>
    <mergeCell ref="X46:Y46"/>
    <mergeCell ref="Z46:AA46"/>
    <mergeCell ref="AB46:AC46"/>
    <mergeCell ref="X45:Y45"/>
    <mergeCell ref="AH46:AI46"/>
    <mergeCell ref="AN44:AO44"/>
    <mergeCell ref="AN45:AO45"/>
    <mergeCell ref="AN42:AO42"/>
    <mergeCell ref="AP41:AR41"/>
    <mergeCell ref="C33:F33"/>
    <mergeCell ref="C34:F34"/>
    <mergeCell ref="AP46:AR46"/>
    <mergeCell ref="AC35:AG35"/>
    <mergeCell ref="U35:AB35"/>
    <mergeCell ref="AH25:AJ25"/>
    <mergeCell ref="U25:AG25"/>
    <mergeCell ref="G25:N25"/>
    <mergeCell ref="AC36:AG36"/>
    <mergeCell ref="AJ45:AK45"/>
    <mergeCell ref="AL45:AM45"/>
    <mergeCell ref="AF45:AG45"/>
    <mergeCell ref="AH45:AI45"/>
    <mergeCell ref="AH44:AI44"/>
    <mergeCell ref="T46:U46"/>
    <mergeCell ref="P45:Q45"/>
    <mergeCell ref="R45:S45"/>
    <mergeCell ref="T45:U45"/>
    <mergeCell ref="G32:N32"/>
    <mergeCell ref="G30:N30"/>
    <mergeCell ref="G31:N31"/>
    <mergeCell ref="AC31:AG31"/>
    <mergeCell ref="AK49:AN49"/>
    <mergeCell ref="AK50:AN50"/>
    <mergeCell ref="Y50:AA50"/>
    <mergeCell ref="Y49:AA49"/>
    <mergeCell ref="AB49:AD49"/>
    <mergeCell ref="AE49:AG49"/>
    <mergeCell ref="AH49:AJ49"/>
    <mergeCell ref="S49:U49"/>
    <mergeCell ref="V49:X49"/>
    <mergeCell ref="V53:X53"/>
    <mergeCell ref="Y52:AA52"/>
    <mergeCell ref="AB52:AD52"/>
    <mergeCell ref="AE52:AG52"/>
    <mergeCell ref="V52:X52"/>
    <mergeCell ref="S50:U50"/>
    <mergeCell ref="S52:U52"/>
    <mergeCell ref="AB50:AD50"/>
    <mergeCell ref="AE50:AG50"/>
    <mergeCell ref="V50:X50"/>
    <mergeCell ref="Y51:AA51"/>
    <mergeCell ref="AB51:AD51"/>
    <mergeCell ref="AE51:AG51"/>
    <mergeCell ref="S51:U51"/>
    <mergeCell ref="V51:X51"/>
    <mergeCell ref="L53:O53"/>
    <mergeCell ref="P53:R53"/>
    <mergeCell ref="S53:U53"/>
    <mergeCell ref="C49:G49"/>
    <mergeCell ref="H49:K49"/>
    <mergeCell ref="L49:O49"/>
    <mergeCell ref="P50:R50"/>
    <mergeCell ref="C52:G52"/>
    <mergeCell ref="H52:K52"/>
    <mergeCell ref="L52:O52"/>
    <mergeCell ref="C50:G50"/>
    <mergeCell ref="H50:K50"/>
    <mergeCell ref="L50:O50"/>
    <mergeCell ref="C51:G51"/>
    <mergeCell ref="H51:K51"/>
    <mergeCell ref="L51:O51"/>
    <mergeCell ref="P51:R51"/>
    <mergeCell ref="P52:R52"/>
    <mergeCell ref="P49:R49"/>
    <mergeCell ref="AK54:AN54"/>
    <mergeCell ref="Y53:AA53"/>
    <mergeCell ref="AB53:AD53"/>
    <mergeCell ref="AE53:AG53"/>
    <mergeCell ref="Y54:AA54"/>
    <mergeCell ref="S54:U54"/>
    <mergeCell ref="C55:G55"/>
    <mergeCell ref="H55:K55"/>
    <mergeCell ref="L55:O55"/>
    <mergeCell ref="P55:R55"/>
    <mergeCell ref="V54:X54"/>
    <mergeCell ref="C54:G54"/>
    <mergeCell ref="H54:K54"/>
    <mergeCell ref="L54:O54"/>
    <mergeCell ref="P54:R54"/>
    <mergeCell ref="AE55:AG55"/>
    <mergeCell ref="AH55:AJ55"/>
    <mergeCell ref="AK55:AN55"/>
    <mergeCell ref="V55:X55"/>
    <mergeCell ref="AB54:AD54"/>
    <mergeCell ref="S55:U55"/>
    <mergeCell ref="Y55:AA55"/>
    <mergeCell ref="C53:G53"/>
    <mergeCell ref="H53:K53"/>
    <mergeCell ref="AH15:AJ15"/>
    <mergeCell ref="AH13:AJ13"/>
    <mergeCell ref="S18:T18"/>
    <mergeCell ref="U19:AG19"/>
    <mergeCell ref="S20:T20"/>
    <mergeCell ref="O19:R19"/>
    <mergeCell ref="C63:G64"/>
    <mergeCell ref="H63:X64"/>
    <mergeCell ref="Z63:AE64"/>
    <mergeCell ref="AF63:AR64"/>
    <mergeCell ref="AH57:AJ57"/>
    <mergeCell ref="C56:G56"/>
    <mergeCell ref="H56:K56"/>
    <mergeCell ref="L56:O56"/>
    <mergeCell ref="P56:R56"/>
    <mergeCell ref="S56:U56"/>
    <mergeCell ref="Z60:AA61"/>
    <mergeCell ref="AB60:AR61"/>
    <mergeCell ref="Y57:AA57"/>
    <mergeCell ref="AB57:AD57"/>
    <mergeCell ref="AE57:AG57"/>
    <mergeCell ref="AK56:AN56"/>
    <mergeCell ref="AO50:AR51"/>
    <mergeCell ref="V56:X56"/>
    <mergeCell ref="C5:G5"/>
    <mergeCell ref="C7:I7"/>
    <mergeCell ref="J7:AE7"/>
    <mergeCell ref="U9:Z9"/>
    <mergeCell ref="C16:F16"/>
    <mergeCell ref="C17:F17"/>
    <mergeCell ref="C15:F15"/>
    <mergeCell ref="G18:N18"/>
    <mergeCell ref="C9:F9"/>
    <mergeCell ref="O17:V17"/>
    <mergeCell ref="G9:N9"/>
    <mergeCell ref="G16:N16"/>
    <mergeCell ref="W17:AG17"/>
    <mergeCell ref="U18:AG18"/>
    <mergeCell ref="AO52:AR53"/>
    <mergeCell ref="AO49:AR49"/>
    <mergeCell ref="AK52:AN52"/>
    <mergeCell ref="AK53:AN53"/>
    <mergeCell ref="AO38:AR38"/>
    <mergeCell ref="AK51:AN51"/>
    <mergeCell ref="AO56:AR57"/>
    <mergeCell ref="C60:G61"/>
    <mergeCell ref="H60:Y61"/>
    <mergeCell ref="C57:G57"/>
    <mergeCell ref="H57:K57"/>
    <mergeCell ref="L57:O57"/>
    <mergeCell ref="S57:U57"/>
    <mergeCell ref="P57:R57"/>
    <mergeCell ref="AK57:AN57"/>
    <mergeCell ref="V57:X57"/>
    <mergeCell ref="AB55:AD55"/>
    <mergeCell ref="AH56:AJ56"/>
    <mergeCell ref="Y56:AA56"/>
    <mergeCell ref="AB56:AD56"/>
    <mergeCell ref="AE56:AG56"/>
    <mergeCell ref="AO54:AR55"/>
    <mergeCell ref="AE54:AG54"/>
    <mergeCell ref="AH54:AJ54"/>
  </mergeCells>
  <dataValidations count="11">
    <dataValidation allowBlank="1" showInputMessage="1" showErrorMessage="1" promptTitle="Req'd Compressive Strength" prompt="This information must come from the Plans, e.g. 3000 psi @ 18 hours, 4000 psi @ 28 days._x000a_" sqref="AP9" xr:uid="{00000000-0002-0000-0000-000000000000}"/>
    <dataValidation allowBlank="1" showInputMessage="1" showErrorMessage="1" promptTitle="FA Size" prompt="No. 8, No. 89, No. 9, No.10" sqref="S21:T22" xr:uid="{00000000-0002-0000-0000-000001000000}"/>
    <dataValidation allowBlank="1" showInputMessage="1" showErrorMessage="1" promptTitle="Aggregate Types" prompt="e.g. limestone, dolomite, granite, sandstone, lightweight, expanded, pelletized, sintered, gravel" sqref="O18:R20" xr:uid="{00000000-0002-0000-0000-000002000000}"/>
    <dataValidation allowBlank="1" showInputMessage="1" showErrorMessage="1" promptTitle="% Air" prompt="Enter the DESIGN air content." sqref="AH24:AJ24" xr:uid="{00000000-0002-0000-0000-000003000000}"/>
    <dataValidation allowBlank="1" showInputMessage="1" showErrorMessage="1" promptTitle="SCM and Other" prompt="Microsilica, metakaolin, other SCM.  Latex modifer may also be entered here for the purpose of proportioning." sqref="G15:N16" xr:uid="{00000000-0002-0000-0000-000004000000}"/>
    <dataValidation allowBlank="1" showInputMessage="1" showErrorMessage="1" promptTitle="Aggregate Size" prompt="Nos. 1, 2, 24, 3, 357, 4, 467, 5, 56, 57, 6, 67, 68, 7, 78" sqref="S18:T20" xr:uid="{00000000-0002-0000-0000-000005000000}"/>
    <dataValidation allowBlank="1" showInputMessage="1" showErrorMessage="1" promptTitle="Aggregate Types" prompt="e.g. screenings, natural, manufactured, lightweight" sqref="O21:R22" xr:uid="{00000000-0002-0000-0000-000006000000}"/>
    <dataValidation allowBlank="1" showInputMessage="1" showErrorMessage="1" promptTitle="Grades of GGBFS" prompt="100 or 120" sqref="O14:R14" xr:uid="{00000000-0002-0000-0000-000007000000}"/>
    <dataValidation allowBlank="1" showInputMessage="1" showErrorMessage="1" promptTitle="Classes of Flyash" prompt="C or F" sqref="O13:R13" xr:uid="{00000000-0002-0000-0000-000008000000}"/>
    <dataValidation allowBlank="1" showInputMessage="1" showErrorMessage="1" promptTitle="Cement Types" prompt="I, IA, I/SM, II, IIA, II(MH), II(MH)A, III, IIIA, IV, V" sqref="O12:R12" xr:uid="{00000000-0002-0000-0000-000009000000}"/>
    <dataValidation allowBlank="1" showInputMessage="1" showErrorMessage="1" promptTitle="Date/Time Format" prompt="12/11/15 13:30" sqref="H50:O58" xr:uid="{00000000-0002-0000-0000-00000A000000}"/>
  </dataValidations>
  <printOptions horizontalCentered="1"/>
  <pageMargins left="0.45" right="0.45" top="0" bottom="0" header="0" footer="0"/>
  <pageSetup scale="6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Drop Down 1">
              <controlPr defaultSize="0" autoLine="0" autoPict="0" altText="Select the plant that this design will be batched from.">
                <anchor moveWithCells="1">
                  <from>
                    <xdr:col>9</xdr:col>
                    <xdr:colOff>0</xdr:colOff>
                    <xdr:row>5</xdr:row>
                    <xdr:rowOff>19050</xdr:rowOff>
                  </from>
                  <to>
                    <xdr:col>30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Drop Down 2">
              <controlPr defaultSize="0" autoLine="0" autoPict="0">
                <anchor moveWithCells="1">
                  <from>
                    <xdr:col>18</xdr:col>
                    <xdr:colOff>190500</xdr:colOff>
                    <xdr:row>8</xdr:row>
                    <xdr:rowOff>0</xdr:rowOff>
                  </from>
                  <to>
                    <xdr:col>26</xdr:col>
                    <xdr:colOff>38100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6" name="Drop Down 4">
              <controlPr defaultSize="0" autoLine="0" autoPict="0">
                <anchor mov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21</xdr:col>
                    <xdr:colOff>238125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7" name="Drop Down 5">
              <controlPr defaultSize="0" autoLine="0" autoPict="0">
                <anchor moveWithCells="1">
                  <from>
                    <xdr:col>14</xdr:col>
                    <xdr:colOff>0</xdr:colOff>
                    <xdr:row>21</xdr:row>
                    <xdr:rowOff>0</xdr:rowOff>
                  </from>
                  <to>
                    <xdr:col>21</xdr:col>
                    <xdr:colOff>238125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8" name="Drop Down 6">
              <controlPr defaultSize="0" autoLine="0" autoPict="0">
                <anchor moveWithCells="1">
                  <from>
                    <xdr:col>14</xdr:col>
                    <xdr:colOff>0</xdr:colOff>
                    <xdr:row>17</xdr:row>
                    <xdr:rowOff>0</xdr:rowOff>
                  </from>
                  <to>
                    <xdr:col>21</xdr:col>
                    <xdr:colOff>238125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9" name="Drop Down 7">
              <controlPr defaultSize="0" autoLine="0" autoPict="0">
                <anchor moveWithCells="1">
                  <from>
                    <xdr:col>14</xdr:col>
                    <xdr:colOff>0</xdr:colOff>
                    <xdr:row>18</xdr:row>
                    <xdr:rowOff>0</xdr:rowOff>
                  </from>
                  <to>
                    <xdr:col>21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0" name="Drop Down 8">
              <controlPr defaultSize="0" autoLine="0" autoPict="0">
                <anchor moveWithCells="1">
                  <from>
                    <xdr:col>14</xdr:col>
                    <xdr:colOff>0</xdr:colOff>
                    <xdr:row>19</xdr:row>
                    <xdr:rowOff>0</xdr:rowOff>
                  </from>
                  <to>
                    <xdr:col>21</xdr:col>
                    <xdr:colOff>238125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1" name="Drop Down 9">
              <controlPr defaultSize="0" autoLine="0" autoPict="0">
                <anchor moveWithCells="1">
                  <from>
                    <xdr:col>21</xdr:col>
                    <xdr:colOff>238125</xdr:colOff>
                    <xdr:row>17</xdr:row>
                    <xdr:rowOff>0</xdr:rowOff>
                  </from>
                  <to>
                    <xdr:col>33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12" name="Drop Down 10">
              <controlPr defaultSize="0" autoLine="0" autoPict="0">
                <anchor moveWithCells="1">
                  <from>
                    <xdr:col>21</xdr:col>
                    <xdr:colOff>238125</xdr:colOff>
                    <xdr:row>18</xdr:row>
                    <xdr:rowOff>0</xdr:rowOff>
                  </from>
                  <to>
                    <xdr:col>33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13" name="Drop Down 11">
              <controlPr defaultSize="0" autoLine="0" autoPict="0">
                <anchor moveWithCells="1">
                  <from>
                    <xdr:col>21</xdr:col>
                    <xdr:colOff>238125</xdr:colOff>
                    <xdr:row>19</xdr:row>
                    <xdr:rowOff>0</xdr:rowOff>
                  </from>
                  <to>
                    <xdr:col>33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14" name="Drop Down 12">
              <controlPr defaultSize="0" autoLine="0" autoPict="0">
                <anchor moveWithCells="1">
                  <from>
                    <xdr:col>21</xdr:col>
                    <xdr:colOff>238125</xdr:colOff>
                    <xdr:row>20</xdr:row>
                    <xdr:rowOff>0</xdr:rowOff>
                  </from>
                  <to>
                    <xdr:col>33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5" name="Drop Down 13">
              <controlPr defaultSize="0" autoLine="0" autoPict="0">
                <anchor moveWithCells="1">
                  <from>
                    <xdr:col>21</xdr:col>
                    <xdr:colOff>238125</xdr:colOff>
                    <xdr:row>21</xdr:row>
                    <xdr:rowOff>0</xdr:rowOff>
                  </from>
                  <to>
                    <xdr:col>33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16" name="Drop Down 16">
              <controlPr defaultSize="0" autoLine="0" autoPict="0">
                <anchor moveWithCells="1">
                  <from>
                    <xdr:col>13</xdr:col>
                    <xdr:colOff>828675</xdr:colOff>
                    <xdr:row>23</xdr:row>
                    <xdr:rowOff>0</xdr:rowOff>
                  </from>
                  <to>
                    <xdr:col>28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9" r:id="rId17" name="Drop Down 31">
              <controlPr defaultSize="0" autoLine="0" autoPict="0">
                <anchor moveWithCells="1">
                  <from>
                    <xdr:col>20</xdr:col>
                    <xdr:colOff>9525</xdr:colOff>
                    <xdr:row>24</xdr:row>
                    <xdr:rowOff>0</xdr:rowOff>
                  </from>
                  <to>
                    <xdr:col>32</xdr:col>
                    <xdr:colOff>276225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2" r:id="rId18" name="Drop Down 24">
              <controlPr defaultSize="0" autoLine="0" autoPict="0">
                <anchor moveWithCells="1">
                  <from>
                    <xdr:col>20</xdr:col>
                    <xdr:colOff>0</xdr:colOff>
                    <xdr:row>13</xdr:row>
                    <xdr:rowOff>0</xdr:rowOff>
                  </from>
                  <to>
                    <xdr:col>33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19" name="Drop Down 3">
              <controlPr defaultSize="0" autoLine="0" autoPict="0">
                <anchor moveWithCells="1">
                  <from>
                    <xdr:col>14</xdr:col>
                    <xdr:colOff>0</xdr:colOff>
                    <xdr:row>11</xdr:row>
                    <xdr:rowOff>0</xdr:rowOff>
                  </from>
                  <to>
                    <xdr:col>20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9" r:id="rId20" name="Drop Down 661">
              <controlPr defaultSize="0" autoLine="0" autoPict="0">
                <anchor moveWithCells="1">
                  <from>
                    <xdr:col>20</xdr:col>
                    <xdr:colOff>0</xdr:colOff>
                    <xdr:row>12</xdr:row>
                    <xdr:rowOff>0</xdr:rowOff>
                  </from>
                  <to>
                    <xdr:col>33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0" r:id="rId21" name="Drop Down 662">
              <controlPr defaultSize="0" autoLine="0" autoPict="0">
                <anchor moveWithCells="1">
                  <from>
                    <xdr:col>20</xdr:col>
                    <xdr:colOff>0</xdr:colOff>
                    <xdr:row>10</xdr:row>
                    <xdr:rowOff>190500</xdr:rowOff>
                  </from>
                  <to>
                    <xdr:col>33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1" r:id="rId22" name="Drop Down 663">
              <controlPr defaultSize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20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2" r:id="rId23" name="Drop Down 664">
              <controlPr defaultSize="0" autoLine="0" autoPict="0">
                <anchor moveWithCells="1">
                  <from>
                    <xdr:col>14</xdr:col>
                    <xdr:colOff>0</xdr:colOff>
                    <xdr:row>13</xdr:row>
                    <xdr:rowOff>0</xdr:rowOff>
                  </from>
                  <to>
                    <xdr:col>20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3" r:id="rId24" name="Drop Down 665">
              <controlPr defaultSize="0" autoLine="0" autoPict="0">
                <anchor moveWithCells="1">
                  <from>
                    <xdr:col>14</xdr:col>
                    <xdr:colOff>0</xdr:colOff>
                    <xdr:row>26</xdr:row>
                    <xdr:rowOff>190500</xdr:rowOff>
                  </from>
                  <to>
                    <xdr:col>28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4" r:id="rId25" name="Drop Down 666">
              <controlPr defaultSize="0" autoLine="0" autoPict="0">
                <anchor moveWithCells="1">
                  <from>
                    <xdr:col>14</xdr:col>
                    <xdr:colOff>0</xdr:colOff>
                    <xdr:row>28</xdr:row>
                    <xdr:rowOff>0</xdr:rowOff>
                  </from>
                  <to>
                    <xdr:col>28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5" r:id="rId26" name="Drop Down 667">
              <controlPr defaultSize="0" autoLine="0" autoPict="0">
                <anchor moveWithCells="1">
                  <from>
                    <xdr:col>14</xdr:col>
                    <xdr:colOff>0</xdr:colOff>
                    <xdr:row>29</xdr:row>
                    <xdr:rowOff>0</xdr:rowOff>
                  </from>
                  <to>
                    <xdr:col>28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6" r:id="rId27" name="Drop Down 668">
              <controlPr defaultSize="0" autoLine="0" autoPict="0">
                <anchor moveWithCells="1">
                  <from>
                    <xdr:col>14</xdr:col>
                    <xdr:colOff>0</xdr:colOff>
                    <xdr:row>30</xdr:row>
                    <xdr:rowOff>0</xdr:rowOff>
                  </from>
                  <to>
                    <xdr:col>28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7" r:id="rId28" name="Drop Down 669">
              <controlPr defaultSize="0" autoLine="0" autoPict="0">
                <anchor moveWithCells="1">
                  <from>
                    <xdr:col>14</xdr:col>
                    <xdr:colOff>0</xdr:colOff>
                    <xdr:row>31</xdr:row>
                    <xdr:rowOff>0</xdr:rowOff>
                  </from>
                  <to>
                    <xdr:col>28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8" r:id="rId29" name="Drop Down 670">
              <controlPr defaultSize="0" autoLine="0" autoPict="0">
                <anchor moveWithCells="1">
                  <from>
                    <xdr:col>14</xdr:col>
                    <xdr:colOff>0</xdr:colOff>
                    <xdr:row>32</xdr:row>
                    <xdr:rowOff>0</xdr:rowOff>
                  </from>
                  <to>
                    <xdr:col>28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9" r:id="rId30" name="Drop Down 671">
              <controlPr defaultSize="0" autoLine="0" autoPict="0">
                <anchor mov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28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0" r:id="rId31" name="Drop Down 672">
              <controlPr defaultSize="0" autoLine="0" autoPict="0">
                <anchor moveWithCells="1">
                  <from>
                    <xdr:col>14</xdr:col>
                    <xdr:colOff>0</xdr:colOff>
                    <xdr:row>34</xdr:row>
                    <xdr:rowOff>0</xdr:rowOff>
                  </from>
                  <to>
                    <xdr:col>28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1" r:id="rId32" name="Drop Down 673">
              <controlPr defaultSize="0" autoLine="0" autoPict="0">
                <anchor moveWithCells="1">
                  <from>
                    <xdr:col>14</xdr:col>
                    <xdr:colOff>0</xdr:colOff>
                    <xdr:row>35</xdr:row>
                    <xdr:rowOff>0</xdr:rowOff>
                  </from>
                  <to>
                    <xdr:col>28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2" r:id="rId33" name="Drop Down 674">
              <controlPr defaultSize="0" autoLine="0" autoPict="0">
                <anchor moveWithCells="1">
                  <from>
                    <xdr:col>14</xdr:col>
                    <xdr:colOff>0</xdr:colOff>
                    <xdr:row>36</xdr:row>
                    <xdr:rowOff>0</xdr:rowOff>
                  </from>
                  <to>
                    <xdr:col>28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3" r:id="rId34" name="Drop Down 675">
              <controlPr defaultSize="0" autoLine="0" autoPict="0">
                <anchor moveWithCells="1">
                  <from>
                    <xdr:col>14</xdr:col>
                    <xdr:colOff>0</xdr:colOff>
                    <xdr:row>37</xdr:row>
                    <xdr:rowOff>0</xdr:rowOff>
                  </from>
                  <to>
                    <xdr:col>28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43"/>
  <sheetViews>
    <sheetView workbookViewId="0">
      <selection activeCell="E26" sqref="E26"/>
    </sheetView>
  </sheetViews>
  <sheetFormatPr defaultColWidth="8.7109375" defaultRowHeight="12.75" x14ac:dyDescent="0.2"/>
  <cols>
    <col min="1" max="1" width="9.140625" style="65" customWidth="1"/>
    <col min="2" max="2" width="13.85546875" style="39" bestFit="1" customWidth="1"/>
    <col min="3" max="3" width="39.28515625" style="39" bestFit="1" customWidth="1"/>
    <col min="4" max="4" width="8.5703125" customWidth="1"/>
    <col min="5" max="5" width="20.5703125" customWidth="1"/>
    <col min="6" max="6" width="60" customWidth="1"/>
    <col min="7" max="7" width="26.85546875" style="40" bestFit="1" customWidth="1"/>
    <col min="8" max="16384" width="8.7109375" style="39"/>
  </cols>
  <sheetData>
    <row r="1" spans="1:7" x14ac:dyDescent="0.2">
      <c r="A1" s="65" t="s">
        <v>915</v>
      </c>
      <c r="B1" s="39" t="s">
        <v>58</v>
      </c>
      <c r="C1" s="39" t="s">
        <v>132</v>
      </c>
      <c r="D1" s="45"/>
      <c r="E1" t="s">
        <v>1051</v>
      </c>
      <c r="F1" s="59">
        <v>1</v>
      </c>
      <c r="G1" s="40">
        <f>F1</f>
        <v>1</v>
      </c>
    </row>
    <row r="2" spans="1:7" x14ac:dyDescent="0.2">
      <c r="A2" s="76">
        <v>1</v>
      </c>
      <c r="C2" s="39" t="s">
        <v>1037</v>
      </c>
      <c r="E2" t="s">
        <v>1001</v>
      </c>
      <c r="F2" s="59">
        <f>VLOOKUP(F1,WATER!$A$2:$C$5,2)</f>
        <v>0</v>
      </c>
      <c r="G2" s="40">
        <f>F2</f>
        <v>0</v>
      </c>
    </row>
    <row r="3" spans="1:7" x14ac:dyDescent="0.2">
      <c r="A3" s="76">
        <v>2</v>
      </c>
      <c r="B3" s="39">
        <v>99999998</v>
      </c>
      <c r="C3" s="39" t="s">
        <v>431</v>
      </c>
      <c r="E3" s="45" t="s">
        <v>1052</v>
      </c>
      <c r="F3" s="59" t="str">
        <f>VLOOKUP(F1,WATER!$A$2:$C$5,3)</f>
        <v xml:space="preserve">     </v>
      </c>
      <c r="G3" s="40" t="str">
        <f>F3</f>
        <v xml:space="preserve">     </v>
      </c>
    </row>
    <row r="4" spans="1:7" x14ac:dyDescent="0.2">
      <c r="A4" s="76">
        <v>3</v>
      </c>
      <c r="B4" s="39">
        <v>99999999</v>
      </c>
      <c r="C4" s="39" t="s">
        <v>430</v>
      </c>
      <c r="D4" s="45"/>
      <c r="E4" s="45"/>
    </row>
    <row r="5" spans="1:7" x14ac:dyDescent="0.2">
      <c r="A5" s="76">
        <v>4</v>
      </c>
      <c r="C5" s="87" t="s">
        <v>1280</v>
      </c>
      <c r="D5" s="45"/>
      <c r="E5" s="45"/>
      <c r="F5" t="s">
        <v>944</v>
      </c>
    </row>
    <row r="6" spans="1:7" x14ac:dyDescent="0.2">
      <c r="D6" s="45"/>
      <c r="E6" s="45"/>
      <c r="F6" t="s">
        <v>1042</v>
      </c>
    </row>
    <row r="7" spans="1:7" x14ac:dyDescent="0.2">
      <c r="D7" s="45"/>
      <c r="E7" s="45"/>
      <c r="F7" t="s">
        <v>949</v>
      </c>
    </row>
    <row r="8" spans="1:7" x14ac:dyDescent="0.2">
      <c r="D8" s="45"/>
      <c r="E8" s="45"/>
      <c r="F8" t="s">
        <v>946</v>
      </c>
    </row>
    <row r="9" spans="1:7" x14ac:dyDescent="0.2">
      <c r="D9" s="45"/>
      <c r="E9" s="45"/>
      <c r="F9" t="s">
        <v>948</v>
      </c>
    </row>
    <row r="10" spans="1:7" x14ac:dyDescent="0.2">
      <c r="D10" s="45"/>
      <c r="E10" s="45"/>
      <c r="F10" t="s">
        <v>947</v>
      </c>
    </row>
    <row r="11" spans="1:7" x14ac:dyDescent="0.2">
      <c r="D11" s="45"/>
      <c r="E11" s="45"/>
    </row>
    <row r="12" spans="1:7" x14ac:dyDescent="0.2">
      <c r="D12" s="45"/>
      <c r="E12" s="45"/>
      <c r="F12" t="s">
        <v>1157</v>
      </c>
    </row>
    <row r="13" spans="1:7" x14ac:dyDescent="0.2">
      <c r="D13" s="45"/>
      <c r="E13" s="45"/>
    </row>
    <row r="14" spans="1:7" x14ac:dyDescent="0.2">
      <c r="D14" s="45"/>
      <c r="E14" s="45"/>
    </row>
    <row r="15" spans="1:7" x14ac:dyDescent="0.2">
      <c r="D15" s="45"/>
      <c r="E15" s="45"/>
    </row>
    <row r="16" spans="1:7" x14ac:dyDescent="0.2">
      <c r="D16" s="45"/>
      <c r="E16" s="39"/>
    </row>
    <row r="17" spans="4:7" x14ac:dyDescent="0.2">
      <c r="D17" s="45"/>
      <c r="E17" s="39"/>
    </row>
    <row r="18" spans="4:7" x14ac:dyDescent="0.2">
      <c r="D18" s="45"/>
      <c r="E18" s="39"/>
    </row>
    <row r="19" spans="4:7" x14ac:dyDescent="0.2">
      <c r="D19" s="45"/>
      <c r="E19" s="39"/>
    </row>
    <row r="20" spans="4:7" x14ac:dyDescent="0.2">
      <c r="D20" s="45"/>
      <c r="E20" s="39"/>
    </row>
    <row r="21" spans="4:7" x14ac:dyDescent="0.2">
      <c r="D21" s="45"/>
      <c r="E21" s="39"/>
    </row>
    <row r="22" spans="4:7" x14ac:dyDescent="0.2">
      <c r="D22" s="45"/>
      <c r="E22" s="39"/>
    </row>
    <row r="23" spans="4:7" x14ac:dyDescent="0.2">
      <c r="D23" s="45"/>
      <c r="E23" s="39"/>
    </row>
    <row r="24" spans="4:7" x14ac:dyDescent="0.2">
      <c r="D24" s="45"/>
    </row>
    <row r="25" spans="4:7" x14ac:dyDescent="0.2">
      <c r="D25" s="39"/>
      <c r="E25" s="45"/>
      <c r="F25" s="45"/>
      <c r="G25" s="45"/>
    </row>
    <row r="26" spans="4:7" x14ac:dyDescent="0.2">
      <c r="D26" s="39"/>
      <c r="E26" s="64"/>
      <c r="F26" s="45"/>
      <c r="G26" s="45"/>
    </row>
    <row r="27" spans="4:7" x14ac:dyDescent="0.2">
      <c r="D27" s="39"/>
      <c r="E27" s="45"/>
      <c r="F27" s="45"/>
      <c r="G27" s="45"/>
    </row>
    <row r="28" spans="4:7" x14ac:dyDescent="0.2">
      <c r="D28" s="39"/>
      <c r="E28" s="45"/>
      <c r="F28" s="45"/>
      <c r="G28" s="45"/>
    </row>
    <row r="29" spans="4:7" x14ac:dyDescent="0.2">
      <c r="D29" s="39"/>
      <c r="E29" s="45"/>
      <c r="F29" s="45"/>
      <c r="G29" s="45"/>
    </row>
    <row r="30" spans="4:7" x14ac:dyDescent="0.2">
      <c r="D30" s="39"/>
      <c r="E30" s="45"/>
      <c r="F30" s="45"/>
      <c r="G30" s="45"/>
    </row>
    <row r="31" spans="4:7" x14ac:dyDescent="0.2">
      <c r="D31" s="39"/>
      <c r="E31" s="45"/>
      <c r="F31" s="45"/>
      <c r="G31" s="45"/>
    </row>
    <row r="32" spans="4:7" x14ac:dyDescent="0.2">
      <c r="D32" s="39"/>
      <c r="E32" s="45"/>
      <c r="F32" s="45"/>
      <c r="G32" s="45"/>
    </row>
    <row r="33" spans="4:7" x14ac:dyDescent="0.2">
      <c r="E33" s="45"/>
      <c r="F33" s="45"/>
      <c r="G33" s="45"/>
    </row>
    <row r="34" spans="4:7" x14ac:dyDescent="0.2">
      <c r="D34" s="45"/>
      <c r="E34" s="45"/>
      <c r="F34" s="45"/>
      <c r="G34" s="45"/>
    </row>
    <row r="35" spans="4:7" x14ac:dyDescent="0.2">
      <c r="D35" s="64"/>
    </row>
    <row r="36" spans="4:7" x14ac:dyDescent="0.2">
      <c r="D36" s="45"/>
    </row>
    <row r="37" spans="4:7" x14ac:dyDescent="0.2">
      <c r="D37" s="45"/>
    </row>
    <row r="38" spans="4:7" x14ac:dyDescent="0.2">
      <c r="D38" s="45"/>
    </row>
    <row r="39" spans="4:7" x14ac:dyDescent="0.2">
      <c r="D39" s="45"/>
    </row>
    <row r="40" spans="4:7" x14ac:dyDescent="0.2">
      <c r="D40" s="45"/>
    </row>
    <row r="41" spans="4:7" x14ac:dyDescent="0.2">
      <c r="D41" s="45"/>
    </row>
    <row r="42" spans="4:7" x14ac:dyDescent="0.2">
      <c r="D42" s="45"/>
    </row>
    <row r="43" spans="4:7" x14ac:dyDescent="0.2">
      <c r="D43" s="45"/>
    </row>
  </sheetData>
  <sheetProtection algorithmName="SHA-512" hashValue="4nF9ZLj1Bh24NhDxJnBpc+zg1MLa6cnx28H9t9R9jsYDwXUFKXxOOVTd03XBLyHnPfK1cKYAjqpme0EzOMsQCA==" saltValue="sQOdYRxe9Pt3ss+VNHz37w==" spinCount="100000" sheet="1" selectLockedCells="1"/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I327"/>
  <sheetViews>
    <sheetView topLeftCell="A145" zoomScale="80" zoomScaleNormal="80" workbookViewId="0">
      <selection activeCell="H1" sqref="H1"/>
    </sheetView>
  </sheetViews>
  <sheetFormatPr defaultColWidth="8.7109375" defaultRowHeight="12.75" x14ac:dyDescent="0.2"/>
  <cols>
    <col min="1" max="1" width="6.85546875" style="39" customWidth="1"/>
    <col min="2" max="2" width="12.42578125" style="39" customWidth="1"/>
    <col min="3" max="3" width="39.85546875" style="39" bestFit="1" customWidth="1"/>
    <col min="4" max="4" width="26" style="39" bestFit="1" customWidth="1"/>
    <col min="5" max="5" width="55" style="39" bestFit="1" customWidth="1"/>
    <col min="6" max="6" width="10.7109375" style="39" customWidth="1"/>
    <col min="7" max="7" width="20.5703125" style="39" customWidth="1"/>
    <col min="8" max="8" width="60.5703125" style="39" customWidth="1"/>
    <col min="9" max="9" width="20.5703125" style="39" customWidth="1"/>
    <col min="10" max="16384" width="8.7109375" style="39"/>
  </cols>
  <sheetData>
    <row r="1" spans="1:9" x14ac:dyDescent="0.2">
      <c r="A1" s="45" t="s">
        <v>915</v>
      </c>
      <c r="B1" s="45" t="s">
        <v>1017</v>
      </c>
      <c r="C1" s="45" t="s">
        <v>58</v>
      </c>
      <c r="D1" s="45" t="s">
        <v>122</v>
      </c>
      <c r="E1" s="45" t="s">
        <v>230</v>
      </c>
      <c r="F1"/>
      <c r="G1" t="s">
        <v>1095</v>
      </c>
      <c r="H1" s="59">
        <v>1</v>
      </c>
      <c r="I1" s="40">
        <f>H1</f>
        <v>1</v>
      </c>
    </row>
    <row r="2" spans="1:9" x14ac:dyDescent="0.2">
      <c r="A2" s="45">
        <v>1</v>
      </c>
      <c r="B2" s="45"/>
      <c r="C2" s="45"/>
      <c r="D2" s="45"/>
      <c r="E2" s="45" t="s">
        <v>1037</v>
      </c>
      <c r="F2"/>
      <c r="G2" t="s">
        <v>1001</v>
      </c>
      <c r="H2" s="59">
        <f>VLOOKUP(H1,AGGREGATE!$A$2:$E$258,2)</f>
        <v>0</v>
      </c>
      <c r="I2" s="40">
        <f>H2</f>
        <v>0</v>
      </c>
    </row>
    <row r="3" spans="1:9" x14ac:dyDescent="0.2">
      <c r="A3" s="45">
        <v>2</v>
      </c>
      <c r="B3" s="45">
        <v>59900250</v>
      </c>
      <c r="C3" s="45" t="s">
        <v>723</v>
      </c>
      <c r="D3" s="45" t="s">
        <v>724</v>
      </c>
      <c r="E3" s="45" t="str">
        <f t="shared" ref="E3:E66" si="0">C3&amp;" - "&amp;D3</f>
        <v>Ahart Sand - Almo KY</v>
      </c>
      <c r="F3"/>
      <c r="G3" s="45" t="s">
        <v>1052</v>
      </c>
      <c r="H3" s="59" t="str">
        <f>VLOOKUP(H1,AGGREGATE!$A$2:$E$258,5)</f>
        <v xml:space="preserve">     </v>
      </c>
      <c r="I3" s="40" t="str">
        <f>H3</f>
        <v xml:space="preserve">     </v>
      </c>
    </row>
    <row r="4" spans="1:9" x14ac:dyDescent="0.2">
      <c r="A4" s="45">
        <v>3</v>
      </c>
      <c r="B4" s="66">
        <v>59900209</v>
      </c>
      <c r="C4" s="67" t="s">
        <v>479</v>
      </c>
      <c r="D4" s="67" t="s">
        <v>636</v>
      </c>
      <c r="E4" s="45" t="str">
        <f t="shared" si="0"/>
        <v>Albany Quarry - Albany KY</v>
      </c>
      <c r="F4"/>
      <c r="G4" s="45"/>
      <c r="H4"/>
      <c r="I4" s="40"/>
    </row>
    <row r="5" spans="1:9" x14ac:dyDescent="0.2">
      <c r="A5" s="45">
        <v>4</v>
      </c>
      <c r="B5" s="66">
        <v>59900430</v>
      </c>
      <c r="C5" s="67" t="s">
        <v>488</v>
      </c>
      <c r="D5" s="67" t="s">
        <v>1330</v>
      </c>
      <c r="E5" s="45" t="str">
        <f t="shared" si="0"/>
        <v>Alliance Sand - Florence AL</v>
      </c>
      <c r="F5"/>
      <c r="G5" s="45" t="s">
        <v>1095</v>
      </c>
      <c r="H5" s="59">
        <v>1</v>
      </c>
      <c r="I5" s="40">
        <f>H5</f>
        <v>1</v>
      </c>
    </row>
    <row r="6" spans="1:9" x14ac:dyDescent="0.2">
      <c r="A6" s="45">
        <v>5</v>
      </c>
      <c r="B6" s="66">
        <v>59900180</v>
      </c>
      <c r="C6" s="66" t="s">
        <v>488</v>
      </c>
      <c r="D6" s="66" t="s">
        <v>664</v>
      </c>
      <c r="E6" s="45" t="str">
        <f t="shared" si="0"/>
        <v>Alliance Sand - Huntsville AL</v>
      </c>
      <c r="F6"/>
      <c r="G6" s="45" t="s">
        <v>1053</v>
      </c>
      <c r="H6" s="59">
        <f>VLOOKUP(H5,AGGREGATE!$A$261:$C$320,2)</f>
        <v>0</v>
      </c>
      <c r="I6" s="40">
        <f>H6</f>
        <v>0</v>
      </c>
    </row>
    <row r="7" spans="1:9" x14ac:dyDescent="0.2">
      <c r="A7" s="45">
        <v>6</v>
      </c>
      <c r="B7" s="45">
        <v>59900325</v>
      </c>
      <c r="C7" s="45" t="s">
        <v>488</v>
      </c>
      <c r="D7" s="45" t="s">
        <v>1331</v>
      </c>
      <c r="E7" s="45" t="str">
        <f t="shared" si="0"/>
        <v>Alliance Sand - Luka MS</v>
      </c>
      <c r="F7"/>
      <c r="G7" s="45" t="s">
        <v>1054</v>
      </c>
      <c r="H7" s="59" t="str">
        <f>VLOOKUP(H5,AGGREGATE!$A$261:$C$320,3)</f>
        <v xml:space="preserve">     </v>
      </c>
      <c r="I7" s="40" t="str">
        <f>H7</f>
        <v xml:space="preserve">     </v>
      </c>
    </row>
    <row r="8" spans="1:9" x14ac:dyDescent="0.2">
      <c r="A8" s="45">
        <v>7</v>
      </c>
      <c r="B8" s="45">
        <v>59900146</v>
      </c>
      <c r="C8" s="45" t="s">
        <v>488</v>
      </c>
      <c r="D8" s="45" t="s">
        <v>520</v>
      </c>
      <c r="E8" s="45" t="str">
        <f t="shared" si="0"/>
        <v>Alliance Sand - Phil Campbell AL</v>
      </c>
      <c r="F8"/>
      <c r="G8" s="45"/>
      <c r="H8"/>
      <c r="I8" s="40"/>
    </row>
    <row r="9" spans="1:9" x14ac:dyDescent="0.2">
      <c r="A9" s="45">
        <v>8</v>
      </c>
      <c r="B9" s="45">
        <v>59900247</v>
      </c>
      <c r="C9" s="45" t="s">
        <v>812</v>
      </c>
      <c r="D9" s="45" t="s">
        <v>633</v>
      </c>
      <c r="E9" s="45" t="str">
        <f t="shared" si="0"/>
        <v>Alliance Sand (Port of Decatur) - Decatur AL</v>
      </c>
      <c r="F9"/>
      <c r="G9" s="45"/>
      <c r="H9"/>
      <c r="I9" s="40"/>
    </row>
    <row r="10" spans="1:9" x14ac:dyDescent="0.2">
      <c r="A10" s="45">
        <v>9</v>
      </c>
      <c r="B10" s="45">
        <v>59900326</v>
      </c>
      <c r="C10" s="45" t="s">
        <v>813</v>
      </c>
      <c r="D10" s="45" t="s">
        <v>633</v>
      </c>
      <c r="E10" s="45" t="str">
        <f t="shared" si="0"/>
        <v>Alliance Sand (State Docks Port) - Decatur AL</v>
      </c>
      <c r="F10"/>
      <c r="G10" s="45"/>
      <c r="H10"/>
      <c r="I10" s="40"/>
    </row>
    <row r="11" spans="1:9" x14ac:dyDescent="0.2">
      <c r="A11" s="45">
        <v>10</v>
      </c>
      <c r="B11" s="45">
        <v>59900328</v>
      </c>
      <c r="C11" s="45" t="s">
        <v>611</v>
      </c>
      <c r="D11" s="45" t="s">
        <v>584</v>
      </c>
      <c r="E11" s="45" t="str">
        <f t="shared" si="0"/>
        <v xml:space="preserve">APAC - Sardis MS </v>
      </c>
      <c r="F11"/>
      <c r="G11" t="s">
        <v>1117</v>
      </c>
      <c r="H11" s="72">
        <v>1</v>
      </c>
      <c r="I11" s="40">
        <f>H11</f>
        <v>1</v>
      </c>
    </row>
    <row r="12" spans="1:9" x14ac:dyDescent="0.2">
      <c r="A12" s="45">
        <v>11</v>
      </c>
      <c r="B12" s="45">
        <v>59900481</v>
      </c>
      <c r="C12" s="45" t="s">
        <v>1620</v>
      </c>
      <c r="D12" s="45" t="s">
        <v>1621</v>
      </c>
      <c r="E12" s="45" t="str">
        <f t="shared" si="0"/>
        <v>APAC (Bacco Sand &amp; Gravel) - Columbus MS</v>
      </c>
      <c r="F12"/>
      <c r="G12" t="s">
        <v>1001</v>
      </c>
      <c r="H12" s="72">
        <f>VLOOKUP(H11,AGGREGATE!$A$2:$E$258,2)</f>
        <v>0</v>
      </c>
      <c r="I12" s="40"/>
    </row>
    <row r="13" spans="1:9" x14ac:dyDescent="0.2">
      <c r="A13" s="45">
        <v>12</v>
      </c>
      <c r="B13" s="45">
        <v>59900057</v>
      </c>
      <c r="C13" s="45" t="s">
        <v>489</v>
      </c>
      <c r="D13" s="45" t="s">
        <v>522</v>
      </c>
      <c r="E13" s="45" t="str">
        <f t="shared" si="0"/>
        <v>APAC Brickey's Stone - Bloomsdale MO</v>
      </c>
      <c r="F13"/>
      <c r="G13"/>
      <c r="H13" s="72"/>
      <c r="I13" s="40">
        <f>H12</f>
        <v>0</v>
      </c>
    </row>
    <row r="14" spans="1:9" x14ac:dyDescent="0.2">
      <c r="A14" s="45">
        <v>13</v>
      </c>
      <c r="B14" s="66">
        <v>36300012</v>
      </c>
      <c r="C14" s="67" t="s">
        <v>1572</v>
      </c>
      <c r="D14" s="67" t="s">
        <v>551</v>
      </c>
      <c r="E14" s="45" t="str">
        <f t="shared" si="0"/>
        <v>Arcosa - Clarksville</v>
      </c>
      <c r="F14"/>
      <c r="G14" s="45" t="s">
        <v>1052</v>
      </c>
      <c r="H14" s="72" t="str">
        <f>VLOOKUP(H11,AGGREGATE!$A$2:$E$258,5)</f>
        <v xml:space="preserve">     </v>
      </c>
      <c r="I14" s="40"/>
    </row>
    <row r="15" spans="1:9" x14ac:dyDescent="0.2">
      <c r="A15" s="45">
        <v>14</v>
      </c>
      <c r="B15" s="66">
        <v>59900137</v>
      </c>
      <c r="C15" s="67" t="s">
        <v>1572</v>
      </c>
      <c r="D15" s="67" t="s">
        <v>595</v>
      </c>
      <c r="E15" s="45" t="str">
        <f t="shared" si="0"/>
        <v>Arcosa - Grand Rivers KY</v>
      </c>
      <c r="F15"/>
      <c r="G15" s="45"/>
      <c r="H15"/>
      <c r="I15" s="40" t="str">
        <f>H14</f>
        <v xml:space="preserve">     </v>
      </c>
    </row>
    <row r="16" spans="1:9" x14ac:dyDescent="0.2">
      <c r="A16" s="45">
        <v>15</v>
      </c>
      <c r="B16" s="45">
        <v>59900469</v>
      </c>
      <c r="C16" s="45" t="s">
        <v>1522</v>
      </c>
      <c r="D16" s="45" t="s">
        <v>1523</v>
      </c>
      <c r="E16" s="45" t="str">
        <f t="shared" si="0"/>
        <v>Arcosa Aggregates - Hattiesburg MS</v>
      </c>
      <c r="F16"/>
      <c r="G16" s="45"/>
      <c r="H16"/>
      <c r="I16" s="40"/>
    </row>
    <row r="17" spans="1:9" x14ac:dyDescent="0.2">
      <c r="A17" s="45">
        <v>16</v>
      </c>
      <c r="B17" s="66">
        <v>59900435</v>
      </c>
      <c r="C17" s="67" t="s">
        <v>1344</v>
      </c>
      <c r="D17" s="67" t="s">
        <v>1345</v>
      </c>
      <c r="E17" s="45" t="str">
        <f t="shared" si="0"/>
        <v>Arcosa Lightweight - Brooks KY</v>
      </c>
      <c r="F17"/>
      <c r="G17" s="45" t="s">
        <v>1117</v>
      </c>
      <c r="H17" s="72">
        <v>1</v>
      </c>
      <c r="I17" s="40"/>
    </row>
    <row r="18" spans="1:9" x14ac:dyDescent="0.2">
      <c r="A18" s="45">
        <v>17</v>
      </c>
      <c r="B18" s="45">
        <v>59900107</v>
      </c>
      <c r="C18" s="45" t="s">
        <v>1531</v>
      </c>
      <c r="D18" s="45" t="s">
        <v>451</v>
      </c>
      <c r="E18" s="45" t="str">
        <f t="shared" si="0"/>
        <v>Barrett Paving Materials Inc - Fairborn OH</v>
      </c>
      <c r="F18"/>
      <c r="G18" s="45" t="s">
        <v>1053</v>
      </c>
      <c r="H18" s="72">
        <f>VLOOKUP(H17,AGGREGATE!$A$261:$C$320,2)</f>
        <v>0</v>
      </c>
      <c r="I18" s="40">
        <f>H17</f>
        <v>1</v>
      </c>
    </row>
    <row r="19" spans="1:9" x14ac:dyDescent="0.2">
      <c r="A19" s="45">
        <v>18</v>
      </c>
      <c r="B19" s="45">
        <v>59900471</v>
      </c>
      <c r="C19" s="45" t="s">
        <v>1531</v>
      </c>
      <c r="D19" s="45" t="s">
        <v>1532</v>
      </c>
      <c r="E19" s="45" t="str">
        <f t="shared" si="0"/>
        <v>Barrett Paving Materials Inc - West Carrollton OH</v>
      </c>
      <c r="F19"/>
      <c r="G19" s="45" t="s">
        <v>1054</v>
      </c>
      <c r="H19" s="72" t="str">
        <f>VLOOKUP(H17,AGGREGATE!$A$261:$C$320,3)</f>
        <v xml:space="preserve">     </v>
      </c>
      <c r="I19" s="40">
        <f>H18</f>
        <v>0</v>
      </c>
    </row>
    <row r="20" spans="1:9" x14ac:dyDescent="0.2">
      <c r="A20" s="45">
        <v>19</v>
      </c>
      <c r="B20" s="45">
        <v>59900001</v>
      </c>
      <c r="C20" s="45" t="s">
        <v>634</v>
      </c>
      <c r="D20" s="45" t="s">
        <v>635</v>
      </c>
      <c r="E20" s="45" t="str">
        <f t="shared" si="0"/>
        <v>Blue Water Industries - Abingdon VA</v>
      </c>
      <c r="F20"/>
      <c r="G20" s="45"/>
      <c r="H20"/>
      <c r="I20" s="40" t="str">
        <f>H19</f>
        <v xml:space="preserve">     </v>
      </c>
    </row>
    <row r="21" spans="1:9" x14ac:dyDescent="0.2">
      <c r="A21" s="45">
        <v>20</v>
      </c>
      <c r="B21" s="45">
        <v>18200002</v>
      </c>
      <c r="C21" s="45" t="s">
        <v>634</v>
      </c>
      <c r="D21" s="45" t="s">
        <v>433</v>
      </c>
      <c r="E21" s="45" t="str">
        <f t="shared" si="0"/>
        <v>Blue Water Industries - Blountville</v>
      </c>
      <c r="F21"/>
      <c r="I21" s="40"/>
    </row>
    <row r="22" spans="1:9" x14ac:dyDescent="0.2">
      <c r="A22" s="45">
        <v>21</v>
      </c>
      <c r="B22" s="45">
        <v>19000002</v>
      </c>
      <c r="C22" s="45" t="s">
        <v>634</v>
      </c>
      <c r="D22" s="45" t="s">
        <v>519</v>
      </c>
      <c r="E22" s="45" t="str">
        <f t="shared" si="0"/>
        <v>Blue Water Industries - Elizabethton</v>
      </c>
      <c r="F22"/>
      <c r="I22" s="40"/>
    </row>
    <row r="23" spans="1:9" x14ac:dyDescent="0.2">
      <c r="A23" s="45">
        <v>22</v>
      </c>
      <c r="B23" s="45">
        <v>15300001</v>
      </c>
      <c r="C23" s="45" t="s">
        <v>634</v>
      </c>
      <c r="D23" s="45" t="s">
        <v>511</v>
      </c>
      <c r="E23" s="45" t="str">
        <f t="shared" si="0"/>
        <v>Blue Water Industries - Greenback</v>
      </c>
      <c r="F23"/>
      <c r="I23" s="40"/>
    </row>
    <row r="24" spans="1:9" x14ac:dyDescent="0.2">
      <c r="A24" s="45">
        <v>23</v>
      </c>
      <c r="B24" s="45">
        <v>14700002</v>
      </c>
      <c r="C24" s="45" t="s">
        <v>634</v>
      </c>
      <c r="D24" s="45" t="s">
        <v>512</v>
      </c>
      <c r="E24" s="45" t="str">
        <f t="shared" si="0"/>
        <v xml:space="preserve">Blue Water Industries - Heiskell </v>
      </c>
      <c r="F24"/>
      <c r="G24" t="s">
        <v>1118</v>
      </c>
      <c r="H24" s="73">
        <v>1</v>
      </c>
    </row>
    <row r="25" spans="1:9" x14ac:dyDescent="0.2">
      <c r="A25" s="45">
        <v>24</v>
      </c>
      <c r="B25" s="45">
        <v>14500001</v>
      </c>
      <c r="C25" s="45" t="s">
        <v>634</v>
      </c>
      <c r="D25" s="45" t="s">
        <v>513</v>
      </c>
      <c r="E25" s="45" t="str">
        <f t="shared" si="0"/>
        <v>Blue Water Industries - Jefferson City</v>
      </c>
      <c r="F25"/>
      <c r="G25" t="s">
        <v>1001</v>
      </c>
      <c r="H25" s="73">
        <f>VLOOKUP(H24,AGGREGATE!$A$2:$E$258,2)</f>
        <v>0</v>
      </c>
      <c r="I25" s="40">
        <f>H24</f>
        <v>1</v>
      </c>
    </row>
    <row r="26" spans="1:9" x14ac:dyDescent="0.2">
      <c r="A26" s="45">
        <v>25</v>
      </c>
      <c r="B26" s="45">
        <v>19000001</v>
      </c>
      <c r="C26" s="45" t="s">
        <v>634</v>
      </c>
      <c r="D26" s="45" t="s">
        <v>514</v>
      </c>
      <c r="E26" s="45" t="str">
        <f t="shared" si="0"/>
        <v>Blue Water Industries - Jonesborough</v>
      </c>
      <c r="F26"/>
      <c r="G26" s="45" t="s">
        <v>1052</v>
      </c>
      <c r="H26" s="73" t="str">
        <f>VLOOKUP(H24,AGGREGATE!$A$2:$E$258,5)</f>
        <v xml:space="preserve">     </v>
      </c>
      <c r="I26" s="40">
        <f>H25</f>
        <v>0</v>
      </c>
    </row>
    <row r="27" spans="1:9" x14ac:dyDescent="0.2">
      <c r="A27" s="45">
        <v>26</v>
      </c>
      <c r="B27" s="45">
        <v>14700001</v>
      </c>
      <c r="C27" s="45" t="s">
        <v>634</v>
      </c>
      <c r="D27" s="45" t="s">
        <v>515</v>
      </c>
      <c r="E27" s="45" t="str">
        <f t="shared" si="0"/>
        <v>Blue Water Industries - Knoxville John Sevier Hwy</v>
      </c>
      <c r="F27"/>
      <c r="G27" s="45"/>
      <c r="H27"/>
      <c r="I27" s="40" t="str">
        <f>H26</f>
        <v xml:space="preserve">     </v>
      </c>
    </row>
    <row r="28" spans="1:9" x14ac:dyDescent="0.2">
      <c r="A28" s="45">
        <v>27</v>
      </c>
      <c r="B28" s="45">
        <v>39500014</v>
      </c>
      <c r="C28" s="45" t="s">
        <v>634</v>
      </c>
      <c r="D28" s="45" t="s">
        <v>535</v>
      </c>
      <c r="E28" s="66" t="str">
        <f t="shared" si="0"/>
        <v xml:space="preserve">Blue Water Industries - Lebanon </v>
      </c>
      <c r="F28"/>
      <c r="G28" s="45" t="s">
        <v>1118</v>
      </c>
      <c r="H28" s="73">
        <v>1</v>
      </c>
      <c r="I28" s="40"/>
    </row>
    <row r="29" spans="1:9" x14ac:dyDescent="0.2">
      <c r="A29" s="45">
        <v>28</v>
      </c>
      <c r="B29" s="45">
        <v>14700005</v>
      </c>
      <c r="C29" s="45" t="s">
        <v>634</v>
      </c>
      <c r="D29" s="45" t="s">
        <v>516</v>
      </c>
      <c r="E29" s="45" t="str">
        <f t="shared" si="0"/>
        <v xml:space="preserve">Blue Water Industries - Mascot </v>
      </c>
      <c r="F29"/>
      <c r="G29" s="45" t="s">
        <v>1053</v>
      </c>
      <c r="H29" s="73">
        <f>VLOOKUP(H28,AGGREGATE!$A$261:$C$320,2)</f>
        <v>0</v>
      </c>
      <c r="I29" s="40">
        <f>H28</f>
        <v>1</v>
      </c>
    </row>
    <row r="30" spans="1:9" x14ac:dyDescent="0.2">
      <c r="A30" s="45">
        <v>29</v>
      </c>
      <c r="B30" s="45">
        <v>37500015</v>
      </c>
      <c r="C30" s="45" t="s">
        <v>634</v>
      </c>
      <c r="D30" s="45" t="s">
        <v>536</v>
      </c>
      <c r="E30" s="45" t="str">
        <f t="shared" si="0"/>
        <v xml:space="preserve">Blue Water Industries - Murfreesboro </v>
      </c>
      <c r="F30"/>
      <c r="G30" s="45" t="s">
        <v>1054</v>
      </c>
      <c r="H30" s="73" t="str">
        <f>VLOOKUP(H28,AGGREGATE!$A$261:$C$320,3)</f>
        <v xml:space="preserve">     </v>
      </c>
      <c r="I30" s="40">
        <f>H29</f>
        <v>0</v>
      </c>
    </row>
    <row r="31" spans="1:9" x14ac:dyDescent="0.2">
      <c r="A31" s="45">
        <v>30</v>
      </c>
      <c r="B31" s="66">
        <v>12900001</v>
      </c>
      <c r="C31" s="45" t="s">
        <v>634</v>
      </c>
      <c r="D31" s="67" t="s">
        <v>302</v>
      </c>
      <c r="E31" s="45" t="str">
        <f t="shared" si="0"/>
        <v>Blue Water Industries - Rutledge</v>
      </c>
      <c r="F31"/>
      <c r="G31" s="45"/>
      <c r="H31"/>
      <c r="I31" s="40" t="str">
        <f>H30</f>
        <v xml:space="preserve">     </v>
      </c>
    </row>
    <row r="32" spans="1:9" x14ac:dyDescent="0.2">
      <c r="A32" s="45">
        <v>31</v>
      </c>
      <c r="B32" s="45">
        <v>37500016</v>
      </c>
      <c r="C32" s="45" t="s">
        <v>634</v>
      </c>
      <c r="D32" s="45" t="s">
        <v>537</v>
      </c>
      <c r="E32" s="45" t="str">
        <f t="shared" si="0"/>
        <v>Blue Water Industries - Smyrna</v>
      </c>
      <c r="F32"/>
      <c r="I32" s="40"/>
    </row>
    <row r="33" spans="1:9" x14ac:dyDescent="0.2">
      <c r="A33" s="45">
        <v>32</v>
      </c>
      <c r="B33" s="66">
        <v>18600001</v>
      </c>
      <c r="C33" s="45" t="s">
        <v>634</v>
      </c>
      <c r="D33" s="66" t="s">
        <v>517</v>
      </c>
      <c r="E33" s="66" t="str">
        <f t="shared" si="0"/>
        <v>Blue Water Industries - Unicoi</v>
      </c>
      <c r="F33"/>
    </row>
    <row r="34" spans="1:9" x14ac:dyDescent="0.2">
      <c r="A34" s="45">
        <v>33</v>
      </c>
      <c r="B34" s="45">
        <v>11000001</v>
      </c>
      <c r="C34" s="45" t="s">
        <v>634</v>
      </c>
      <c r="D34" s="45" t="s">
        <v>518</v>
      </c>
      <c r="E34" s="45" t="str">
        <f t="shared" si="0"/>
        <v>Blue Water Industries - Watauga</v>
      </c>
      <c r="F34"/>
    </row>
    <row r="35" spans="1:9" x14ac:dyDescent="0.2">
      <c r="A35" s="45">
        <v>34</v>
      </c>
      <c r="B35" s="45">
        <v>14500008</v>
      </c>
      <c r="C35" s="45" t="s">
        <v>1540</v>
      </c>
      <c r="D35" s="45" t="s">
        <v>455</v>
      </c>
      <c r="E35" s="45" t="str">
        <f t="shared" si="0"/>
        <v xml:space="preserve">Blue Water Industries (Mossy Creek Mining) - Jefferson City </v>
      </c>
      <c r="F35"/>
      <c r="G35" t="s">
        <v>1119</v>
      </c>
      <c r="H35" s="74">
        <v>1</v>
      </c>
    </row>
    <row r="36" spans="1:9" x14ac:dyDescent="0.2">
      <c r="A36" s="45">
        <v>35</v>
      </c>
      <c r="B36" s="45">
        <v>59900056</v>
      </c>
      <c r="C36" s="45" t="s">
        <v>1528</v>
      </c>
      <c r="D36" s="45" t="s">
        <v>1529</v>
      </c>
      <c r="E36" s="45" t="str">
        <f t="shared" si="0"/>
        <v>Brenda Kay Sand, LLC - Benton MO</v>
      </c>
      <c r="F36"/>
      <c r="G36" t="s">
        <v>1001</v>
      </c>
      <c r="H36" s="74">
        <f>VLOOKUP(H35,AGGREGATE!$A$2:$E$258,2)</f>
        <v>0</v>
      </c>
      <c r="I36" s="40">
        <f>H35</f>
        <v>1</v>
      </c>
    </row>
    <row r="37" spans="1:9" x14ac:dyDescent="0.2">
      <c r="A37" s="45">
        <v>36</v>
      </c>
      <c r="B37" s="66">
        <v>59900234</v>
      </c>
      <c r="C37" s="66" t="s">
        <v>1351</v>
      </c>
      <c r="D37" s="66" t="s">
        <v>637</v>
      </c>
      <c r="E37" s="45" t="str">
        <f t="shared" si="0"/>
        <v>Brown Brothers Sand Co - Junction City GA</v>
      </c>
      <c r="F37"/>
      <c r="G37" s="45" t="s">
        <v>1052</v>
      </c>
      <c r="H37" s="74" t="str">
        <f>VLOOKUP(H35,AGGREGATE!$A$2:$E$258,5)</f>
        <v xml:space="preserve">     </v>
      </c>
      <c r="I37" s="40">
        <f>H36</f>
        <v>0</v>
      </c>
    </row>
    <row r="38" spans="1:9" x14ac:dyDescent="0.2">
      <c r="A38" s="45">
        <v>37</v>
      </c>
      <c r="B38" s="45">
        <v>59900351</v>
      </c>
      <c r="C38" s="45" t="s">
        <v>822</v>
      </c>
      <c r="D38" s="45" t="s">
        <v>823</v>
      </c>
      <c r="E38" s="45" t="str">
        <f t="shared" si="0"/>
        <v>Butler Sand - Butler GA</v>
      </c>
      <c r="F38"/>
      <c r="G38" s="45"/>
      <c r="H38"/>
      <c r="I38" s="40" t="str">
        <f>H37</f>
        <v xml:space="preserve">     </v>
      </c>
    </row>
    <row r="39" spans="1:9" x14ac:dyDescent="0.2">
      <c r="A39" s="45">
        <v>38</v>
      </c>
      <c r="B39" s="66">
        <v>59900081</v>
      </c>
      <c r="C39" s="67" t="s">
        <v>1473</v>
      </c>
      <c r="D39" s="67" t="s">
        <v>1530</v>
      </c>
      <c r="E39" s="45" t="str">
        <f t="shared" si="0"/>
        <v>Capital Sand Company - Harrisburg AR</v>
      </c>
      <c r="F39"/>
      <c r="G39" s="45" t="s">
        <v>1119</v>
      </c>
      <c r="H39" s="74">
        <v>1</v>
      </c>
      <c r="I39" s="40"/>
    </row>
    <row r="40" spans="1:9" x14ac:dyDescent="0.2">
      <c r="A40" s="45">
        <v>39</v>
      </c>
      <c r="B40" s="66">
        <v>59900183</v>
      </c>
      <c r="C40" s="66" t="s">
        <v>490</v>
      </c>
      <c r="D40" s="66" t="s">
        <v>638</v>
      </c>
      <c r="E40" s="45" t="str">
        <f t="shared" si="0"/>
        <v>Carolina Stalite - Gold Hill NC</v>
      </c>
      <c r="F40"/>
      <c r="G40" s="45" t="s">
        <v>1053</v>
      </c>
      <c r="H40" s="74">
        <f>VLOOKUP(H39,AGGREGATE!$A$323:$C$326,2)</f>
        <v>0</v>
      </c>
      <c r="I40" s="40">
        <f>H39</f>
        <v>1</v>
      </c>
    </row>
    <row r="41" spans="1:9" x14ac:dyDescent="0.2">
      <c r="A41" s="45">
        <v>40</v>
      </c>
      <c r="B41" s="66">
        <v>59900210</v>
      </c>
      <c r="C41" s="66" t="s">
        <v>491</v>
      </c>
      <c r="D41" s="66" t="s">
        <v>639</v>
      </c>
      <c r="E41" s="66" t="str">
        <f t="shared" si="0"/>
        <v>Charles Deweese Construction - Franklin KY</v>
      </c>
      <c r="F41"/>
      <c r="G41" s="45" t="s">
        <v>1054</v>
      </c>
      <c r="H41" s="74" t="str">
        <f>VLOOKUP(H39,AGGREGATE!$A$323:$C$326,3)</f>
        <v xml:space="preserve">     </v>
      </c>
      <c r="I41" s="40">
        <f>H40</f>
        <v>0</v>
      </c>
    </row>
    <row r="42" spans="1:9" x14ac:dyDescent="0.2">
      <c r="A42" s="45">
        <v>41</v>
      </c>
      <c r="B42" s="66">
        <v>27000002</v>
      </c>
      <c r="C42" s="66" t="s">
        <v>1271</v>
      </c>
      <c r="D42" s="66" t="s">
        <v>1272</v>
      </c>
      <c r="E42" s="45" t="str">
        <f t="shared" si="0"/>
        <v>Copperhill Industries - Copperhill</v>
      </c>
      <c r="F42"/>
      <c r="G42" s="45"/>
      <c r="H42"/>
      <c r="I42" s="40" t="str">
        <f>H41</f>
        <v xml:space="preserve">     </v>
      </c>
    </row>
    <row r="43" spans="1:9" x14ac:dyDescent="0.2">
      <c r="A43" s="45">
        <v>42</v>
      </c>
      <c r="B43" s="66">
        <v>59900336</v>
      </c>
      <c r="C43" s="67" t="s">
        <v>1637</v>
      </c>
      <c r="D43" s="67" t="s">
        <v>1639</v>
      </c>
      <c r="E43" s="45" t="str">
        <f t="shared" si="0"/>
        <v>Couch Aggregates - Jackson AL</v>
      </c>
      <c r="F43"/>
      <c r="I43" s="40"/>
    </row>
    <row r="44" spans="1:9" x14ac:dyDescent="0.2">
      <c r="A44" s="45">
        <v>43</v>
      </c>
      <c r="B44" s="45">
        <v>45700004</v>
      </c>
      <c r="C44" s="45" t="s">
        <v>612</v>
      </c>
      <c r="D44" s="45" t="s">
        <v>523</v>
      </c>
      <c r="E44" s="66" t="str">
        <f t="shared" si="0"/>
        <v xml:space="preserve">Delta Contracting - Jackson </v>
      </c>
      <c r="F44"/>
    </row>
    <row r="45" spans="1:9" x14ac:dyDescent="0.2">
      <c r="A45" s="45">
        <v>44</v>
      </c>
      <c r="B45" s="45">
        <v>59900450</v>
      </c>
      <c r="C45" s="45" t="s">
        <v>1376</v>
      </c>
      <c r="D45" s="45" t="s">
        <v>1377</v>
      </c>
      <c r="E45" s="66" t="str">
        <f t="shared" si="0"/>
        <v>Dickerson &amp; Bowen - Brookhaven MS</v>
      </c>
      <c r="F45"/>
      <c r="G45" t="s">
        <v>1120</v>
      </c>
      <c r="H45" s="75">
        <v>1</v>
      </c>
    </row>
    <row r="46" spans="1:9" x14ac:dyDescent="0.2">
      <c r="A46" s="45">
        <v>45</v>
      </c>
      <c r="B46" s="45">
        <v>27700001</v>
      </c>
      <c r="C46" s="45" t="s">
        <v>492</v>
      </c>
      <c r="D46" s="45" t="s">
        <v>524</v>
      </c>
      <c r="E46" s="45" t="str">
        <f t="shared" si="0"/>
        <v>Dunlap Sand &amp; Gravel - Dunlap</v>
      </c>
      <c r="F46"/>
      <c r="G46" t="s">
        <v>1001</v>
      </c>
      <c r="H46" s="75">
        <f>VLOOKUP(H45,AGGREGATE!$A$2:$E$258,2)</f>
        <v>0</v>
      </c>
      <c r="I46" s="40">
        <f>H45</f>
        <v>1</v>
      </c>
    </row>
    <row r="47" spans="1:9" x14ac:dyDescent="0.2">
      <c r="A47" s="45">
        <v>46</v>
      </c>
      <c r="B47" s="45">
        <v>27700002</v>
      </c>
      <c r="C47" s="45" t="s">
        <v>613</v>
      </c>
      <c r="D47" s="45" t="s">
        <v>525</v>
      </c>
      <c r="E47" s="45" t="str">
        <f t="shared" si="0"/>
        <v xml:space="preserve">Dunlap Stone - Dunlap  </v>
      </c>
      <c r="F47"/>
      <c r="G47" s="45" t="s">
        <v>1052</v>
      </c>
      <c r="H47" s="75" t="str">
        <f>VLOOKUP(H45,AGGREGATE!$A$2:$E$258,5)</f>
        <v xml:space="preserve">     </v>
      </c>
      <c r="I47" s="40">
        <f>H46</f>
        <v>0</v>
      </c>
    </row>
    <row r="48" spans="1:9" x14ac:dyDescent="0.2">
      <c r="A48" s="45">
        <v>47</v>
      </c>
      <c r="B48" s="45">
        <v>25800001</v>
      </c>
      <c r="C48" s="45" t="s">
        <v>613</v>
      </c>
      <c r="D48" s="45" t="s">
        <v>526</v>
      </c>
      <c r="E48" s="66" t="str">
        <f t="shared" si="0"/>
        <v>Dunlap Stone - Jasper</v>
      </c>
      <c r="F48"/>
      <c r="G48" s="45"/>
      <c r="H48"/>
      <c r="I48" s="40" t="str">
        <f>H47</f>
        <v xml:space="preserve">     </v>
      </c>
    </row>
    <row r="49" spans="1:9" x14ac:dyDescent="0.2">
      <c r="A49" s="45">
        <v>48</v>
      </c>
      <c r="B49" s="45">
        <v>20400001</v>
      </c>
      <c r="C49" s="45" t="s">
        <v>613</v>
      </c>
      <c r="D49" s="45" t="s">
        <v>527</v>
      </c>
      <c r="E49" s="45" t="str">
        <f t="shared" si="0"/>
        <v>Dunlap Stone - Pikeville</v>
      </c>
      <c r="F49"/>
      <c r="G49" s="45" t="s">
        <v>1120</v>
      </c>
      <c r="H49" s="75">
        <v>1</v>
      </c>
      <c r="I49" s="40"/>
    </row>
    <row r="50" spans="1:9" x14ac:dyDescent="0.2">
      <c r="A50" s="45">
        <v>49</v>
      </c>
      <c r="B50" s="68">
        <v>11300007</v>
      </c>
      <c r="C50" s="69" t="s">
        <v>658</v>
      </c>
      <c r="D50" s="69" t="s">
        <v>453</v>
      </c>
      <c r="E50" s="45" t="str">
        <f t="shared" si="0"/>
        <v>Duracap Materials LLC (Goins Hollow) - Tazewell</v>
      </c>
      <c r="F50"/>
      <c r="G50" s="45" t="s">
        <v>1053</v>
      </c>
      <c r="H50" s="75">
        <f>VLOOKUP(H49,AGGREGATE!$A$323:$C$326,2)</f>
        <v>0</v>
      </c>
      <c r="I50" s="40">
        <f>H49</f>
        <v>1</v>
      </c>
    </row>
    <row r="51" spans="1:9" x14ac:dyDescent="0.2">
      <c r="A51" s="45">
        <v>50</v>
      </c>
      <c r="B51" s="66">
        <v>59900077</v>
      </c>
      <c r="C51" s="67" t="s">
        <v>1324</v>
      </c>
      <c r="D51" s="67" t="s">
        <v>1329</v>
      </c>
      <c r="E51" s="45" t="str">
        <f t="shared" si="0"/>
        <v>Foley Materials - Montgomery AL</v>
      </c>
      <c r="F51"/>
      <c r="G51" s="45" t="s">
        <v>1054</v>
      </c>
      <c r="H51" s="75" t="str">
        <f>VLOOKUP(H49,AGGREGATE!$A$323:$C$326,3)</f>
        <v xml:space="preserve">     </v>
      </c>
      <c r="I51" s="40">
        <f>H50</f>
        <v>0</v>
      </c>
    </row>
    <row r="52" spans="1:9" x14ac:dyDescent="0.2">
      <c r="A52" s="45">
        <v>51</v>
      </c>
      <c r="B52" s="45">
        <v>59900194</v>
      </c>
      <c r="C52" s="45" t="s">
        <v>614</v>
      </c>
      <c r="D52" s="45" t="s">
        <v>528</v>
      </c>
      <c r="E52" s="45" t="str">
        <f t="shared" si="0"/>
        <v>Foley Products Co - Phenix City AL Brickyard Plant</v>
      </c>
      <c r="F52"/>
      <c r="G52" s="45"/>
      <c r="H52"/>
      <c r="I52" s="40" t="str">
        <f>H51</f>
        <v xml:space="preserve">     </v>
      </c>
    </row>
    <row r="53" spans="1:9" x14ac:dyDescent="0.2">
      <c r="A53" s="45">
        <v>52</v>
      </c>
      <c r="B53" s="45">
        <v>40300001</v>
      </c>
      <c r="C53" s="45" t="s">
        <v>480</v>
      </c>
      <c r="D53" s="45" t="s">
        <v>1450</v>
      </c>
      <c r="E53" s="45" t="str">
        <f t="shared" si="0"/>
        <v>Ford Construction - Camden (Camden Gravel)</v>
      </c>
      <c r="F53"/>
      <c r="I53" s="40"/>
    </row>
    <row r="54" spans="1:9" x14ac:dyDescent="0.2">
      <c r="A54" s="45">
        <v>53</v>
      </c>
      <c r="B54" s="45">
        <v>42300001</v>
      </c>
      <c r="C54" s="45" t="s">
        <v>480</v>
      </c>
      <c r="D54" s="45" t="s">
        <v>1451</v>
      </c>
      <c r="E54" s="45" t="str">
        <f t="shared" si="0"/>
        <v>Ford Construction - Dyersburg (Choctaw)</v>
      </c>
      <c r="F54"/>
    </row>
    <row r="55" spans="1:9" x14ac:dyDescent="0.2">
      <c r="A55" s="45">
        <v>54</v>
      </c>
      <c r="B55" s="66">
        <v>46600002</v>
      </c>
      <c r="C55" s="67" t="s">
        <v>480</v>
      </c>
      <c r="D55" s="67" t="s">
        <v>529</v>
      </c>
      <c r="E55" s="45" t="str">
        <f t="shared" si="0"/>
        <v xml:space="preserve">Ford Construction - Troy </v>
      </c>
      <c r="F55"/>
    </row>
    <row r="56" spans="1:9" x14ac:dyDescent="0.2">
      <c r="A56" s="45">
        <v>55</v>
      </c>
      <c r="B56" s="45">
        <v>59900063</v>
      </c>
      <c r="C56" s="45" t="s">
        <v>480</v>
      </c>
      <c r="D56" s="45" t="s">
        <v>640</v>
      </c>
      <c r="E56" s="45" t="str">
        <f t="shared" si="0"/>
        <v>Ford Construction - Wingo KY (Water Valley)</v>
      </c>
      <c r="F56"/>
    </row>
    <row r="57" spans="1:9" x14ac:dyDescent="0.2">
      <c r="A57" s="45">
        <v>56</v>
      </c>
      <c r="B57" s="66">
        <v>47900008</v>
      </c>
      <c r="C57" s="66" t="s">
        <v>493</v>
      </c>
      <c r="D57" s="66" t="s">
        <v>369</v>
      </c>
      <c r="E57" s="45" t="str">
        <f t="shared" si="0"/>
        <v>Fullen Dock and Warehouse - Memphis</v>
      </c>
      <c r="F57"/>
      <c r="H57" t="s">
        <v>1147</v>
      </c>
    </row>
    <row r="58" spans="1:9" x14ac:dyDescent="0.2">
      <c r="A58" s="45">
        <v>57</v>
      </c>
      <c r="B58" s="66">
        <v>59900097</v>
      </c>
      <c r="C58" s="66" t="s">
        <v>615</v>
      </c>
      <c r="D58" s="66" t="s">
        <v>641</v>
      </c>
      <c r="E58" s="45" t="str">
        <f t="shared" si="0"/>
        <v xml:space="preserve">Gaddie Shamrock - Albany KY Aggregate </v>
      </c>
      <c r="F58"/>
      <c r="H58" t="s">
        <v>1042</v>
      </c>
    </row>
    <row r="59" spans="1:9" x14ac:dyDescent="0.2">
      <c r="A59" s="45">
        <v>58</v>
      </c>
      <c r="B59" s="66">
        <v>59900442</v>
      </c>
      <c r="C59" s="67" t="s">
        <v>1365</v>
      </c>
      <c r="D59" s="67" t="s">
        <v>1366</v>
      </c>
      <c r="E59" s="45" t="str">
        <f t="shared" si="0"/>
        <v>Greenbriar Sand - Madison GA</v>
      </c>
      <c r="F59"/>
      <c r="H59" t="s">
        <v>1148</v>
      </c>
    </row>
    <row r="60" spans="1:9" x14ac:dyDescent="0.2">
      <c r="A60" s="45">
        <v>59</v>
      </c>
      <c r="B60" s="45">
        <v>31900063</v>
      </c>
      <c r="C60" s="45" t="s">
        <v>722</v>
      </c>
      <c r="D60" s="45" t="s">
        <v>552</v>
      </c>
      <c r="E60" s="45" t="str">
        <f t="shared" si="0"/>
        <v>Hailey's Harbor (Pine Bluff Sand) - Nashville</v>
      </c>
      <c r="F60"/>
      <c r="H60" t="s">
        <v>1044</v>
      </c>
    </row>
    <row r="61" spans="1:9" x14ac:dyDescent="0.2">
      <c r="A61" s="45">
        <v>60</v>
      </c>
      <c r="B61" s="45">
        <v>48400007</v>
      </c>
      <c r="C61" s="45" t="s">
        <v>1624</v>
      </c>
      <c r="D61" s="45" t="s">
        <v>1625</v>
      </c>
      <c r="E61" s="45" t="str">
        <f t="shared" si="0"/>
        <v>Hal Coffey Contracting, LLC - Covington</v>
      </c>
      <c r="F61"/>
      <c r="H61" t="s">
        <v>948</v>
      </c>
    </row>
    <row r="62" spans="1:9" x14ac:dyDescent="0.2">
      <c r="A62" s="45">
        <v>61</v>
      </c>
      <c r="B62" s="45">
        <v>59900106</v>
      </c>
      <c r="C62" s="45" t="s">
        <v>494</v>
      </c>
      <c r="D62" s="45" t="s">
        <v>530</v>
      </c>
      <c r="E62" s="45" t="str">
        <f t="shared" si="0"/>
        <v xml:space="preserve">Harrison Construction - Cherokee NC </v>
      </c>
      <c r="F62"/>
      <c r="H62" t="s">
        <v>947</v>
      </c>
    </row>
    <row r="63" spans="1:9" x14ac:dyDescent="0.2">
      <c r="A63" s="45">
        <v>62</v>
      </c>
      <c r="B63" s="45">
        <v>59900027</v>
      </c>
      <c r="C63" s="45" t="s">
        <v>494</v>
      </c>
      <c r="D63" s="45" t="s">
        <v>531</v>
      </c>
      <c r="E63" s="45" t="str">
        <f t="shared" si="0"/>
        <v>Harrison Construction - Hayesville NC</v>
      </c>
      <c r="F63"/>
      <c r="H63"/>
    </row>
    <row r="64" spans="1:9" x14ac:dyDescent="0.2">
      <c r="A64" s="45">
        <v>63</v>
      </c>
      <c r="B64" s="45">
        <v>59900003</v>
      </c>
      <c r="C64" s="45" t="s">
        <v>494</v>
      </c>
      <c r="D64" s="45" t="s">
        <v>532</v>
      </c>
      <c r="E64" s="45" t="str">
        <f t="shared" si="0"/>
        <v>Harrison Construction - Waynesville NC</v>
      </c>
      <c r="F64"/>
      <c r="H64" t="s">
        <v>1153</v>
      </c>
    </row>
    <row r="65" spans="1:8" x14ac:dyDescent="0.2">
      <c r="A65" s="45">
        <v>64</v>
      </c>
      <c r="B65" s="45">
        <v>59900484</v>
      </c>
      <c r="C65" s="45" t="s">
        <v>1633</v>
      </c>
      <c r="D65" s="45" t="s">
        <v>1634</v>
      </c>
      <c r="E65" s="45" t="str">
        <f t="shared" si="0"/>
        <v>Heidelberg Materials - Elkton KY</v>
      </c>
      <c r="F65"/>
      <c r="H65"/>
    </row>
    <row r="66" spans="1:8" x14ac:dyDescent="0.2">
      <c r="A66" s="45">
        <v>65</v>
      </c>
      <c r="B66" s="45">
        <v>59900094</v>
      </c>
      <c r="C66" s="45" t="s">
        <v>1633</v>
      </c>
      <c r="D66" s="45" t="s">
        <v>452</v>
      </c>
      <c r="E66" s="45" t="str">
        <f t="shared" si="0"/>
        <v>Heidelberg Materials - Gaston SC</v>
      </c>
      <c r="F66"/>
    </row>
    <row r="67" spans="1:8" x14ac:dyDescent="0.2">
      <c r="A67" s="45">
        <v>66</v>
      </c>
      <c r="B67" s="45">
        <v>59900038</v>
      </c>
      <c r="C67" s="45" t="s">
        <v>1633</v>
      </c>
      <c r="D67" s="45" t="s">
        <v>668</v>
      </c>
      <c r="E67" s="45" t="str">
        <f t="shared" ref="E67:E130" si="1">C67&amp;" - "&amp;D67</f>
        <v>Heidelberg Materials - Russellville KY</v>
      </c>
      <c r="F67"/>
    </row>
    <row r="68" spans="1:8" x14ac:dyDescent="0.2">
      <c r="A68" s="45">
        <v>67</v>
      </c>
      <c r="B68" s="45">
        <v>59900425</v>
      </c>
      <c r="C68" s="45" t="s">
        <v>1633</v>
      </c>
      <c r="D68" s="45" t="s">
        <v>1273</v>
      </c>
      <c r="E68" s="66" t="str">
        <f t="shared" si="1"/>
        <v>Heidelberg Materials - Somerset KY</v>
      </c>
      <c r="F68"/>
    </row>
    <row r="69" spans="1:8" x14ac:dyDescent="0.2">
      <c r="A69" s="45">
        <v>68</v>
      </c>
      <c r="B69" s="45">
        <v>59900039</v>
      </c>
      <c r="C69" s="45" t="s">
        <v>1633</v>
      </c>
      <c r="D69" s="45" t="s">
        <v>667</v>
      </c>
      <c r="E69" s="45" t="str">
        <f t="shared" si="1"/>
        <v>Heidelberg Materials - Woodburn KY</v>
      </c>
      <c r="F69"/>
    </row>
    <row r="70" spans="1:8" x14ac:dyDescent="0.2">
      <c r="A70" s="45">
        <v>69</v>
      </c>
      <c r="B70" s="45">
        <v>59900009</v>
      </c>
      <c r="C70" s="45" t="s">
        <v>495</v>
      </c>
      <c r="D70" s="45" t="s">
        <v>642</v>
      </c>
      <c r="E70" s="45" t="str">
        <f t="shared" si="1"/>
        <v>Hinkle Contracting - Ewing VA</v>
      </c>
      <c r="F70"/>
      <c r="H70" t="s">
        <v>1151</v>
      </c>
    </row>
    <row r="71" spans="1:8" x14ac:dyDescent="0.2">
      <c r="A71" s="45">
        <v>70</v>
      </c>
      <c r="B71" s="45">
        <v>10700002</v>
      </c>
      <c r="C71" s="45" t="s">
        <v>495</v>
      </c>
      <c r="D71" s="45" t="s">
        <v>454</v>
      </c>
      <c r="E71" s="45" t="str">
        <f t="shared" si="1"/>
        <v>Hinkle Contracting - Jellico Stone Co.</v>
      </c>
      <c r="F71"/>
      <c r="H71" t="s">
        <v>1042</v>
      </c>
    </row>
    <row r="72" spans="1:8" x14ac:dyDescent="0.2">
      <c r="A72" s="45">
        <v>71</v>
      </c>
      <c r="B72" s="45">
        <v>59900248</v>
      </c>
      <c r="C72" s="45" t="s">
        <v>495</v>
      </c>
      <c r="D72" s="45" t="s">
        <v>719</v>
      </c>
      <c r="E72" s="45" t="str">
        <f t="shared" si="1"/>
        <v>Hinkle Contracting - Lake Cumberland KY</v>
      </c>
      <c r="F72"/>
      <c r="H72" t="s">
        <v>1150</v>
      </c>
    </row>
    <row r="73" spans="1:8" x14ac:dyDescent="0.2">
      <c r="A73" s="45">
        <v>72</v>
      </c>
      <c r="B73" s="66">
        <v>59900102</v>
      </c>
      <c r="C73" s="67" t="s">
        <v>495</v>
      </c>
      <c r="D73" s="67" t="s">
        <v>1332</v>
      </c>
      <c r="E73" s="45" t="str">
        <f t="shared" si="1"/>
        <v>Hinkle Contracting - Paris KY</v>
      </c>
      <c r="F73"/>
      <c r="H73" t="s">
        <v>1149</v>
      </c>
    </row>
    <row r="74" spans="1:8" x14ac:dyDescent="0.2">
      <c r="A74" s="45">
        <v>73</v>
      </c>
      <c r="B74" s="66">
        <v>59900483</v>
      </c>
      <c r="C74" s="67" t="s">
        <v>1631</v>
      </c>
      <c r="D74" s="67" t="s">
        <v>1632</v>
      </c>
      <c r="E74" s="45" t="str">
        <f t="shared" si="1"/>
        <v>Holcim (Rappahannock Farms) - King George VA</v>
      </c>
      <c r="F74"/>
      <c r="H74" t="s">
        <v>948</v>
      </c>
    </row>
    <row r="75" spans="1:8" x14ac:dyDescent="0.2">
      <c r="A75" s="45">
        <v>74</v>
      </c>
      <c r="B75" s="66">
        <v>59900465</v>
      </c>
      <c r="C75" s="67" t="s">
        <v>1511</v>
      </c>
      <c r="D75" s="67" t="s">
        <v>1512</v>
      </c>
      <c r="E75" s="45" t="str">
        <f t="shared" si="1"/>
        <v>Holcim Aggregates - Cave in Rock IL</v>
      </c>
      <c r="F75"/>
      <c r="H75" t="s">
        <v>947</v>
      </c>
    </row>
    <row r="76" spans="1:8" x14ac:dyDescent="0.2">
      <c r="A76" s="45">
        <v>75</v>
      </c>
      <c r="B76" s="45">
        <v>11500006</v>
      </c>
      <c r="C76" s="45" t="s">
        <v>496</v>
      </c>
      <c r="D76" s="45" t="s">
        <v>534</v>
      </c>
      <c r="E76" s="45" t="str">
        <f t="shared" si="1"/>
        <v xml:space="preserve">Hommell Limestone - Newport </v>
      </c>
      <c r="F76"/>
      <c r="H76"/>
    </row>
    <row r="77" spans="1:8" x14ac:dyDescent="0.2">
      <c r="A77" s="45">
        <v>76</v>
      </c>
      <c r="B77" s="45">
        <v>31900062</v>
      </c>
      <c r="C77" s="45" t="s">
        <v>1452</v>
      </c>
      <c r="D77" s="45" t="s">
        <v>624</v>
      </c>
      <c r="E77" s="45" t="str">
        <f t="shared" si="1"/>
        <v>Hoover - Old Hickory</v>
      </c>
      <c r="F77"/>
      <c r="H77" t="s">
        <v>1154</v>
      </c>
    </row>
    <row r="78" spans="1:8" x14ac:dyDescent="0.2">
      <c r="A78" s="45">
        <v>77</v>
      </c>
      <c r="B78" s="45">
        <v>43600008</v>
      </c>
      <c r="C78" s="45" t="s">
        <v>1354</v>
      </c>
      <c r="D78" s="45" t="s">
        <v>1449</v>
      </c>
      <c r="E78" s="45" t="str">
        <f t="shared" si="1"/>
        <v>J Hamm Construction - Crump (Volunteer Bridge)</v>
      </c>
      <c r="F78"/>
    </row>
    <row r="79" spans="1:8" x14ac:dyDescent="0.2">
      <c r="A79" s="45">
        <v>78</v>
      </c>
      <c r="B79" s="45">
        <v>27100021</v>
      </c>
      <c r="C79" s="45" t="s">
        <v>1589</v>
      </c>
      <c r="D79" s="45" t="s">
        <v>1590</v>
      </c>
      <c r="E79" s="45" t="str">
        <f t="shared" si="1"/>
        <v>Jamestown Stone LLC - Jamestown TN</v>
      </c>
      <c r="F79"/>
    </row>
    <row r="80" spans="1:8" x14ac:dyDescent="0.2">
      <c r="A80" s="45">
        <v>79</v>
      </c>
      <c r="B80" s="45">
        <v>14500006</v>
      </c>
      <c r="C80" s="45" t="s">
        <v>497</v>
      </c>
      <c r="D80" s="45" t="s">
        <v>538</v>
      </c>
      <c r="E80" s="45" t="str">
        <f t="shared" si="1"/>
        <v>Jefferson County Hwy Dept  - Dandridge</v>
      </c>
      <c r="F80"/>
    </row>
    <row r="81" spans="1:8" x14ac:dyDescent="0.2">
      <c r="A81" s="45">
        <v>80</v>
      </c>
      <c r="B81" s="66">
        <v>43600011</v>
      </c>
      <c r="C81" s="67" t="s">
        <v>824</v>
      </c>
      <c r="D81" s="67" t="s">
        <v>1431</v>
      </c>
      <c r="E81" s="45" t="str">
        <f t="shared" si="1"/>
        <v>K&amp;S Sand &amp; Gravel - Adamsville</v>
      </c>
      <c r="F81"/>
    </row>
    <row r="82" spans="1:8" x14ac:dyDescent="0.2">
      <c r="A82" s="45">
        <v>81</v>
      </c>
      <c r="B82" s="45">
        <v>45500006</v>
      </c>
      <c r="C82" s="45" t="s">
        <v>824</v>
      </c>
      <c r="D82" s="45" t="s">
        <v>825</v>
      </c>
      <c r="E82" s="45" t="str">
        <f t="shared" si="1"/>
        <v>K&amp;S Sand &amp; Gravel - Stantonville</v>
      </c>
      <c r="F82"/>
    </row>
    <row r="83" spans="1:8" x14ac:dyDescent="0.2">
      <c r="A83" s="45">
        <v>82</v>
      </c>
      <c r="B83" s="45">
        <v>59900070</v>
      </c>
      <c r="C83" s="45" t="s">
        <v>498</v>
      </c>
      <c r="D83" s="45" t="s">
        <v>540</v>
      </c>
      <c r="E83" s="45" t="str">
        <f t="shared" si="1"/>
        <v>Lafarge - Smithland KY</v>
      </c>
      <c r="F83"/>
      <c r="H83" t="s">
        <v>1152</v>
      </c>
    </row>
    <row r="84" spans="1:8" x14ac:dyDescent="0.2">
      <c r="A84" s="45">
        <v>83</v>
      </c>
      <c r="B84" s="45">
        <v>21800005</v>
      </c>
      <c r="C84" s="45" t="s">
        <v>499</v>
      </c>
      <c r="D84" s="45" t="s">
        <v>533</v>
      </c>
      <c r="E84" s="45" t="str">
        <f t="shared" si="1"/>
        <v>Lhoist North America  - Crab Orchard</v>
      </c>
      <c r="F84"/>
      <c r="H84" t="s">
        <v>1042</v>
      </c>
    </row>
    <row r="85" spans="1:8" x14ac:dyDescent="0.2">
      <c r="A85" s="45">
        <v>84</v>
      </c>
      <c r="B85" s="45">
        <v>59900485</v>
      </c>
      <c r="C85" s="45" t="s">
        <v>1629</v>
      </c>
      <c r="D85" s="45" t="s">
        <v>1630</v>
      </c>
      <c r="E85" s="45" t="str">
        <f t="shared" si="1"/>
        <v>Luck Stone - Fredericksburg VA</v>
      </c>
      <c r="F85"/>
      <c r="H85" t="s">
        <v>1150</v>
      </c>
    </row>
    <row r="86" spans="1:8" x14ac:dyDescent="0.2">
      <c r="A86" s="45">
        <v>85</v>
      </c>
      <c r="B86" s="45">
        <v>59900068</v>
      </c>
      <c r="C86" s="45" t="s">
        <v>643</v>
      </c>
      <c r="D86" s="45" t="s">
        <v>660</v>
      </c>
      <c r="E86" s="45" t="str">
        <f t="shared" si="1"/>
        <v>Martin Marietta - Black Rock AR</v>
      </c>
      <c r="F86"/>
      <c r="H86" t="s">
        <v>1149</v>
      </c>
    </row>
    <row r="87" spans="1:8" x14ac:dyDescent="0.2">
      <c r="A87" s="45">
        <v>86</v>
      </c>
      <c r="B87" s="45">
        <v>59900464</v>
      </c>
      <c r="C87" s="45" t="s">
        <v>643</v>
      </c>
      <c r="D87" s="45" t="s">
        <v>1507</v>
      </c>
      <c r="E87" s="45" t="str">
        <f t="shared" si="1"/>
        <v>Martin Marietta - Bowling Green KY (North)</v>
      </c>
      <c r="F87"/>
      <c r="H87" t="s">
        <v>948</v>
      </c>
    </row>
    <row r="88" spans="1:8" x14ac:dyDescent="0.2">
      <c r="A88" s="45">
        <v>87</v>
      </c>
      <c r="B88" s="45">
        <v>59900461</v>
      </c>
      <c r="C88" s="45" t="s">
        <v>643</v>
      </c>
      <c r="D88" s="45" t="s">
        <v>1505</v>
      </c>
      <c r="E88" s="45" t="str">
        <f t="shared" si="1"/>
        <v>Martin Marietta - Bowling Green KY (South)</v>
      </c>
      <c r="F88"/>
      <c r="H88" t="s">
        <v>947</v>
      </c>
    </row>
    <row r="89" spans="1:8" x14ac:dyDescent="0.2">
      <c r="A89" s="45">
        <v>88</v>
      </c>
      <c r="B89" s="45">
        <v>25400006</v>
      </c>
      <c r="C89" s="45" t="s">
        <v>643</v>
      </c>
      <c r="D89" s="45" t="s">
        <v>298</v>
      </c>
      <c r="E89" s="45" t="str">
        <f t="shared" si="1"/>
        <v>Martin Marietta - Calhoun</v>
      </c>
      <c r="F89"/>
      <c r="H89"/>
    </row>
    <row r="90" spans="1:8" x14ac:dyDescent="0.2">
      <c r="A90" s="45">
        <v>89</v>
      </c>
      <c r="B90" s="45">
        <v>23300008</v>
      </c>
      <c r="C90" s="45" t="s">
        <v>643</v>
      </c>
      <c r="D90" s="45" t="s">
        <v>541</v>
      </c>
      <c r="E90" s="45" t="str">
        <f t="shared" si="1"/>
        <v>Martin Marietta - Chattanooga</v>
      </c>
      <c r="F90"/>
      <c r="H90" t="s">
        <v>1155</v>
      </c>
    </row>
    <row r="91" spans="1:8" x14ac:dyDescent="0.2">
      <c r="A91" s="45">
        <v>90</v>
      </c>
      <c r="B91" s="45">
        <v>59900113</v>
      </c>
      <c r="C91" s="45" t="s">
        <v>643</v>
      </c>
      <c r="D91" s="45" t="s">
        <v>661</v>
      </c>
      <c r="E91" s="45" t="str">
        <f t="shared" si="1"/>
        <v>Martin Marietta - Dallas GA</v>
      </c>
      <c r="F91"/>
    </row>
    <row r="92" spans="1:8" x14ac:dyDescent="0.2">
      <c r="A92" s="45">
        <v>91</v>
      </c>
      <c r="B92" s="66">
        <v>59900439</v>
      </c>
      <c r="C92" s="67" t="s">
        <v>643</v>
      </c>
      <c r="D92" s="67" t="s">
        <v>1363</v>
      </c>
      <c r="E92" s="45" t="str">
        <f t="shared" si="1"/>
        <v>Martin Marietta - Douglasville GA</v>
      </c>
      <c r="F92"/>
    </row>
    <row r="93" spans="1:8" x14ac:dyDescent="0.2">
      <c r="A93" s="45">
        <v>92</v>
      </c>
      <c r="B93" s="66">
        <v>59900438</v>
      </c>
      <c r="C93" s="67" t="s">
        <v>643</v>
      </c>
      <c r="D93" s="67" t="s">
        <v>637</v>
      </c>
      <c r="E93" s="45" t="str">
        <f t="shared" si="1"/>
        <v>Martin Marietta - Junction City GA</v>
      </c>
      <c r="F93"/>
    </row>
    <row r="94" spans="1:8" x14ac:dyDescent="0.2">
      <c r="A94" s="45">
        <v>93</v>
      </c>
      <c r="B94" s="45">
        <v>59900227</v>
      </c>
      <c r="C94" s="45" t="s">
        <v>643</v>
      </c>
      <c r="D94" s="45" t="s">
        <v>457</v>
      </c>
      <c r="E94" s="45" t="str">
        <f t="shared" si="1"/>
        <v xml:space="preserve">Martin Marietta - Macon GA </v>
      </c>
      <c r="F94"/>
    </row>
    <row r="95" spans="1:8" x14ac:dyDescent="0.2">
      <c r="A95" s="45">
        <v>94</v>
      </c>
      <c r="B95" s="45">
        <v>59900424</v>
      </c>
      <c r="C95" s="45" t="s">
        <v>643</v>
      </c>
      <c r="D95" s="45" t="s">
        <v>1274</v>
      </c>
      <c r="E95" s="45" t="str">
        <f t="shared" si="1"/>
        <v>Martin Marietta - Malvern AR</v>
      </c>
      <c r="F95"/>
    </row>
    <row r="96" spans="1:8" x14ac:dyDescent="0.2">
      <c r="A96" s="45">
        <v>95</v>
      </c>
      <c r="B96" s="45">
        <v>47900017</v>
      </c>
      <c r="C96" s="45" t="s">
        <v>643</v>
      </c>
      <c r="D96" s="45" t="s">
        <v>369</v>
      </c>
      <c r="E96" s="45" t="str">
        <f t="shared" si="1"/>
        <v>Martin Marietta - Memphis</v>
      </c>
      <c r="F96"/>
    </row>
    <row r="97" spans="1:7" x14ac:dyDescent="0.2">
      <c r="A97" s="45">
        <v>96</v>
      </c>
      <c r="B97" s="66">
        <v>59900440</v>
      </c>
      <c r="C97" s="67" t="s">
        <v>643</v>
      </c>
      <c r="D97" s="67" t="s">
        <v>1364</v>
      </c>
      <c r="E97" s="45" t="str">
        <f t="shared" si="1"/>
        <v>Martin Marietta - Red Oak GA</v>
      </c>
      <c r="F97"/>
    </row>
    <row r="98" spans="1:7" x14ac:dyDescent="0.2">
      <c r="A98" s="45">
        <v>97</v>
      </c>
      <c r="B98" s="45">
        <v>42700005</v>
      </c>
      <c r="C98" s="45" t="s">
        <v>500</v>
      </c>
      <c r="D98" s="45" t="s">
        <v>542</v>
      </c>
      <c r="E98" s="45" t="str">
        <f t="shared" si="1"/>
        <v>Martin Paving - Medina</v>
      </c>
      <c r="F98"/>
    </row>
    <row r="99" spans="1:7" x14ac:dyDescent="0.2">
      <c r="A99" s="45">
        <v>98</v>
      </c>
      <c r="B99" s="66">
        <v>14600004</v>
      </c>
      <c r="C99" s="67" t="s">
        <v>644</v>
      </c>
      <c r="D99" s="67" t="s">
        <v>543</v>
      </c>
      <c r="E99" s="45" t="str">
        <f t="shared" si="1"/>
        <v xml:space="preserve">Maymead - Mountain City </v>
      </c>
      <c r="F99"/>
    </row>
    <row r="100" spans="1:7" x14ac:dyDescent="0.2">
      <c r="A100" s="45">
        <v>99</v>
      </c>
      <c r="B100" s="45">
        <v>47900025</v>
      </c>
      <c r="C100" s="45" t="s">
        <v>482</v>
      </c>
      <c r="D100" s="45" t="s">
        <v>544</v>
      </c>
      <c r="E100" s="45" t="str">
        <f t="shared" si="1"/>
        <v>Memphis Stone &amp; Gravel - Arlington</v>
      </c>
      <c r="F100"/>
    </row>
    <row r="101" spans="1:7" x14ac:dyDescent="0.2">
      <c r="A101" s="45">
        <v>100</v>
      </c>
      <c r="B101" s="66">
        <v>59900164</v>
      </c>
      <c r="C101" s="66" t="s">
        <v>482</v>
      </c>
      <c r="D101" s="66" t="s">
        <v>545</v>
      </c>
      <c r="E101" s="45" t="str">
        <f t="shared" si="1"/>
        <v>Memphis Stone &amp; Gravel - Senatobia MS</v>
      </c>
      <c r="F101"/>
    </row>
    <row r="102" spans="1:7" x14ac:dyDescent="0.2">
      <c r="A102" s="45">
        <v>101</v>
      </c>
      <c r="B102" s="66">
        <v>59900219</v>
      </c>
      <c r="C102" s="66" t="s">
        <v>482</v>
      </c>
      <c r="D102" s="66" t="s">
        <v>645</v>
      </c>
      <c r="E102" s="45" t="str">
        <f t="shared" si="1"/>
        <v>Memphis Stone &amp; Gravel - Southaven MS</v>
      </c>
      <c r="F102"/>
    </row>
    <row r="103" spans="1:7" x14ac:dyDescent="0.2">
      <c r="A103" s="45">
        <v>102</v>
      </c>
      <c r="B103" s="66">
        <v>47900029</v>
      </c>
      <c r="C103" s="66" t="s">
        <v>1355</v>
      </c>
      <c r="D103" s="66" t="s">
        <v>1356</v>
      </c>
      <c r="E103" s="45" t="str">
        <f t="shared" si="1"/>
        <v>Metro Materials - Memphis (Rozelle St)</v>
      </c>
      <c r="F103"/>
    </row>
    <row r="104" spans="1:7" x14ac:dyDescent="0.2">
      <c r="A104" s="45">
        <v>103</v>
      </c>
      <c r="B104" s="45">
        <v>59900078</v>
      </c>
      <c r="C104" s="45" t="s">
        <v>483</v>
      </c>
      <c r="D104" s="45" t="s">
        <v>548</v>
      </c>
      <c r="E104" s="45" t="str">
        <f t="shared" si="1"/>
        <v>Mid South Construction - Hickory KY</v>
      </c>
      <c r="F104"/>
    </row>
    <row r="105" spans="1:7" x14ac:dyDescent="0.2">
      <c r="A105" s="45">
        <v>104</v>
      </c>
      <c r="B105" s="45">
        <v>29300003</v>
      </c>
      <c r="C105" s="45" t="s">
        <v>501</v>
      </c>
      <c r="D105" s="45" t="s">
        <v>546</v>
      </c>
      <c r="E105" s="45" t="str">
        <f t="shared" si="1"/>
        <v>Middle Tennessee Limestone - Doyle</v>
      </c>
      <c r="F105"/>
    </row>
    <row r="106" spans="1:7" x14ac:dyDescent="0.2">
      <c r="A106" s="45">
        <v>105</v>
      </c>
      <c r="B106" s="45">
        <v>59900111</v>
      </c>
      <c r="C106" s="45" t="s">
        <v>502</v>
      </c>
      <c r="D106" s="45" t="s">
        <v>661</v>
      </c>
      <c r="E106" s="45" t="str">
        <f t="shared" si="1"/>
        <v>Midsouth Aggregate - Dallas GA</v>
      </c>
      <c r="F106"/>
    </row>
    <row r="107" spans="1:7" x14ac:dyDescent="0.2">
      <c r="A107" s="45">
        <v>106</v>
      </c>
      <c r="B107" s="45">
        <v>59900099</v>
      </c>
      <c r="C107" s="45" t="s">
        <v>502</v>
      </c>
      <c r="D107" s="45" t="s">
        <v>662</v>
      </c>
      <c r="E107" s="45" t="str">
        <f t="shared" si="1"/>
        <v>Midsouth Aggregate - Ringgold GA</v>
      </c>
      <c r="F107"/>
    </row>
    <row r="108" spans="1:7" x14ac:dyDescent="0.2">
      <c r="A108" s="45">
        <v>107</v>
      </c>
      <c r="B108" s="45">
        <v>23300017</v>
      </c>
      <c r="C108" s="45" t="s">
        <v>502</v>
      </c>
      <c r="D108" s="45" t="s">
        <v>547</v>
      </c>
      <c r="E108" s="45" t="str">
        <f t="shared" si="1"/>
        <v>Midsouth Aggregate - Tiftonia</v>
      </c>
      <c r="F108"/>
    </row>
    <row r="109" spans="1:7" x14ac:dyDescent="0.2">
      <c r="A109" s="45">
        <v>108</v>
      </c>
      <c r="B109" s="45">
        <v>26700005</v>
      </c>
      <c r="C109" s="45" t="s">
        <v>1343</v>
      </c>
      <c r="D109" s="45" t="s">
        <v>521</v>
      </c>
      <c r="E109" s="45" t="str">
        <f t="shared" si="1"/>
        <v>Midsouth Aggregates Sand Products - Monterey</v>
      </c>
      <c r="F109"/>
    </row>
    <row r="110" spans="1:7" x14ac:dyDescent="0.2">
      <c r="A110" s="45">
        <v>109</v>
      </c>
      <c r="B110" s="66">
        <v>11500009</v>
      </c>
      <c r="C110" s="67" t="s">
        <v>503</v>
      </c>
      <c r="D110" s="67" t="s">
        <v>371</v>
      </c>
      <c r="E110" s="45" t="str">
        <f t="shared" si="1"/>
        <v>Newport Sand &amp; Gravel - Newport</v>
      </c>
      <c r="F110"/>
    </row>
    <row r="111" spans="1:7" x14ac:dyDescent="0.2">
      <c r="A111" s="45">
        <v>110</v>
      </c>
      <c r="B111" s="45">
        <v>59900193</v>
      </c>
      <c r="C111" s="45" t="s">
        <v>646</v>
      </c>
      <c r="D111" s="45" t="s">
        <v>456</v>
      </c>
      <c r="E111" s="45" t="str">
        <f t="shared" si="1"/>
        <v>Nugent Sand - Milton KY</v>
      </c>
      <c r="F111"/>
    </row>
    <row r="112" spans="1:7" x14ac:dyDescent="0.2">
      <c r="A112" s="45">
        <v>111</v>
      </c>
      <c r="B112" s="45">
        <v>59900162</v>
      </c>
      <c r="C112" s="45" t="s">
        <v>663</v>
      </c>
      <c r="D112" s="45" t="s">
        <v>550</v>
      </c>
      <c r="E112" s="45" t="str">
        <f t="shared" si="1"/>
        <v>Nugent Sand Co - Lexington KY</v>
      </c>
      <c r="F112"/>
      <c r="G112" s="71"/>
    </row>
    <row r="113" spans="1:7" x14ac:dyDescent="0.2">
      <c r="A113" s="45">
        <v>112</v>
      </c>
      <c r="B113" s="45">
        <v>27100020</v>
      </c>
      <c r="C113" s="45" t="s">
        <v>1587</v>
      </c>
      <c r="D113" s="45" t="s">
        <v>1588</v>
      </c>
      <c r="E113" s="45" t="str">
        <f t="shared" si="1"/>
        <v>Panther Enterprises LLC - Buffalo Valley TN</v>
      </c>
      <c r="F113"/>
    </row>
    <row r="114" spans="1:7" x14ac:dyDescent="0.2">
      <c r="A114" s="45">
        <v>113</v>
      </c>
      <c r="B114" s="45">
        <v>44000002</v>
      </c>
      <c r="C114" s="45" t="s">
        <v>1536</v>
      </c>
      <c r="D114" s="45" t="s">
        <v>539</v>
      </c>
      <c r="E114" s="45" t="str">
        <f t="shared" si="1"/>
        <v>Paris Sand and Gravel* - Buchanan</v>
      </c>
      <c r="F114"/>
      <c r="G114" s="71"/>
    </row>
    <row r="115" spans="1:7" x14ac:dyDescent="0.2">
      <c r="A115" s="45">
        <v>114</v>
      </c>
      <c r="B115" s="66">
        <v>36300007</v>
      </c>
      <c r="C115" s="66" t="s">
        <v>481</v>
      </c>
      <c r="D115" s="66" t="s">
        <v>551</v>
      </c>
      <c r="E115" s="45" t="str">
        <f t="shared" si="1"/>
        <v>Pine Bluff Sand &amp; Gravel - Clarksville</v>
      </c>
      <c r="F115"/>
    </row>
    <row r="116" spans="1:7" x14ac:dyDescent="0.2">
      <c r="A116" s="45">
        <v>115</v>
      </c>
      <c r="B116" s="45">
        <v>59900237</v>
      </c>
      <c r="C116" s="45" t="s">
        <v>481</v>
      </c>
      <c r="D116" s="45" t="s">
        <v>633</v>
      </c>
      <c r="E116" s="45" t="str">
        <f t="shared" si="1"/>
        <v>Pine Bluff Sand &amp; Gravel - Decatur AL</v>
      </c>
      <c r="F116"/>
    </row>
    <row r="117" spans="1:7" x14ac:dyDescent="0.2">
      <c r="A117" s="45">
        <v>116</v>
      </c>
      <c r="B117" s="66">
        <v>31900013</v>
      </c>
      <c r="C117" s="66" t="s">
        <v>481</v>
      </c>
      <c r="D117" s="66" t="s">
        <v>552</v>
      </c>
      <c r="E117" s="45" t="str">
        <f t="shared" si="1"/>
        <v>Pine Bluff Sand &amp; Gravel - Nashville</v>
      </c>
      <c r="F117"/>
      <c r="G117" s="71"/>
    </row>
    <row r="118" spans="1:7" x14ac:dyDescent="0.2">
      <c r="A118" s="45">
        <v>117</v>
      </c>
      <c r="B118" s="45">
        <v>31900010</v>
      </c>
      <c r="C118" s="45" t="s">
        <v>481</v>
      </c>
      <c r="D118" s="45" t="s">
        <v>553</v>
      </c>
      <c r="E118" s="45" t="str">
        <f t="shared" si="1"/>
        <v>Pine Bluff Sand &amp; Gravel - Nashville West</v>
      </c>
      <c r="F118"/>
      <c r="G118" s="71"/>
    </row>
    <row r="119" spans="1:7" x14ac:dyDescent="0.2">
      <c r="A119" s="45">
        <v>118</v>
      </c>
      <c r="B119" s="45">
        <v>34300001</v>
      </c>
      <c r="C119" s="45" t="s">
        <v>481</v>
      </c>
      <c r="D119" s="45" t="s">
        <v>458</v>
      </c>
      <c r="E119" s="45" t="str">
        <f t="shared" si="1"/>
        <v xml:space="preserve">Pine Bluff Sand &amp; Gravel - New Johnsonville </v>
      </c>
      <c r="F119"/>
    </row>
    <row r="120" spans="1:7" x14ac:dyDescent="0.2">
      <c r="A120" s="45">
        <v>119</v>
      </c>
      <c r="B120" s="66">
        <v>59900080</v>
      </c>
      <c r="C120" s="66" t="s">
        <v>481</v>
      </c>
      <c r="D120" s="66" t="s">
        <v>554</v>
      </c>
      <c r="E120" s="45" t="str">
        <f t="shared" si="1"/>
        <v>Pine Bluff Sand &amp; Gravel - Salem KY</v>
      </c>
      <c r="F120"/>
    </row>
    <row r="121" spans="1:7" x14ac:dyDescent="0.2">
      <c r="A121" s="45">
        <v>120</v>
      </c>
      <c r="B121" s="66">
        <v>10700008</v>
      </c>
      <c r="C121" s="67" t="s">
        <v>1333</v>
      </c>
      <c r="D121" s="67" t="s">
        <v>1334</v>
      </c>
      <c r="E121" s="45" t="str">
        <f t="shared" si="1"/>
        <v>Potter Southeast Stone - Lafollette</v>
      </c>
      <c r="F121"/>
    </row>
    <row r="122" spans="1:7" x14ac:dyDescent="0.2">
      <c r="A122" s="45">
        <v>121</v>
      </c>
      <c r="B122" s="66">
        <v>59900460</v>
      </c>
      <c r="C122" s="66" t="s">
        <v>1500</v>
      </c>
      <c r="D122" s="66" t="s">
        <v>1501</v>
      </c>
      <c r="E122" s="45" t="str">
        <f t="shared" si="1"/>
        <v>Powell Valley Stone - Pennington Gap, VA</v>
      </c>
      <c r="F122"/>
    </row>
    <row r="123" spans="1:7" x14ac:dyDescent="0.2">
      <c r="A123" s="45">
        <v>122</v>
      </c>
      <c r="B123" s="66">
        <v>14700064</v>
      </c>
      <c r="C123" s="67" t="s">
        <v>1638</v>
      </c>
      <c r="D123" s="67" t="s">
        <v>348</v>
      </c>
      <c r="E123" s="45" t="str">
        <f t="shared" si="1"/>
        <v>PRI Aggregates - Knoxville</v>
      </c>
      <c r="F123"/>
      <c r="G123" s="71"/>
    </row>
    <row r="124" spans="1:7" x14ac:dyDescent="0.2">
      <c r="A124" s="45">
        <v>123</v>
      </c>
      <c r="B124" s="45">
        <v>59900192</v>
      </c>
      <c r="C124" s="45" t="s">
        <v>504</v>
      </c>
      <c r="D124" s="45" t="s">
        <v>555</v>
      </c>
      <c r="E124" s="45" t="str">
        <f t="shared" si="1"/>
        <v>Redland Sand - Watkinsville GA</v>
      </c>
      <c r="F124"/>
    </row>
    <row r="125" spans="1:7" x14ac:dyDescent="0.2">
      <c r="A125" s="45">
        <v>124</v>
      </c>
      <c r="B125" s="45">
        <v>59900475</v>
      </c>
      <c r="C125" s="45" t="s">
        <v>1570</v>
      </c>
      <c r="D125" s="45" t="s">
        <v>1571</v>
      </c>
      <c r="E125" s="45" t="str">
        <f t="shared" si="1"/>
        <v>Reeves - Blacksburg, SC</v>
      </c>
      <c r="F125"/>
    </row>
    <row r="126" spans="1:7" x14ac:dyDescent="0.2">
      <c r="A126" s="45">
        <v>125</v>
      </c>
      <c r="B126" s="45">
        <v>27100011</v>
      </c>
      <c r="C126" s="45" t="s">
        <v>484</v>
      </c>
      <c r="D126" s="45" t="s">
        <v>1645</v>
      </c>
      <c r="E126" s="45" t="str">
        <f t="shared" si="1"/>
        <v>Rogers Group - Algood</v>
      </c>
      <c r="F126"/>
    </row>
    <row r="127" spans="1:7" x14ac:dyDescent="0.2">
      <c r="A127" s="45">
        <v>126</v>
      </c>
      <c r="B127" s="45">
        <v>26700004</v>
      </c>
      <c r="C127" s="45" t="s">
        <v>484</v>
      </c>
      <c r="D127" s="45" t="s">
        <v>557</v>
      </c>
      <c r="E127" s="45" t="str">
        <f t="shared" si="1"/>
        <v>Rogers Group - Allons/Livingston</v>
      </c>
      <c r="F127"/>
    </row>
    <row r="128" spans="1:7" x14ac:dyDescent="0.2">
      <c r="A128" s="45">
        <v>127</v>
      </c>
      <c r="B128" s="45">
        <v>34100001</v>
      </c>
      <c r="C128" s="45" t="s">
        <v>484</v>
      </c>
      <c r="D128" s="45" t="s">
        <v>558</v>
      </c>
      <c r="E128" s="45" t="str">
        <f t="shared" si="1"/>
        <v>Rogers Group - Bon Aqua</v>
      </c>
      <c r="F128"/>
    </row>
    <row r="129" spans="1:6" x14ac:dyDescent="0.2">
      <c r="A129" s="45">
        <v>128</v>
      </c>
      <c r="B129" s="45">
        <v>59900240</v>
      </c>
      <c r="C129" s="45" t="s">
        <v>484</v>
      </c>
      <c r="D129" s="45" t="s">
        <v>705</v>
      </c>
      <c r="E129" s="45" t="str">
        <f t="shared" si="1"/>
        <v>Rogers Group - Bullitt Co. Shepherdsville KY</v>
      </c>
      <c r="F129"/>
    </row>
    <row r="130" spans="1:6" x14ac:dyDescent="0.2">
      <c r="A130" s="45">
        <v>129</v>
      </c>
      <c r="B130" s="45">
        <v>59900045</v>
      </c>
      <c r="C130" s="45" t="s">
        <v>484</v>
      </c>
      <c r="D130" s="45" t="s">
        <v>721</v>
      </c>
      <c r="E130" s="45" t="str">
        <f t="shared" si="1"/>
        <v>Rogers Group - Cadiz KY</v>
      </c>
      <c r="F130"/>
    </row>
    <row r="131" spans="1:6" x14ac:dyDescent="0.2">
      <c r="A131" s="45">
        <v>130</v>
      </c>
      <c r="B131" s="45">
        <v>10700003</v>
      </c>
      <c r="C131" s="45" t="s">
        <v>484</v>
      </c>
      <c r="D131" s="45" t="s">
        <v>559</v>
      </c>
      <c r="E131" s="45" t="str">
        <f t="shared" ref="E131:E195" si="2">C131&amp;" - "&amp;D131</f>
        <v xml:space="preserve">Rogers Group - Caryville </v>
      </c>
      <c r="F131" s="71"/>
    </row>
    <row r="132" spans="1:6" x14ac:dyDescent="0.2">
      <c r="A132" s="45">
        <v>131</v>
      </c>
      <c r="B132" s="45">
        <v>36000013</v>
      </c>
      <c r="C132" s="45" t="s">
        <v>484</v>
      </c>
      <c r="D132" s="45" t="s">
        <v>560</v>
      </c>
      <c r="E132" s="45" t="str">
        <f t="shared" si="2"/>
        <v xml:space="preserve">Rogers Group - Columbia </v>
      </c>
      <c r="F132"/>
    </row>
    <row r="133" spans="1:6" x14ac:dyDescent="0.2">
      <c r="A133" s="45">
        <v>132</v>
      </c>
      <c r="B133" s="45">
        <v>27100004</v>
      </c>
      <c r="C133" s="45" t="s">
        <v>484</v>
      </c>
      <c r="D133" s="45" t="s">
        <v>561</v>
      </c>
      <c r="E133" s="45" t="str">
        <f t="shared" si="2"/>
        <v>Rogers Group - Cookeville</v>
      </c>
      <c r="F133" s="71"/>
    </row>
    <row r="134" spans="1:6" x14ac:dyDescent="0.2">
      <c r="A134" s="45">
        <v>133</v>
      </c>
      <c r="B134" s="45">
        <v>22600003</v>
      </c>
      <c r="C134" s="45" t="s">
        <v>484</v>
      </c>
      <c r="D134" s="45" t="s">
        <v>581</v>
      </c>
      <c r="E134" s="45" t="str">
        <f t="shared" si="2"/>
        <v>Rogers Group - Cowan</v>
      </c>
      <c r="F134"/>
    </row>
    <row r="135" spans="1:6" x14ac:dyDescent="0.2">
      <c r="A135" s="45">
        <v>134</v>
      </c>
      <c r="B135" s="45">
        <v>37400011</v>
      </c>
      <c r="C135" s="45" t="s">
        <v>484</v>
      </c>
      <c r="D135" s="45" t="s">
        <v>562</v>
      </c>
      <c r="E135" s="45" t="str">
        <f t="shared" si="2"/>
        <v xml:space="preserve">Rogers Group - Cross Plains Rockhouse Rd </v>
      </c>
      <c r="F135"/>
    </row>
    <row r="136" spans="1:6" x14ac:dyDescent="0.2">
      <c r="A136" s="45">
        <v>135</v>
      </c>
      <c r="B136" s="45">
        <v>27200003</v>
      </c>
      <c r="C136" s="45" t="s">
        <v>484</v>
      </c>
      <c r="D136" s="45" t="s">
        <v>563</v>
      </c>
      <c r="E136" s="45" t="str">
        <f t="shared" si="2"/>
        <v>Rogers Group - Dayton</v>
      </c>
      <c r="F136" s="71"/>
    </row>
    <row r="137" spans="1:6" x14ac:dyDescent="0.2">
      <c r="A137" s="45">
        <v>136</v>
      </c>
      <c r="B137" s="45">
        <v>30200003</v>
      </c>
      <c r="C137" s="45" t="s">
        <v>484</v>
      </c>
      <c r="D137" s="45" t="s">
        <v>564</v>
      </c>
      <c r="E137" s="45" t="str">
        <f t="shared" si="2"/>
        <v xml:space="preserve">Rogers Group - Deason (Shelbyville) </v>
      </c>
      <c r="F137"/>
    </row>
    <row r="138" spans="1:6" x14ac:dyDescent="0.2">
      <c r="A138" s="45">
        <v>137</v>
      </c>
      <c r="B138" s="45">
        <v>25400008</v>
      </c>
      <c r="C138" s="45" t="s">
        <v>484</v>
      </c>
      <c r="D138" s="45" t="s">
        <v>565</v>
      </c>
      <c r="E138" s="45" t="str">
        <f t="shared" si="2"/>
        <v>Rogers Group - Englewood</v>
      </c>
      <c r="F138"/>
    </row>
    <row r="139" spans="1:6" x14ac:dyDescent="0.2">
      <c r="A139" s="45">
        <v>138</v>
      </c>
      <c r="B139" s="45">
        <v>35200005</v>
      </c>
      <c r="C139" s="45" t="s">
        <v>484</v>
      </c>
      <c r="D139" s="45" t="s">
        <v>324</v>
      </c>
      <c r="E139" s="45" t="str">
        <f t="shared" si="2"/>
        <v>Rogers Group - Fayetteville</v>
      </c>
      <c r="F139"/>
    </row>
    <row r="140" spans="1:6" x14ac:dyDescent="0.2">
      <c r="A140" s="45">
        <v>139</v>
      </c>
      <c r="B140" s="45">
        <v>24400001</v>
      </c>
      <c r="C140" s="45" t="s">
        <v>484</v>
      </c>
      <c r="D140" s="45" t="s">
        <v>566</v>
      </c>
      <c r="E140" s="45" t="str">
        <f t="shared" si="2"/>
        <v>Rogers Group - Gainesboro</v>
      </c>
      <c r="F140"/>
    </row>
    <row r="141" spans="1:6" x14ac:dyDescent="0.2">
      <c r="A141" s="45">
        <v>140</v>
      </c>
      <c r="B141" s="45">
        <v>38300013</v>
      </c>
      <c r="C141" s="45" t="s">
        <v>484</v>
      </c>
      <c r="D141" s="45" t="s">
        <v>357</v>
      </c>
      <c r="E141" s="45" t="str">
        <f t="shared" si="2"/>
        <v>Rogers Group - Gallatin</v>
      </c>
      <c r="F141"/>
    </row>
    <row r="142" spans="1:6" x14ac:dyDescent="0.2">
      <c r="A142" s="45">
        <v>141</v>
      </c>
      <c r="B142" s="45">
        <v>38000003</v>
      </c>
      <c r="C142" s="45" t="s">
        <v>484</v>
      </c>
      <c r="D142" s="45" t="s">
        <v>567</v>
      </c>
      <c r="E142" s="45" t="str">
        <f t="shared" si="2"/>
        <v>Rogers Group - Gordonsville</v>
      </c>
      <c r="F142" s="71"/>
    </row>
    <row r="143" spans="1:6" x14ac:dyDescent="0.2">
      <c r="A143" s="45">
        <v>142</v>
      </c>
      <c r="B143" s="45">
        <v>17300004</v>
      </c>
      <c r="C143" s="45" t="s">
        <v>484</v>
      </c>
      <c r="D143" s="45" t="s">
        <v>568</v>
      </c>
      <c r="E143" s="45" t="str">
        <f t="shared" si="2"/>
        <v xml:space="preserve">Rogers Group - Harriman </v>
      </c>
      <c r="F143"/>
    </row>
    <row r="144" spans="1:6" x14ac:dyDescent="0.2">
      <c r="A144" s="45">
        <v>143</v>
      </c>
      <c r="B144" s="45">
        <v>21600006</v>
      </c>
      <c r="C144" s="45" t="s">
        <v>484</v>
      </c>
      <c r="D144" s="45" t="s">
        <v>569</v>
      </c>
      <c r="E144" s="45" t="str">
        <f t="shared" si="2"/>
        <v xml:space="preserve">Rogers Group - Hillsboro </v>
      </c>
      <c r="F144"/>
    </row>
    <row r="145" spans="1:7" x14ac:dyDescent="0.2">
      <c r="A145" s="45">
        <v>144</v>
      </c>
      <c r="B145" s="45">
        <v>59900096</v>
      </c>
      <c r="C145" s="45" t="s">
        <v>484</v>
      </c>
      <c r="D145" s="45" t="s">
        <v>1140</v>
      </c>
      <c r="E145" s="45" t="str">
        <f t="shared" si="2"/>
        <v>Rogers Group - Hopkinsville KY</v>
      </c>
      <c r="F145"/>
    </row>
    <row r="146" spans="1:7" x14ac:dyDescent="0.2">
      <c r="A146" s="45">
        <v>145</v>
      </c>
      <c r="B146" s="45">
        <v>10700005</v>
      </c>
      <c r="C146" s="45" t="s">
        <v>484</v>
      </c>
      <c r="D146" s="45" t="s">
        <v>665</v>
      </c>
      <c r="E146" s="45" t="str">
        <f t="shared" si="2"/>
        <v>Rogers Group - Jacksboro (Lafollette)</v>
      </c>
      <c r="F146"/>
    </row>
    <row r="147" spans="1:7" x14ac:dyDescent="0.2">
      <c r="A147" s="45">
        <v>146</v>
      </c>
      <c r="B147" s="45">
        <v>59900115</v>
      </c>
      <c r="C147" s="45" t="s">
        <v>484</v>
      </c>
      <c r="D147" s="45" t="s">
        <v>570</v>
      </c>
      <c r="E147" s="45" t="str">
        <f t="shared" si="2"/>
        <v>Rogers Group - Lacey's Springs AL</v>
      </c>
      <c r="F147"/>
    </row>
    <row r="148" spans="1:7" x14ac:dyDescent="0.2">
      <c r="A148" s="45">
        <v>147</v>
      </c>
      <c r="B148" s="45">
        <v>35000002</v>
      </c>
      <c r="C148" s="45" t="s">
        <v>484</v>
      </c>
      <c r="D148" s="45" t="s">
        <v>571</v>
      </c>
      <c r="E148" s="45" t="str">
        <f t="shared" si="2"/>
        <v xml:space="preserve">Rogers Group - Lawrenceburg </v>
      </c>
      <c r="F148"/>
    </row>
    <row r="149" spans="1:7" x14ac:dyDescent="0.2">
      <c r="A149" s="45">
        <v>148</v>
      </c>
      <c r="B149" s="45">
        <v>32800005</v>
      </c>
      <c r="C149" s="45" t="s">
        <v>484</v>
      </c>
      <c r="D149" s="45" t="s">
        <v>329</v>
      </c>
      <c r="E149" s="45" t="str">
        <f t="shared" si="2"/>
        <v>Rogers Group - Lewisburg</v>
      </c>
      <c r="F149"/>
    </row>
    <row r="150" spans="1:7" x14ac:dyDescent="0.2">
      <c r="A150" s="45">
        <v>149</v>
      </c>
      <c r="B150" s="45">
        <v>22100003</v>
      </c>
      <c r="C150" s="45" t="s">
        <v>484</v>
      </c>
      <c r="D150" s="45" t="s">
        <v>572</v>
      </c>
      <c r="E150" s="45" t="str">
        <f t="shared" si="2"/>
        <v>Rogers Group - Liberty</v>
      </c>
      <c r="F150"/>
    </row>
    <row r="151" spans="1:7" x14ac:dyDescent="0.2">
      <c r="A151" s="45">
        <v>150</v>
      </c>
      <c r="B151" s="66">
        <v>36800003</v>
      </c>
      <c r="C151" s="67" t="s">
        <v>484</v>
      </c>
      <c r="D151" s="67" t="s">
        <v>1289</v>
      </c>
      <c r="E151" s="45" t="str">
        <f t="shared" si="2"/>
        <v>Rogers Group - Linden (Pine Bluff Sand)</v>
      </c>
      <c r="F151"/>
    </row>
    <row r="152" spans="1:7" x14ac:dyDescent="0.2">
      <c r="A152" s="45">
        <v>151</v>
      </c>
      <c r="B152" s="45">
        <v>36800002</v>
      </c>
      <c r="C152" s="45" t="s">
        <v>484</v>
      </c>
      <c r="D152" s="45" t="s">
        <v>1352</v>
      </c>
      <c r="E152" s="45" t="str">
        <f t="shared" si="2"/>
        <v>Rogers Group - Linden (TN River S&amp;G)</v>
      </c>
      <c r="F152"/>
    </row>
    <row r="153" spans="1:7" x14ac:dyDescent="0.2">
      <c r="A153" s="45">
        <v>152</v>
      </c>
      <c r="B153" s="45">
        <v>26700003</v>
      </c>
      <c r="C153" s="45" t="s">
        <v>484</v>
      </c>
      <c r="D153" s="45" t="s">
        <v>573</v>
      </c>
      <c r="E153" s="45" t="str">
        <f t="shared" si="2"/>
        <v>Rogers Group - Livingston</v>
      </c>
      <c r="F153"/>
    </row>
    <row r="154" spans="1:7" x14ac:dyDescent="0.2">
      <c r="A154" s="45">
        <v>153</v>
      </c>
      <c r="B154" s="45">
        <v>28900004</v>
      </c>
      <c r="C154" s="45" t="s">
        <v>484</v>
      </c>
      <c r="D154" s="45" t="s">
        <v>574</v>
      </c>
      <c r="E154" s="45" t="str">
        <f t="shared" si="2"/>
        <v>Rogers Group - McMinnville</v>
      </c>
      <c r="F154"/>
    </row>
    <row r="155" spans="1:7" x14ac:dyDescent="0.2">
      <c r="A155" s="45">
        <v>154</v>
      </c>
      <c r="B155" s="45">
        <v>27100009</v>
      </c>
      <c r="C155" s="45" t="s">
        <v>484</v>
      </c>
      <c r="D155" s="45" t="s">
        <v>521</v>
      </c>
      <c r="E155" s="45" t="str">
        <f t="shared" si="2"/>
        <v>Rogers Group - Monterey</v>
      </c>
      <c r="F155"/>
      <c r="G155" s="71"/>
    </row>
    <row r="156" spans="1:7" x14ac:dyDescent="0.2">
      <c r="A156" s="45">
        <v>155</v>
      </c>
      <c r="B156" s="45">
        <v>37500012</v>
      </c>
      <c r="C156" s="45" t="s">
        <v>484</v>
      </c>
      <c r="D156" s="45" t="s">
        <v>336</v>
      </c>
      <c r="E156" s="45" t="str">
        <f t="shared" si="2"/>
        <v>Rogers Group - Murfreesboro</v>
      </c>
      <c r="F156"/>
    </row>
    <row r="157" spans="1:7" x14ac:dyDescent="0.2">
      <c r="A157" s="45">
        <v>156</v>
      </c>
      <c r="B157" s="66">
        <v>31900070</v>
      </c>
      <c r="C157" s="67" t="s">
        <v>484</v>
      </c>
      <c r="D157" s="67" t="s">
        <v>1326</v>
      </c>
      <c r="E157" s="45" t="str">
        <f t="shared" si="2"/>
        <v>Rogers Group - Nashville (Resale Yard)</v>
      </c>
      <c r="F157"/>
    </row>
    <row r="158" spans="1:7" x14ac:dyDescent="0.2">
      <c r="A158" s="45">
        <v>157</v>
      </c>
      <c r="B158" s="45">
        <v>31900048</v>
      </c>
      <c r="C158" s="45" t="s">
        <v>484</v>
      </c>
      <c r="D158" s="45" t="s">
        <v>575</v>
      </c>
      <c r="E158" s="45" t="str">
        <f t="shared" si="2"/>
        <v>Rogers Group - Nashville Whites Creek</v>
      </c>
      <c r="F158"/>
    </row>
    <row r="159" spans="1:7" x14ac:dyDescent="0.2">
      <c r="A159" s="45">
        <v>158</v>
      </c>
      <c r="B159" s="45">
        <v>10100006</v>
      </c>
      <c r="C159" s="45" t="s">
        <v>484</v>
      </c>
      <c r="D159" s="45" t="s">
        <v>313</v>
      </c>
      <c r="E159" s="45" t="str">
        <f t="shared" si="2"/>
        <v>Rogers Group - Oak Ridge</v>
      </c>
      <c r="F159"/>
    </row>
    <row r="160" spans="1:7" x14ac:dyDescent="0.2">
      <c r="A160" s="45">
        <v>159</v>
      </c>
      <c r="B160" s="45">
        <v>22500002</v>
      </c>
      <c r="C160" s="45" t="s">
        <v>484</v>
      </c>
      <c r="D160" s="45" t="s">
        <v>576</v>
      </c>
      <c r="E160" s="45" t="str">
        <f t="shared" si="2"/>
        <v>Rogers Group - Pall Mall</v>
      </c>
      <c r="F160"/>
    </row>
    <row r="161" spans="1:6" x14ac:dyDescent="0.2">
      <c r="A161" s="45">
        <v>160</v>
      </c>
      <c r="B161" s="45">
        <v>35900004</v>
      </c>
      <c r="C161" s="45" t="s">
        <v>484</v>
      </c>
      <c r="D161" s="45" t="s">
        <v>577</v>
      </c>
      <c r="E161" s="45" t="str">
        <f t="shared" si="2"/>
        <v>Rogers Group - Pottsville</v>
      </c>
      <c r="F161"/>
    </row>
    <row r="162" spans="1:6" x14ac:dyDescent="0.2">
      <c r="A162" s="45">
        <v>161</v>
      </c>
      <c r="B162" s="45">
        <v>32800004</v>
      </c>
      <c r="C162" s="45" t="s">
        <v>484</v>
      </c>
      <c r="D162" s="45" t="s">
        <v>364</v>
      </c>
      <c r="E162" s="45" t="str">
        <f t="shared" si="2"/>
        <v>Rogers Group - Pulaski</v>
      </c>
      <c r="F162"/>
    </row>
    <row r="163" spans="1:6" x14ac:dyDescent="0.2">
      <c r="A163" s="45">
        <v>162</v>
      </c>
      <c r="B163" s="45">
        <v>31900035</v>
      </c>
      <c r="C163" s="45" t="s">
        <v>484</v>
      </c>
      <c r="D163" s="45" t="s">
        <v>578</v>
      </c>
      <c r="E163" s="45" t="str">
        <f t="shared" si="2"/>
        <v>Rogers Group - Reostone Nashville</v>
      </c>
      <c r="F163"/>
    </row>
    <row r="164" spans="1:6" x14ac:dyDescent="0.2">
      <c r="A164" s="45">
        <v>163</v>
      </c>
      <c r="B164" s="45">
        <v>30200002</v>
      </c>
      <c r="C164" s="45" t="s">
        <v>484</v>
      </c>
      <c r="D164" s="45" t="s">
        <v>579</v>
      </c>
      <c r="E164" s="45" t="str">
        <f t="shared" si="2"/>
        <v>Rogers Group - Shelbyville Hwy 41A</v>
      </c>
      <c r="F164"/>
    </row>
    <row r="165" spans="1:6" x14ac:dyDescent="0.2">
      <c r="A165" s="45">
        <v>164</v>
      </c>
      <c r="B165" s="45">
        <v>29300004</v>
      </c>
      <c r="C165" s="45" t="s">
        <v>484</v>
      </c>
      <c r="D165" s="45" t="s">
        <v>340</v>
      </c>
      <c r="E165" s="45" t="str">
        <f t="shared" si="2"/>
        <v>Rogers Group - Sparta</v>
      </c>
      <c r="F165"/>
    </row>
    <row r="166" spans="1:6" x14ac:dyDescent="0.2">
      <c r="A166" s="45">
        <v>165</v>
      </c>
      <c r="B166" s="45">
        <v>11300008</v>
      </c>
      <c r="C166" s="45" t="s">
        <v>484</v>
      </c>
      <c r="D166" s="45" t="s">
        <v>1521</v>
      </c>
      <c r="E166" s="45" t="str">
        <f t="shared" si="2"/>
        <v>Rogers Group - Speedwell (Claiborne Quarry)</v>
      </c>
      <c r="F166"/>
    </row>
    <row r="167" spans="1:6" x14ac:dyDescent="0.2">
      <c r="A167" s="45">
        <v>166</v>
      </c>
      <c r="B167" s="45">
        <v>59900116</v>
      </c>
      <c r="C167" s="45" t="s">
        <v>484</v>
      </c>
      <c r="D167" s="45" t="s">
        <v>580</v>
      </c>
      <c r="E167" s="45" t="str">
        <f t="shared" si="2"/>
        <v>Rogers Group - Tanner AL</v>
      </c>
      <c r="F167"/>
    </row>
    <row r="168" spans="1:6" x14ac:dyDescent="0.2">
      <c r="A168" s="45">
        <v>167</v>
      </c>
      <c r="B168" s="45">
        <v>59900229</v>
      </c>
      <c r="C168" s="45" t="s">
        <v>484</v>
      </c>
      <c r="D168" s="45" t="s">
        <v>821</v>
      </c>
      <c r="E168" s="45" t="str">
        <f t="shared" si="2"/>
        <v>Rogers Group - West Huntsville AL</v>
      </c>
      <c r="F168"/>
    </row>
    <row r="169" spans="1:6" x14ac:dyDescent="0.2">
      <c r="A169" s="45">
        <v>168</v>
      </c>
      <c r="B169" s="45">
        <v>59900341</v>
      </c>
      <c r="C169" s="45" t="s">
        <v>1535</v>
      </c>
      <c r="D169" s="45" t="s">
        <v>816</v>
      </c>
      <c r="E169" s="45" t="str">
        <f t="shared" si="2"/>
        <v>Rogers Group* - Hollywood AL</v>
      </c>
      <c r="F169"/>
    </row>
    <row r="170" spans="1:6" x14ac:dyDescent="0.2">
      <c r="A170" s="45">
        <v>169</v>
      </c>
      <c r="B170" s="45">
        <v>25800002</v>
      </c>
      <c r="C170" s="45" t="s">
        <v>1535</v>
      </c>
      <c r="D170" s="45" t="s">
        <v>549</v>
      </c>
      <c r="E170" s="45" t="str">
        <f t="shared" si="2"/>
        <v>Rogers Group* - Monteagle</v>
      </c>
      <c r="F170"/>
    </row>
    <row r="171" spans="1:6" x14ac:dyDescent="0.2">
      <c r="A171" s="45">
        <v>170</v>
      </c>
      <c r="B171" s="45">
        <v>59900019</v>
      </c>
      <c r="C171" s="45" t="s">
        <v>505</v>
      </c>
      <c r="D171" s="45" t="s">
        <v>582</v>
      </c>
      <c r="E171" s="45" t="str">
        <f t="shared" si="2"/>
        <v>Salem Stone LLC - Wytheville VA</v>
      </c>
      <c r="F171"/>
    </row>
    <row r="172" spans="1:6" x14ac:dyDescent="0.2">
      <c r="A172" s="45">
        <v>171</v>
      </c>
      <c r="B172" s="45">
        <v>43600012</v>
      </c>
      <c r="C172" s="45" t="s">
        <v>1476</v>
      </c>
      <c r="D172" s="45" t="s">
        <v>1477</v>
      </c>
      <c r="E172" s="45" t="str">
        <f t="shared" si="2"/>
        <v>Saltillo Sand &amp; Gravel - Sardis</v>
      </c>
      <c r="F172"/>
    </row>
    <row r="173" spans="1:6" x14ac:dyDescent="0.2">
      <c r="A173" s="45">
        <v>172</v>
      </c>
      <c r="B173" s="45">
        <v>59900135</v>
      </c>
      <c r="C173" s="45" t="s">
        <v>733</v>
      </c>
      <c r="D173" s="45" t="s">
        <v>554</v>
      </c>
      <c r="E173" s="45" t="str">
        <f t="shared" si="2"/>
        <v>Slats Lucas Quarry - Salem KY</v>
      </c>
      <c r="F173"/>
    </row>
    <row r="174" spans="1:6" x14ac:dyDescent="0.2">
      <c r="A174" s="45">
        <v>173</v>
      </c>
      <c r="B174" s="45">
        <v>59900344</v>
      </c>
      <c r="C174" s="45" t="s">
        <v>1544</v>
      </c>
      <c r="D174" s="45" t="s">
        <v>1660</v>
      </c>
      <c r="E174" s="45" t="str">
        <f t="shared" si="2"/>
        <v>Snyder Co. - Allegheny - Slippery Rock PA</v>
      </c>
      <c r="F174"/>
    </row>
    <row r="175" spans="1:6" x14ac:dyDescent="0.2">
      <c r="A175" s="45">
        <v>174</v>
      </c>
      <c r="B175" s="45">
        <v>59900451</v>
      </c>
      <c r="C175" s="45" t="s">
        <v>1378</v>
      </c>
      <c r="D175" s="45" t="s">
        <v>1379</v>
      </c>
      <c r="E175" s="45" t="str">
        <f t="shared" si="2"/>
        <v>Southern Aggregates - Columbia MS</v>
      </c>
      <c r="F175" s="71"/>
    </row>
    <row r="176" spans="1:6" x14ac:dyDescent="0.2">
      <c r="A176" s="45">
        <v>175</v>
      </c>
      <c r="B176" s="66">
        <v>21800012</v>
      </c>
      <c r="C176" s="67" t="s">
        <v>1325</v>
      </c>
      <c r="D176" s="67" t="s">
        <v>533</v>
      </c>
      <c r="E176" s="45" t="str">
        <f t="shared" si="2"/>
        <v>SRM Materials - Crab Orchard</v>
      </c>
      <c r="F176"/>
    </row>
    <row r="177" spans="1:7" x14ac:dyDescent="0.2">
      <c r="A177" s="45">
        <v>176</v>
      </c>
      <c r="B177" s="66">
        <v>37500023</v>
      </c>
      <c r="C177" s="67" t="s">
        <v>1325</v>
      </c>
      <c r="D177" s="67" t="s">
        <v>537</v>
      </c>
      <c r="E177" s="45" t="str">
        <f t="shared" si="2"/>
        <v>SRM Materials - Smyrna</v>
      </c>
      <c r="F177"/>
    </row>
    <row r="178" spans="1:7" x14ac:dyDescent="0.2">
      <c r="A178" s="45">
        <v>177</v>
      </c>
      <c r="B178" s="66">
        <v>20800003</v>
      </c>
      <c r="C178" s="67" t="s">
        <v>1325</v>
      </c>
      <c r="D178" s="67" t="s">
        <v>647</v>
      </c>
      <c r="E178" s="45" t="str">
        <f t="shared" si="2"/>
        <v>SRM Materials - Woodbury</v>
      </c>
      <c r="F178"/>
    </row>
    <row r="179" spans="1:7" x14ac:dyDescent="0.2">
      <c r="A179" s="45">
        <v>178</v>
      </c>
      <c r="B179" s="45">
        <v>22600005</v>
      </c>
      <c r="C179" s="45" t="s">
        <v>1448</v>
      </c>
      <c r="D179" s="45" t="s">
        <v>583</v>
      </c>
      <c r="E179" s="45" t="str">
        <f t="shared" si="2"/>
        <v>SRM Materials (Monteagle Sand) - Sewanee</v>
      </c>
      <c r="F179"/>
    </row>
    <row r="180" spans="1:7" x14ac:dyDescent="0.2">
      <c r="A180" s="45">
        <v>179</v>
      </c>
      <c r="B180" s="45">
        <v>59900108</v>
      </c>
      <c r="C180" s="45" t="s">
        <v>616</v>
      </c>
      <c r="D180" s="45" t="s">
        <v>586</v>
      </c>
      <c r="E180" s="45" t="str">
        <f t="shared" si="2"/>
        <v>Standard Construction - Byhalia MS</v>
      </c>
      <c r="F180"/>
    </row>
    <row r="181" spans="1:7" x14ac:dyDescent="0.2">
      <c r="A181" s="45">
        <v>180</v>
      </c>
      <c r="B181" s="66">
        <v>47900041</v>
      </c>
      <c r="C181" s="66" t="s">
        <v>616</v>
      </c>
      <c r="D181" s="66" t="s">
        <v>350</v>
      </c>
      <c r="E181" s="45" t="str">
        <f t="shared" si="2"/>
        <v>Standard Construction - Collierville</v>
      </c>
      <c r="F181"/>
    </row>
    <row r="182" spans="1:7" x14ac:dyDescent="0.2">
      <c r="A182" s="45">
        <v>181</v>
      </c>
      <c r="B182" s="45">
        <v>59900337</v>
      </c>
      <c r="C182" s="45" t="s">
        <v>616</v>
      </c>
      <c r="D182" s="45" t="s">
        <v>814</v>
      </c>
      <c r="E182" s="45" t="str">
        <f t="shared" si="2"/>
        <v>Standard Construction - Como MS</v>
      </c>
      <c r="F182"/>
    </row>
    <row r="183" spans="1:7" x14ac:dyDescent="0.2">
      <c r="A183" s="45">
        <v>182</v>
      </c>
      <c r="B183" s="45">
        <v>47900043</v>
      </c>
      <c r="C183" s="45" t="s">
        <v>616</v>
      </c>
      <c r="D183" s="45" t="s">
        <v>587</v>
      </c>
      <c r="E183" s="45" t="str">
        <f t="shared" si="2"/>
        <v>Standard Construction - Millington</v>
      </c>
      <c r="F183"/>
      <c r="G183" s="71"/>
    </row>
    <row r="184" spans="1:7" x14ac:dyDescent="0.2">
      <c r="A184" s="45">
        <v>183</v>
      </c>
      <c r="B184" s="45">
        <v>59900492</v>
      </c>
      <c r="C184" s="45" t="s">
        <v>616</v>
      </c>
      <c r="D184" s="45" t="s">
        <v>1659</v>
      </c>
      <c r="E184" s="45" t="str">
        <f>C184&amp;" - "&amp;D184</f>
        <v>Standard Construction - Olive Branch MS</v>
      </c>
      <c r="F184"/>
      <c r="G184" s="71"/>
    </row>
    <row r="185" spans="1:7" x14ac:dyDescent="0.2">
      <c r="A185" s="45">
        <v>184</v>
      </c>
      <c r="B185" s="45">
        <v>45500003</v>
      </c>
      <c r="C185" s="45" t="s">
        <v>616</v>
      </c>
      <c r="D185" s="45" t="s">
        <v>588</v>
      </c>
      <c r="E185" s="45" t="str">
        <f t="shared" si="2"/>
        <v xml:space="preserve">Standard Construction - Stantonville </v>
      </c>
      <c r="F185"/>
    </row>
    <row r="186" spans="1:7" x14ac:dyDescent="0.2">
      <c r="A186" s="45">
        <v>185</v>
      </c>
      <c r="B186" s="66">
        <v>20800002</v>
      </c>
      <c r="C186" s="67" t="s">
        <v>506</v>
      </c>
      <c r="D186" s="67" t="s">
        <v>647</v>
      </c>
      <c r="E186" s="45" t="str">
        <f t="shared" si="2"/>
        <v>Stones River Quarry - Woodbury</v>
      </c>
      <c r="F186"/>
    </row>
    <row r="187" spans="1:7" x14ac:dyDescent="0.2">
      <c r="A187" s="45">
        <v>186</v>
      </c>
      <c r="B187" s="66">
        <v>22600010</v>
      </c>
      <c r="C187" s="67" t="s">
        <v>1533</v>
      </c>
      <c r="D187" s="67" t="s">
        <v>1534</v>
      </c>
      <c r="E187" s="45" t="str">
        <f t="shared" si="2"/>
        <v>Tinsley Limestone Products - Decherd</v>
      </c>
      <c r="F187"/>
    </row>
    <row r="188" spans="1:7" x14ac:dyDescent="0.2">
      <c r="A188" s="45">
        <v>187</v>
      </c>
      <c r="B188" s="66">
        <v>43600010</v>
      </c>
      <c r="C188" s="67" t="s">
        <v>1430</v>
      </c>
      <c r="D188" s="67" t="s">
        <v>487</v>
      </c>
      <c r="E188" s="45" t="str">
        <f t="shared" si="2"/>
        <v>Tomahawk Materials - Crump</v>
      </c>
      <c r="F188"/>
    </row>
    <row r="189" spans="1:7" x14ac:dyDescent="0.2">
      <c r="A189" s="45">
        <v>188</v>
      </c>
      <c r="B189" s="45">
        <v>59900085</v>
      </c>
      <c r="C189" s="45" t="s">
        <v>507</v>
      </c>
      <c r="D189" s="45" t="s">
        <v>589</v>
      </c>
      <c r="E189" s="45" t="str">
        <f t="shared" si="2"/>
        <v>Tower Rock Stone - St. Genevieve MO</v>
      </c>
      <c r="F189"/>
    </row>
    <row r="190" spans="1:7" x14ac:dyDescent="0.2">
      <c r="A190" s="45">
        <v>189</v>
      </c>
      <c r="B190" s="45">
        <v>13000004</v>
      </c>
      <c r="C190" s="45" t="s">
        <v>508</v>
      </c>
      <c r="D190" s="45" t="s">
        <v>590</v>
      </c>
      <c r="E190" s="45" t="str">
        <f t="shared" si="2"/>
        <v>Transportation Tech LLC - Greeneville</v>
      </c>
      <c r="F190"/>
    </row>
    <row r="191" spans="1:7" x14ac:dyDescent="0.2">
      <c r="A191" s="45">
        <v>190</v>
      </c>
      <c r="B191" s="66">
        <v>59900222</v>
      </c>
      <c r="C191" s="67" t="s">
        <v>485</v>
      </c>
      <c r="D191" s="67" t="s">
        <v>648</v>
      </c>
      <c r="E191" s="45" t="str">
        <f t="shared" si="2"/>
        <v>Trap Rock &amp; Granite Quarries - Ironton MS</v>
      </c>
      <c r="F191"/>
    </row>
    <row r="192" spans="1:7" x14ac:dyDescent="0.2">
      <c r="A192" s="45">
        <v>191</v>
      </c>
      <c r="B192" s="45">
        <v>23100001</v>
      </c>
      <c r="C192" s="45" t="s">
        <v>509</v>
      </c>
      <c r="D192" s="45" t="s">
        <v>333</v>
      </c>
      <c r="E192" s="45" t="str">
        <f t="shared" si="2"/>
        <v>Tri County Stone - Morrison</v>
      </c>
      <c r="F192"/>
    </row>
    <row r="193" spans="1:7" x14ac:dyDescent="0.2">
      <c r="A193" s="45">
        <v>192</v>
      </c>
      <c r="B193" s="45">
        <v>14700024</v>
      </c>
      <c r="C193" s="45" t="s">
        <v>510</v>
      </c>
      <c r="D193" s="45" t="s">
        <v>348</v>
      </c>
      <c r="E193" s="45" t="str">
        <f t="shared" si="2"/>
        <v>Tube City IMS - Knoxville</v>
      </c>
      <c r="F193"/>
      <c r="G193" s="71"/>
    </row>
    <row r="194" spans="1:7" x14ac:dyDescent="0.2">
      <c r="A194" s="45">
        <v>193</v>
      </c>
      <c r="B194" s="45">
        <v>34300003</v>
      </c>
      <c r="C194" s="45" t="s">
        <v>659</v>
      </c>
      <c r="D194" s="45" t="s">
        <v>1468</v>
      </c>
      <c r="E194" s="45" t="str">
        <f t="shared" si="2"/>
        <v>Volunteer Materials - Hurricane Mills</v>
      </c>
      <c r="F194"/>
    </row>
    <row r="195" spans="1:7" x14ac:dyDescent="0.2">
      <c r="A195" s="45">
        <v>194</v>
      </c>
      <c r="B195" s="45">
        <v>35900006</v>
      </c>
      <c r="C195" s="45" t="s">
        <v>659</v>
      </c>
      <c r="D195" s="45" t="s">
        <v>329</v>
      </c>
      <c r="E195" s="45" t="str">
        <f t="shared" si="2"/>
        <v>Volunteer Materials - Lewisburg</v>
      </c>
      <c r="F195"/>
    </row>
    <row r="196" spans="1:7" x14ac:dyDescent="0.2">
      <c r="A196" s="45">
        <v>195</v>
      </c>
      <c r="B196" s="66">
        <v>59900428</v>
      </c>
      <c r="C196" s="67" t="s">
        <v>486</v>
      </c>
      <c r="D196" s="67" t="s">
        <v>1327</v>
      </c>
      <c r="E196" s="45" t="str">
        <f t="shared" ref="E196:E258" si="3">C196&amp;" - "&amp;D196</f>
        <v>Vulcan Materials - Adairsville GA</v>
      </c>
      <c r="F196"/>
    </row>
    <row r="197" spans="1:7" x14ac:dyDescent="0.2">
      <c r="A197" s="45">
        <v>196</v>
      </c>
      <c r="B197" s="45">
        <v>25400005</v>
      </c>
      <c r="C197" s="45" t="s">
        <v>486</v>
      </c>
      <c r="D197" s="45" t="s">
        <v>346</v>
      </c>
      <c r="E197" s="45" t="str">
        <f t="shared" si="3"/>
        <v>Vulcan Materials - Athens</v>
      </c>
      <c r="F197"/>
    </row>
    <row r="198" spans="1:7" x14ac:dyDescent="0.2">
      <c r="A198" s="45">
        <v>197</v>
      </c>
      <c r="B198" s="45">
        <v>59900033</v>
      </c>
      <c r="C198" s="45" t="s">
        <v>486</v>
      </c>
      <c r="D198" s="45" t="s">
        <v>666</v>
      </c>
      <c r="E198" s="45" t="str">
        <f t="shared" si="3"/>
        <v>Vulcan Materials - Blairsville GA</v>
      </c>
      <c r="F198"/>
    </row>
    <row r="199" spans="1:7" x14ac:dyDescent="0.2">
      <c r="A199" s="45">
        <v>198</v>
      </c>
      <c r="B199" s="45">
        <v>18200014</v>
      </c>
      <c r="C199" s="45" t="s">
        <v>486</v>
      </c>
      <c r="D199" s="45" t="s">
        <v>592</v>
      </c>
      <c r="E199" s="45" t="str">
        <f t="shared" si="3"/>
        <v>Vulcan Materials - Bristol Hwy 11 West</v>
      </c>
      <c r="F199"/>
    </row>
    <row r="200" spans="1:7" x14ac:dyDescent="0.2">
      <c r="A200" s="45">
        <v>199</v>
      </c>
      <c r="B200" s="45">
        <v>59900190</v>
      </c>
      <c r="C200" s="45" t="s">
        <v>486</v>
      </c>
      <c r="D200" s="45" t="s">
        <v>609</v>
      </c>
      <c r="E200" s="45" t="str">
        <f t="shared" si="3"/>
        <v>Vulcan Materials - Buford GA Friendship</v>
      </c>
      <c r="F200"/>
    </row>
    <row r="201" spans="1:7" x14ac:dyDescent="0.2">
      <c r="A201" s="45">
        <v>200</v>
      </c>
      <c r="B201" s="45">
        <v>59900231</v>
      </c>
      <c r="C201" s="45" t="s">
        <v>486</v>
      </c>
      <c r="D201" s="45" t="s">
        <v>649</v>
      </c>
      <c r="E201" s="45" t="str">
        <f t="shared" si="3"/>
        <v>Vulcan Materials - Calera AL</v>
      </c>
      <c r="F201"/>
    </row>
    <row r="202" spans="1:7" x14ac:dyDescent="0.2">
      <c r="A202" s="45">
        <v>201</v>
      </c>
      <c r="B202" s="45">
        <v>59900112</v>
      </c>
      <c r="C202" s="45" t="s">
        <v>486</v>
      </c>
      <c r="D202" s="45" t="s">
        <v>650</v>
      </c>
      <c r="E202" s="45" t="str">
        <f t="shared" si="3"/>
        <v>Vulcan Materials - Cartersville GA</v>
      </c>
      <c r="F202" s="71"/>
    </row>
    <row r="203" spans="1:7" x14ac:dyDescent="0.2">
      <c r="A203" s="45">
        <v>202</v>
      </c>
      <c r="B203" s="45">
        <v>23300016</v>
      </c>
      <c r="C203" s="45" t="s">
        <v>486</v>
      </c>
      <c r="D203" s="45" t="s">
        <v>541</v>
      </c>
      <c r="E203" s="45" t="str">
        <f t="shared" si="3"/>
        <v>Vulcan Materials - Chattanooga</v>
      </c>
      <c r="F203"/>
    </row>
    <row r="204" spans="1:7" x14ac:dyDescent="0.2">
      <c r="A204" s="45">
        <v>203</v>
      </c>
      <c r="B204" s="45">
        <v>59900089</v>
      </c>
      <c r="C204" s="45" t="s">
        <v>486</v>
      </c>
      <c r="D204" s="45" t="s">
        <v>651</v>
      </c>
      <c r="E204" s="45" t="str">
        <f t="shared" si="3"/>
        <v>Vulcan Materials - Cherokee AL</v>
      </c>
      <c r="F204"/>
    </row>
    <row r="205" spans="1:7" x14ac:dyDescent="0.2">
      <c r="A205" s="45">
        <v>204</v>
      </c>
      <c r="B205" s="45">
        <v>36300011</v>
      </c>
      <c r="C205" s="45" t="s">
        <v>486</v>
      </c>
      <c r="D205" s="45" t="s">
        <v>551</v>
      </c>
      <c r="E205" s="45" t="str">
        <f t="shared" si="3"/>
        <v>Vulcan Materials - Clarksville</v>
      </c>
      <c r="F205"/>
    </row>
    <row r="206" spans="1:7" x14ac:dyDescent="0.2">
      <c r="A206" s="45">
        <v>205</v>
      </c>
      <c r="B206" s="45">
        <v>20600007</v>
      </c>
      <c r="C206" s="45" t="s">
        <v>486</v>
      </c>
      <c r="D206" s="45" t="s">
        <v>296</v>
      </c>
      <c r="E206" s="45" t="str">
        <f t="shared" si="3"/>
        <v>Vulcan Materials - Cleveland</v>
      </c>
      <c r="F206"/>
    </row>
    <row r="207" spans="1:7" x14ac:dyDescent="0.2">
      <c r="A207" s="45">
        <v>206</v>
      </c>
      <c r="B207" s="45">
        <v>36000012</v>
      </c>
      <c r="C207" s="45" t="s">
        <v>486</v>
      </c>
      <c r="D207" s="45" t="s">
        <v>317</v>
      </c>
      <c r="E207" s="45" t="str">
        <f t="shared" si="3"/>
        <v>Vulcan Materials - Columbia</v>
      </c>
      <c r="F207"/>
    </row>
    <row r="208" spans="1:7" x14ac:dyDescent="0.2">
      <c r="A208" s="45">
        <v>207</v>
      </c>
      <c r="B208" s="45">
        <v>27100013</v>
      </c>
      <c r="C208" s="45" t="s">
        <v>486</v>
      </c>
      <c r="D208" s="45" t="s">
        <v>561</v>
      </c>
      <c r="E208" s="45" t="str">
        <f t="shared" si="3"/>
        <v>Vulcan Materials - Cookeville</v>
      </c>
      <c r="F208"/>
    </row>
    <row r="209" spans="1:7" x14ac:dyDescent="0.2">
      <c r="A209" s="45">
        <v>208</v>
      </c>
      <c r="B209" s="45">
        <v>59900235</v>
      </c>
      <c r="C209" s="45" t="s">
        <v>486</v>
      </c>
      <c r="D209" s="45" t="s">
        <v>652</v>
      </c>
      <c r="E209" s="45" t="str">
        <f t="shared" si="3"/>
        <v>Vulcan Materials - Dalton GA</v>
      </c>
      <c r="F209"/>
    </row>
    <row r="210" spans="1:7" x14ac:dyDescent="0.2">
      <c r="A210" s="45">
        <v>209</v>
      </c>
      <c r="B210" s="45">
        <v>27200005</v>
      </c>
      <c r="C210" s="45" t="s">
        <v>486</v>
      </c>
      <c r="D210" s="45" t="s">
        <v>563</v>
      </c>
      <c r="E210" s="45" t="str">
        <f t="shared" si="3"/>
        <v>Vulcan Materials - Dayton</v>
      </c>
      <c r="F210" s="71"/>
    </row>
    <row r="211" spans="1:7" x14ac:dyDescent="0.2">
      <c r="A211" s="45">
        <v>210</v>
      </c>
      <c r="B211" s="45">
        <v>32200005</v>
      </c>
      <c r="C211" s="45" t="s">
        <v>486</v>
      </c>
      <c r="D211" s="45" t="s">
        <v>321</v>
      </c>
      <c r="E211" s="45" t="str">
        <f t="shared" si="3"/>
        <v>Vulcan Materials - Dickson</v>
      </c>
      <c r="F211"/>
    </row>
    <row r="212" spans="1:7" x14ac:dyDescent="0.2">
      <c r="A212" s="45">
        <v>211</v>
      </c>
      <c r="B212" s="45">
        <v>47900059</v>
      </c>
      <c r="C212" s="45" t="s">
        <v>486</v>
      </c>
      <c r="D212" s="45" t="s">
        <v>593</v>
      </c>
      <c r="E212" s="45" t="str">
        <f t="shared" si="3"/>
        <v>Vulcan Materials - East Memphis Rail Yard</v>
      </c>
      <c r="F212"/>
    </row>
    <row r="213" spans="1:7" x14ac:dyDescent="0.2">
      <c r="A213" s="45">
        <v>212</v>
      </c>
      <c r="B213" s="45">
        <v>59900034</v>
      </c>
      <c r="C213" s="45" t="s">
        <v>486</v>
      </c>
      <c r="D213" s="45" t="s">
        <v>654</v>
      </c>
      <c r="E213" s="45" t="str">
        <f t="shared" si="3"/>
        <v>Vulcan Materials - Elijay GA</v>
      </c>
      <c r="F213"/>
      <c r="G213" s="71"/>
    </row>
    <row r="214" spans="1:7" x14ac:dyDescent="0.2">
      <c r="A214" s="45">
        <v>213</v>
      </c>
      <c r="B214" s="45">
        <v>59900023</v>
      </c>
      <c r="C214" s="45" t="s">
        <v>486</v>
      </c>
      <c r="D214" s="45" t="s">
        <v>594</v>
      </c>
      <c r="E214" s="45" t="str">
        <f t="shared" si="3"/>
        <v>Vulcan Materials - Enka NC</v>
      </c>
      <c r="F214"/>
    </row>
    <row r="215" spans="1:7" x14ac:dyDescent="0.2">
      <c r="A215" s="45">
        <v>214</v>
      </c>
      <c r="B215" s="45">
        <v>59900368</v>
      </c>
      <c r="C215" s="45" t="s">
        <v>486</v>
      </c>
      <c r="D215" s="45" t="s">
        <v>985</v>
      </c>
      <c r="E215" s="45" t="str">
        <f t="shared" si="3"/>
        <v>Vulcan Materials - Falkville AL</v>
      </c>
      <c r="F215"/>
    </row>
    <row r="216" spans="1:7" x14ac:dyDescent="0.2">
      <c r="A216" s="45">
        <v>215</v>
      </c>
      <c r="B216" s="45">
        <v>39400006</v>
      </c>
      <c r="C216" s="45" t="s">
        <v>486</v>
      </c>
      <c r="D216" s="45" t="s">
        <v>355</v>
      </c>
      <c r="E216" s="45" t="str">
        <f t="shared" si="3"/>
        <v>Vulcan Materials - Franklin</v>
      </c>
      <c r="F216"/>
    </row>
    <row r="217" spans="1:7" x14ac:dyDescent="0.2">
      <c r="A217" s="45">
        <v>216</v>
      </c>
      <c r="B217" s="45">
        <v>59900090</v>
      </c>
      <c r="C217" s="45" t="s">
        <v>486</v>
      </c>
      <c r="D217" s="45" t="s">
        <v>595</v>
      </c>
      <c r="E217" s="45" t="str">
        <f t="shared" si="3"/>
        <v>Vulcan Materials - Grand Rivers KY</v>
      </c>
      <c r="F217"/>
    </row>
    <row r="218" spans="1:7" x14ac:dyDescent="0.2">
      <c r="A218" s="45">
        <v>217</v>
      </c>
      <c r="B218" s="45">
        <v>13000005</v>
      </c>
      <c r="C218" s="45" t="s">
        <v>486</v>
      </c>
      <c r="D218" s="45" t="s">
        <v>591</v>
      </c>
      <c r="E218" s="45" t="str">
        <f t="shared" si="3"/>
        <v>Vulcan Materials - Greeneville Greystone Rd</v>
      </c>
      <c r="F218"/>
    </row>
    <row r="219" spans="1:7" x14ac:dyDescent="0.2">
      <c r="A219" s="45">
        <v>218</v>
      </c>
      <c r="B219" s="45">
        <v>13000006</v>
      </c>
      <c r="C219" s="45" t="s">
        <v>486</v>
      </c>
      <c r="D219" s="45" t="s">
        <v>596</v>
      </c>
      <c r="E219" s="45" t="str">
        <f t="shared" si="3"/>
        <v>Vulcan Materials - Greeneville Lonesome Pine Rd</v>
      </c>
      <c r="F219"/>
    </row>
    <row r="220" spans="1:7" x14ac:dyDescent="0.2">
      <c r="A220" s="45">
        <v>219</v>
      </c>
      <c r="B220" s="45">
        <v>59900117</v>
      </c>
      <c r="C220" s="45" t="s">
        <v>486</v>
      </c>
      <c r="D220" s="45" t="s">
        <v>653</v>
      </c>
      <c r="E220" s="45" t="str">
        <f t="shared" si="3"/>
        <v>Vulcan Materials - Helena AL</v>
      </c>
      <c r="F220"/>
    </row>
    <row r="221" spans="1:7" x14ac:dyDescent="0.2">
      <c r="A221" s="45">
        <v>220</v>
      </c>
      <c r="B221" s="45">
        <v>31900041</v>
      </c>
      <c r="C221" s="45" t="s">
        <v>486</v>
      </c>
      <c r="D221" s="45" t="s">
        <v>597</v>
      </c>
      <c r="E221" s="45" t="str">
        <f t="shared" si="3"/>
        <v>Vulcan Materials - Hermitage</v>
      </c>
      <c r="F221"/>
    </row>
    <row r="222" spans="1:7" x14ac:dyDescent="0.2">
      <c r="A222" s="45">
        <v>221</v>
      </c>
      <c r="B222" s="45">
        <v>40300005</v>
      </c>
      <c r="C222" s="45" t="s">
        <v>486</v>
      </c>
      <c r="D222" s="45" t="s">
        <v>556</v>
      </c>
      <c r="E222" s="45" t="str">
        <f t="shared" si="3"/>
        <v>Vulcan Materials - Holladay</v>
      </c>
      <c r="F222"/>
    </row>
    <row r="223" spans="1:7" x14ac:dyDescent="0.2">
      <c r="A223" s="45">
        <v>222</v>
      </c>
      <c r="B223" s="45">
        <v>18200015</v>
      </c>
      <c r="C223" s="45" t="s">
        <v>486</v>
      </c>
      <c r="D223" s="45" t="s">
        <v>598</v>
      </c>
      <c r="E223" s="45" t="str">
        <f t="shared" si="3"/>
        <v>Vulcan Materials - Kingsport</v>
      </c>
      <c r="F223"/>
    </row>
    <row r="224" spans="1:7" x14ac:dyDescent="0.2">
      <c r="A224" s="45">
        <v>223</v>
      </c>
      <c r="B224" s="45">
        <v>14700040</v>
      </c>
      <c r="C224" s="45" t="s">
        <v>486</v>
      </c>
      <c r="D224" s="45" t="s">
        <v>599</v>
      </c>
      <c r="E224" s="45" t="str">
        <f t="shared" si="3"/>
        <v>Vulcan Materials - Knoxville Everett Rd</v>
      </c>
      <c r="F224"/>
    </row>
    <row r="225" spans="1:7" x14ac:dyDescent="0.2">
      <c r="A225" s="45">
        <v>224</v>
      </c>
      <c r="B225" s="66">
        <v>14700041</v>
      </c>
      <c r="C225" s="45" t="s">
        <v>486</v>
      </c>
      <c r="D225" s="45" t="s">
        <v>600</v>
      </c>
      <c r="E225" s="45" t="str">
        <f t="shared" si="3"/>
        <v>Vulcan Materials - Knoxville Riverside Dr</v>
      </c>
      <c r="F225"/>
    </row>
    <row r="226" spans="1:7" x14ac:dyDescent="0.2">
      <c r="A226" s="45">
        <v>225</v>
      </c>
      <c r="B226" s="45">
        <v>17800004</v>
      </c>
      <c r="C226" s="45" t="s">
        <v>486</v>
      </c>
      <c r="D226" s="45" t="s">
        <v>435</v>
      </c>
      <c r="E226" s="45" t="str">
        <f t="shared" si="3"/>
        <v>Vulcan Materials - Kodak</v>
      </c>
      <c r="F226"/>
    </row>
    <row r="227" spans="1:7" x14ac:dyDescent="0.2">
      <c r="A227" s="45">
        <v>226</v>
      </c>
      <c r="B227" s="66">
        <v>59900151</v>
      </c>
      <c r="C227" s="66" t="s">
        <v>486</v>
      </c>
      <c r="D227" s="66" t="s">
        <v>1141</v>
      </c>
      <c r="E227" s="45" t="str">
        <f t="shared" si="3"/>
        <v>Vulcan Materials - LaGrange GA</v>
      </c>
      <c r="F227"/>
    </row>
    <row r="228" spans="1:7" x14ac:dyDescent="0.2">
      <c r="A228" s="45">
        <v>227</v>
      </c>
      <c r="B228" s="66">
        <v>39500013</v>
      </c>
      <c r="C228" s="66" t="s">
        <v>486</v>
      </c>
      <c r="D228" s="66" t="s">
        <v>601</v>
      </c>
      <c r="E228" s="45" t="str">
        <f t="shared" si="3"/>
        <v>Vulcan Materials - Lebanon Murfreesboro Rd</v>
      </c>
      <c r="F228"/>
    </row>
    <row r="229" spans="1:7" x14ac:dyDescent="0.2">
      <c r="A229" s="45">
        <v>228</v>
      </c>
      <c r="B229" s="45">
        <v>59900161</v>
      </c>
      <c r="C229" s="45" t="s">
        <v>486</v>
      </c>
      <c r="D229" s="45" t="s">
        <v>602</v>
      </c>
      <c r="E229" s="45" t="str">
        <f t="shared" si="3"/>
        <v>Vulcan Materials - Lexington KY Manchester St</v>
      </c>
      <c r="F229"/>
    </row>
    <row r="230" spans="1:7" x14ac:dyDescent="0.2">
      <c r="A230" s="45">
        <v>229</v>
      </c>
      <c r="B230" s="45">
        <v>59900189</v>
      </c>
      <c r="C230" s="45" t="s">
        <v>486</v>
      </c>
      <c r="D230" s="45" t="s">
        <v>603</v>
      </c>
      <c r="E230" s="45" t="str">
        <f t="shared" si="3"/>
        <v>Vulcan Materials - Lexington KY Richmond Rd</v>
      </c>
      <c r="F230" s="71"/>
    </row>
    <row r="231" spans="1:7" x14ac:dyDescent="0.2">
      <c r="A231" s="45">
        <v>230</v>
      </c>
      <c r="B231" s="45">
        <v>59900152</v>
      </c>
      <c r="C231" s="45" t="s">
        <v>486</v>
      </c>
      <c r="D231" s="45" t="s">
        <v>1275</v>
      </c>
      <c r="E231" s="45" t="str">
        <f t="shared" si="3"/>
        <v>Vulcan Materials - Lithia Springs GA</v>
      </c>
      <c r="F231"/>
    </row>
    <row r="232" spans="1:7" x14ac:dyDescent="0.2">
      <c r="A232" s="45">
        <v>231</v>
      </c>
      <c r="B232" s="45">
        <v>10500009</v>
      </c>
      <c r="C232" s="45" t="s">
        <v>486</v>
      </c>
      <c r="D232" s="45" t="s">
        <v>610</v>
      </c>
      <c r="E232" s="45" t="str">
        <f t="shared" si="3"/>
        <v xml:space="preserve">Vulcan Materials - Loudon County Quarry </v>
      </c>
      <c r="F232"/>
    </row>
    <row r="233" spans="1:7" x14ac:dyDescent="0.2">
      <c r="A233" s="45">
        <v>232</v>
      </c>
      <c r="B233" s="45">
        <v>59900091</v>
      </c>
      <c r="C233" s="45" t="s">
        <v>486</v>
      </c>
      <c r="D233" s="45" t="s">
        <v>457</v>
      </c>
      <c r="E233" s="45" t="str">
        <f t="shared" si="3"/>
        <v xml:space="preserve">Vulcan Materials - Macon GA </v>
      </c>
      <c r="F233"/>
    </row>
    <row r="234" spans="1:7" x14ac:dyDescent="0.2">
      <c r="A234" s="45">
        <v>233</v>
      </c>
      <c r="B234" s="45">
        <v>10500007</v>
      </c>
      <c r="C234" s="45" t="s">
        <v>486</v>
      </c>
      <c r="D234" s="45" t="s">
        <v>311</v>
      </c>
      <c r="E234" s="45" t="str">
        <f t="shared" si="3"/>
        <v>Vulcan Materials - Maryville</v>
      </c>
      <c r="F234"/>
    </row>
    <row r="235" spans="1:7" x14ac:dyDescent="0.2">
      <c r="A235" s="45">
        <v>234</v>
      </c>
      <c r="B235" s="66">
        <v>18700003</v>
      </c>
      <c r="C235" s="66" t="s">
        <v>486</v>
      </c>
      <c r="D235" s="66" t="s">
        <v>374</v>
      </c>
      <c r="E235" s="45" t="str">
        <f t="shared" si="3"/>
        <v>Vulcan Materials - Maynardville</v>
      </c>
      <c r="F235"/>
    </row>
    <row r="236" spans="1:7" x14ac:dyDescent="0.2">
      <c r="A236" s="45">
        <v>235</v>
      </c>
      <c r="B236" s="45">
        <v>47900046</v>
      </c>
      <c r="C236" s="45" t="s">
        <v>486</v>
      </c>
      <c r="D236" s="45" t="s">
        <v>369</v>
      </c>
      <c r="E236" s="45" t="str">
        <f t="shared" si="3"/>
        <v>Vulcan Materials - Memphis</v>
      </c>
      <c r="F236"/>
    </row>
    <row r="237" spans="1:7" x14ac:dyDescent="0.2">
      <c r="A237" s="45">
        <v>236</v>
      </c>
      <c r="B237" s="66">
        <v>27100010</v>
      </c>
      <c r="C237" s="45" t="s">
        <v>486</v>
      </c>
      <c r="D237" s="45" t="s">
        <v>1288</v>
      </c>
      <c r="E237" s="45" t="str">
        <f t="shared" si="3"/>
        <v>Vulcan Materials - Monterey Sand</v>
      </c>
      <c r="F237"/>
    </row>
    <row r="238" spans="1:7" x14ac:dyDescent="0.2">
      <c r="A238" s="45">
        <v>237</v>
      </c>
      <c r="B238" s="45">
        <v>13200006</v>
      </c>
      <c r="C238" s="45" t="s">
        <v>486</v>
      </c>
      <c r="D238" s="45" t="s">
        <v>303</v>
      </c>
      <c r="E238" s="45" t="str">
        <f t="shared" si="3"/>
        <v>Vulcan Materials - Morristown</v>
      </c>
      <c r="F238"/>
      <c r="G238" s="71"/>
    </row>
    <row r="239" spans="1:7" x14ac:dyDescent="0.2">
      <c r="A239" s="45">
        <v>238</v>
      </c>
      <c r="B239" s="45">
        <v>31900042</v>
      </c>
      <c r="C239" s="45" t="s">
        <v>486</v>
      </c>
      <c r="D239" s="45" t="s">
        <v>604</v>
      </c>
      <c r="E239" s="45" t="str">
        <f t="shared" si="3"/>
        <v>Vulcan Materials - Nashville Danley Plant</v>
      </c>
      <c r="F239"/>
    </row>
    <row r="240" spans="1:7" x14ac:dyDescent="0.2">
      <c r="A240" s="45">
        <v>239</v>
      </c>
      <c r="B240" s="45">
        <v>31900043</v>
      </c>
      <c r="C240" s="45" t="s">
        <v>486</v>
      </c>
      <c r="D240" s="45" t="s">
        <v>605</v>
      </c>
      <c r="E240" s="45" t="str">
        <f t="shared" si="3"/>
        <v>Vulcan Materials - Nashville River Rd</v>
      </c>
      <c r="F240"/>
    </row>
    <row r="241" spans="1:6" x14ac:dyDescent="0.2">
      <c r="A241" s="45">
        <v>240</v>
      </c>
      <c r="B241" s="45">
        <v>59900191</v>
      </c>
      <c r="C241" s="45" t="s">
        <v>486</v>
      </c>
      <c r="D241" s="45" t="s">
        <v>655</v>
      </c>
      <c r="E241" s="45" t="str">
        <f t="shared" si="3"/>
        <v>Vulcan Materials - Newnan GA (Madras)</v>
      </c>
      <c r="F241"/>
    </row>
    <row r="242" spans="1:6" x14ac:dyDescent="0.2">
      <c r="A242" s="45">
        <v>241</v>
      </c>
      <c r="B242" s="45">
        <v>11500010</v>
      </c>
      <c r="C242" s="45" t="s">
        <v>486</v>
      </c>
      <c r="D242" s="45" t="s">
        <v>371</v>
      </c>
      <c r="E242" s="45" t="str">
        <f t="shared" si="3"/>
        <v>Vulcan Materials - Newport</v>
      </c>
      <c r="F242"/>
    </row>
    <row r="243" spans="1:6" x14ac:dyDescent="0.2">
      <c r="A243" s="45">
        <v>242</v>
      </c>
      <c r="B243" s="45">
        <v>42000005</v>
      </c>
      <c r="C243" s="45" t="s">
        <v>486</v>
      </c>
      <c r="D243" s="45" t="s">
        <v>402</v>
      </c>
      <c r="E243" s="45" t="str">
        <f t="shared" si="3"/>
        <v>Vulcan Materials - Parsons</v>
      </c>
      <c r="F243"/>
    </row>
    <row r="244" spans="1:6" x14ac:dyDescent="0.2">
      <c r="A244" s="45">
        <v>243</v>
      </c>
      <c r="B244" s="45">
        <v>37400001</v>
      </c>
      <c r="C244" s="45" t="s">
        <v>486</v>
      </c>
      <c r="D244" s="45" t="s">
        <v>361</v>
      </c>
      <c r="E244" s="45" t="str">
        <f t="shared" si="3"/>
        <v>Vulcan Materials - Pleasant View</v>
      </c>
      <c r="F244"/>
    </row>
    <row r="245" spans="1:6" x14ac:dyDescent="0.2">
      <c r="A245" s="45">
        <v>244</v>
      </c>
      <c r="B245" s="45">
        <v>20800001</v>
      </c>
      <c r="C245" s="45" t="s">
        <v>486</v>
      </c>
      <c r="D245" s="45" t="s">
        <v>606</v>
      </c>
      <c r="E245" s="45" t="str">
        <f t="shared" si="3"/>
        <v>Vulcan Materials - Readyville</v>
      </c>
      <c r="F245"/>
    </row>
    <row r="246" spans="1:6" x14ac:dyDescent="0.2">
      <c r="A246" s="45">
        <v>245</v>
      </c>
      <c r="B246" s="45">
        <v>13700008</v>
      </c>
      <c r="C246" s="45" t="s">
        <v>486</v>
      </c>
      <c r="D246" s="45" t="s">
        <v>301</v>
      </c>
      <c r="E246" s="45" t="str">
        <f t="shared" si="3"/>
        <v>Vulcan Materials - Rogersville</v>
      </c>
      <c r="F246"/>
    </row>
    <row r="247" spans="1:6" x14ac:dyDescent="0.2">
      <c r="A247" s="45">
        <v>246</v>
      </c>
      <c r="B247" s="45">
        <v>43600007</v>
      </c>
      <c r="C247" s="45" t="s">
        <v>486</v>
      </c>
      <c r="D247" s="45" t="s">
        <v>376</v>
      </c>
      <c r="E247" s="45" t="str">
        <f t="shared" si="3"/>
        <v>Vulcan Materials - Savannah</v>
      </c>
      <c r="F247"/>
    </row>
    <row r="248" spans="1:6" x14ac:dyDescent="0.2">
      <c r="A248" s="45">
        <v>247</v>
      </c>
      <c r="B248" s="45">
        <v>59900243</v>
      </c>
      <c r="C248" s="45" t="s">
        <v>486</v>
      </c>
      <c r="D248" s="45" t="s">
        <v>720</v>
      </c>
      <c r="E248" s="45" t="str">
        <f t="shared" si="3"/>
        <v>Vulcan Materials - Scottsboro AL</v>
      </c>
      <c r="F248"/>
    </row>
    <row r="249" spans="1:6" x14ac:dyDescent="0.2">
      <c r="A249" s="45">
        <v>248</v>
      </c>
      <c r="B249" s="45">
        <v>17800005</v>
      </c>
      <c r="C249" s="45" t="s">
        <v>486</v>
      </c>
      <c r="D249" s="45" t="s">
        <v>607</v>
      </c>
      <c r="E249" s="45" t="str">
        <f t="shared" si="3"/>
        <v>Vulcan Materials - Sevierville</v>
      </c>
      <c r="F249"/>
    </row>
    <row r="250" spans="1:6" x14ac:dyDescent="0.2">
      <c r="A250" s="45">
        <v>249</v>
      </c>
      <c r="B250" s="45">
        <v>30200005</v>
      </c>
      <c r="C250" s="45" t="s">
        <v>486</v>
      </c>
      <c r="D250" s="45" t="s">
        <v>608</v>
      </c>
      <c r="E250" s="45" t="str">
        <f t="shared" si="3"/>
        <v>Vulcan Materials - Shelbyville</v>
      </c>
      <c r="F250"/>
    </row>
    <row r="251" spans="1:6" x14ac:dyDescent="0.2">
      <c r="A251" s="45">
        <v>250</v>
      </c>
      <c r="B251" s="66">
        <v>37400002</v>
      </c>
      <c r="C251" s="67" t="s">
        <v>486</v>
      </c>
      <c r="D251" s="67" t="s">
        <v>342</v>
      </c>
      <c r="E251" s="45" t="str">
        <f t="shared" si="3"/>
        <v>Vulcan Materials - Springfield</v>
      </c>
      <c r="F251"/>
    </row>
    <row r="252" spans="1:6" x14ac:dyDescent="0.2">
      <c r="A252" s="45">
        <v>251</v>
      </c>
      <c r="B252" s="66">
        <v>16200002</v>
      </c>
      <c r="C252" s="67" t="s">
        <v>486</v>
      </c>
      <c r="D252" s="67" t="s">
        <v>314</v>
      </c>
      <c r="E252" s="45" t="str">
        <f t="shared" si="3"/>
        <v>Vulcan Materials - Sweetwater</v>
      </c>
      <c r="F252"/>
    </row>
    <row r="253" spans="1:6" x14ac:dyDescent="0.2">
      <c r="A253" s="45">
        <v>252</v>
      </c>
      <c r="B253" s="66">
        <v>11300005</v>
      </c>
      <c r="C253" s="67" t="s">
        <v>486</v>
      </c>
      <c r="D253" s="67" t="s">
        <v>453</v>
      </c>
      <c r="E253" s="45" t="str">
        <f t="shared" si="3"/>
        <v>Vulcan Materials - Tazewell</v>
      </c>
      <c r="F253"/>
    </row>
    <row r="254" spans="1:6" x14ac:dyDescent="0.2">
      <c r="A254" s="45">
        <v>253</v>
      </c>
      <c r="B254" s="66">
        <v>59900182</v>
      </c>
      <c r="C254" s="67" t="s">
        <v>486</v>
      </c>
      <c r="D254" s="67" t="s">
        <v>656</v>
      </c>
      <c r="E254" s="45" t="str">
        <f t="shared" si="3"/>
        <v>Vulcan Materials - Trinity AL</v>
      </c>
      <c r="F254"/>
    </row>
    <row r="255" spans="1:6" x14ac:dyDescent="0.2">
      <c r="A255" s="45">
        <v>254</v>
      </c>
      <c r="B255" s="66">
        <v>39100003</v>
      </c>
      <c r="C255" s="67" t="s">
        <v>1353</v>
      </c>
      <c r="D255" s="67" t="s">
        <v>1328</v>
      </c>
      <c r="E255" s="45" t="str">
        <f t="shared" si="3"/>
        <v>Wayne Co Rock - Waynesboro</v>
      </c>
      <c r="F255"/>
    </row>
    <row r="256" spans="1:6" x14ac:dyDescent="0.2">
      <c r="A256" s="45">
        <v>255</v>
      </c>
      <c r="B256" s="66">
        <v>17800010</v>
      </c>
      <c r="C256" s="67" t="s">
        <v>1619</v>
      </c>
      <c r="D256" s="67" t="s">
        <v>435</v>
      </c>
      <c r="E256" s="45" t="str">
        <f t="shared" si="3"/>
        <v>Whaley Materials - Kodak</v>
      </c>
      <c r="F256"/>
    </row>
    <row r="257" spans="1:6" x14ac:dyDescent="0.2">
      <c r="A257" s="45">
        <v>256</v>
      </c>
      <c r="B257" s="66">
        <v>20600009</v>
      </c>
      <c r="C257" s="67" t="s">
        <v>1337</v>
      </c>
      <c r="D257" s="67" t="s">
        <v>1338</v>
      </c>
      <c r="E257" s="45" t="str">
        <f t="shared" si="3"/>
        <v>Wright Bros - Old Fort</v>
      </c>
      <c r="F257"/>
    </row>
    <row r="258" spans="1:6" x14ac:dyDescent="0.2">
      <c r="A258" s="45">
        <v>257</v>
      </c>
      <c r="B258" s="45"/>
      <c r="C258" s="45"/>
      <c r="D258" s="45"/>
      <c r="E258" s="45" t="str">
        <f t="shared" si="3"/>
        <v xml:space="preserve"> - </v>
      </c>
      <c r="F258"/>
    </row>
    <row r="259" spans="1:6" x14ac:dyDescent="0.2">
      <c r="A259" s="45"/>
      <c r="B259" s="45"/>
      <c r="C259" s="45"/>
      <c r="D259" s="45"/>
      <c r="E259" s="45"/>
      <c r="F259"/>
    </row>
    <row r="260" spans="1:6" x14ac:dyDescent="0.2">
      <c r="A260" s="44" t="s">
        <v>915</v>
      </c>
      <c r="B260" s="38" t="s">
        <v>986</v>
      </c>
      <c r="C260" s="38" t="s">
        <v>1142</v>
      </c>
      <c r="F260"/>
    </row>
    <row r="261" spans="1:6" x14ac:dyDescent="0.2">
      <c r="A261" s="44">
        <v>1</v>
      </c>
      <c r="B261" s="38"/>
      <c r="C261" s="38" t="s">
        <v>1037</v>
      </c>
      <c r="F261"/>
    </row>
    <row r="262" spans="1:6" x14ac:dyDescent="0.2">
      <c r="A262" s="44">
        <v>2</v>
      </c>
      <c r="B262" s="38" t="s">
        <v>1121</v>
      </c>
      <c r="C262" s="38" t="s">
        <v>776</v>
      </c>
      <c r="F262"/>
    </row>
    <row r="263" spans="1:6" x14ac:dyDescent="0.2">
      <c r="A263" s="44">
        <v>3</v>
      </c>
      <c r="B263" s="38" t="s">
        <v>1122</v>
      </c>
      <c r="C263" s="38" t="s">
        <v>777</v>
      </c>
      <c r="F263"/>
    </row>
    <row r="264" spans="1:6" x14ac:dyDescent="0.2">
      <c r="A264" s="44">
        <v>4</v>
      </c>
      <c r="B264" s="38" t="s">
        <v>1573</v>
      </c>
      <c r="C264" s="38" t="s">
        <v>1574</v>
      </c>
      <c r="F264"/>
    </row>
    <row r="265" spans="1:6" x14ac:dyDescent="0.2">
      <c r="A265" s="44">
        <v>5</v>
      </c>
      <c r="B265" s="38" t="s">
        <v>1123</v>
      </c>
      <c r="C265" s="38" t="s">
        <v>778</v>
      </c>
      <c r="F265"/>
    </row>
    <row r="266" spans="1:6" x14ac:dyDescent="0.2">
      <c r="A266" s="44">
        <v>6</v>
      </c>
      <c r="B266" s="38" t="s">
        <v>1124</v>
      </c>
      <c r="C266" s="38" t="s">
        <v>779</v>
      </c>
      <c r="F266"/>
    </row>
    <row r="267" spans="1:6" x14ac:dyDescent="0.2">
      <c r="A267" s="44">
        <v>7</v>
      </c>
      <c r="B267" s="38" t="s">
        <v>1125</v>
      </c>
      <c r="C267" s="38" t="s">
        <v>780</v>
      </c>
      <c r="F267" s="71"/>
    </row>
    <row r="268" spans="1:6" x14ac:dyDescent="0.2">
      <c r="A268" s="44">
        <v>8</v>
      </c>
      <c r="B268" s="38" t="s">
        <v>1126</v>
      </c>
      <c r="C268" s="38" t="s">
        <v>781</v>
      </c>
      <c r="F268"/>
    </row>
    <row r="269" spans="1:6" x14ac:dyDescent="0.2">
      <c r="A269" s="44">
        <v>9</v>
      </c>
      <c r="B269" s="38" t="s">
        <v>1127</v>
      </c>
      <c r="C269" s="38" t="s">
        <v>782</v>
      </c>
      <c r="F269"/>
    </row>
    <row r="270" spans="1:6" x14ac:dyDescent="0.2">
      <c r="A270" s="44">
        <v>10</v>
      </c>
      <c r="B270" s="38" t="s">
        <v>1128</v>
      </c>
      <c r="C270" s="38" t="s">
        <v>783</v>
      </c>
      <c r="F270"/>
    </row>
    <row r="271" spans="1:6" x14ac:dyDescent="0.2">
      <c r="A271" s="44">
        <v>11</v>
      </c>
      <c r="B271" s="38" t="s">
        <v>1129</v>
      </c>
      <c r="C271" s="38" t="s">
        <v>784</v>
      </c>
      <c r="F271"/>
    </row>
    <row r="272" spans="1:6" x14ac:dyDescent="0.2">
      <c r="A272" s="44">
        <v>12</v>
      </c>
      <c r="B272" s="38" t="s">
        <v>1130</v>
      </c>
      <c r="C272" s="38" t="s">
        <v>785</v>
      </c>
      <c r="F272"/>
    </row>
    <row r="273" spans="1:6" x14ac:dyDescent="0.2">
      <c r="A273" s="44">
        <v>13</v>
      </c>
      <c r="B273" s="38" t="s">
        <v>1131</v>
      </c>
      <c r="C273" s="38" t="s">
        <v>786</v>
      </c>
      <c r="F273"/>
    </row>
    <row r="274" spans="1:6" x14ac:dyDescent="0.2">
      <c r="A274" s="44">
        <v>14</v>
      </c>
      <c r="B274" s="38" t="s">
        <v>1132</v>
      </c>
      <c r="C274" s="38" t="s">
        <v>787</v>
      </c>
      <c r="F274"/>
    </row>
    <row r="275" spans="1:6" x14ac:dyDescent="0.2">
      <c r="A275" s="44">
        <v>15</v>
      </c>
      <c r="B275" s="38" t="s">
        <v>1133</v>
      </c>
      <c r="C275" s="38" t="s">
        <v>788</v>
      </c>
      <c r="F275"/>
    </row>
    <row r="276" spans="1:6" x14ac:dyDescent="0.2">
      <c r="A276" s="44">
        <v>16</v>
      </c>
      <c r="B276" s="38" t="s">
        <v>1134</v>
      </c>
      <c r="C276" s="38" t="s">
        <v>789</v>
      </c>
      <c r="F276"/>
    </row>
    <row r="277" spans="1:6" x14ac:dyDescent="0.2">
      <c r="A277" s="44">
        <v>17</v>
      </c>
      <c r="B277" s="38" t="s">
        <v>1135</v>
      </c>
      <c r="C277" s="38" t="s">
        <v>790</v>
      </c>
      <c r="F277"/>
    </row>
    <row r="278" spans="1:6" x14ac:dyDescent="0.2">
      <c r="A278" s="44">
        <v>18</v>
      </c>
      <c r="B278" s="38" t="s">
        <v>1136</v>
      </c>
      <c r="C278" s="38" t="s">
        <v>791</v>
      </c>
      <c r="F278"/>
    </row>
    <row r="279" spans="1:6" x14ac:dyDescent="0.2">
      <c r="A279" s="44">
        <v>19</v>
      </c>
      <c r="B279" s="38" t="s">
        <v>1137</v>
      </c>
      <c r="C279" s="38" t="s">
        <v>792</v>
      </c>
      <c r="F279"/>
    </row>
    <row r="280" spans="1:6" x14ac:dyDescent="0.2">
      <c r="A280" s="44">
        <v>20</v>
      </c>
      <c r="B280" s="38" t="s">
        <v>1138</v>
      </c>
      <c r="C280" s="38" t="s">
        <v>793</v>
      </c>
      <c r="F280"/>
    </row>
    <row r="281" spans="1:6" x14ac:dyDescent="0.2">
      <c r="A281" s="44">
        <v>21</v>
      </c>
      <c r="B281" s="38" t="s">
        <v>1139</v>
      </c>
      <c r="C281" s="38" t="s">
        <v>1116</v>
      </c>
      <c r="F281"/>
    </row>
    <row r="282" spans="1:6" x14ac:dyDescent="0.2">
      <c r="A282" s="44">
        <v>22</v>
      </c>
      <c r="B282" s="38" t="s">
        <v>1359</v>
      </c>
      <c r="C282" s="38" t="s">
        <v>1358</v>
      </c>
      <c r="F282"/>
    </row>
    <row r="283" spans="1:6" x14ac:dyDescent="0.2">
      <c r="A283" s="44">
        <v>23</v>
      </c>
      <c r="B283" s="38" t="s">
        <v>1542</v>
      </c>
      <c r="C283" s="38" t="s">
        <v>1543</v>
      </c>
      <c r="F283"/>
    </row>
    <row r="284" spans="1:6" x14ac:dyDescent="0.2">
      <c r="A284" s="44">
        <v>24</v>
      </c>
      <c r="B284" s="38" t="s">
        <v>760</v>
      </c>
      <c r="C284" s="38" t="s">
        <v>794</v>
      </c>
      <c r="F284"/>
    </row>
    <row r="285" spans="1:6" x14ac:dyDescent="0.2">
      <c r="A285" s="44">
        <v>25</v>
      </c>
      <c r="B285" s="38" t="s">
        <v>761</v>
      </c>
      <c r="C285" s="38" t="s">
        <v>809</v>
      </c>
      <c r="F285"/>
    </row>
    <row r="286" spans="1:6" x14ac:dyDescent="0.2">
      <c r="A286" s="44">
        <v>26</v>
      </c>
      <c r="B286" s="38" t="s">
        <v>762</v>
      </c>
      <c r="C286" s="38" t="s">
        <v>808</v>
      </c>
      <c r="F286"/>
    </row>
    <row r="287" spans="1:6" x14ac:dyDescent="0.2">
      <c r="A287" s="44">
        <v>27</v>
      </c>
      <c r="B287" s="38" t="s">
        <v>763</v>
      </c>
      <c r="C287" s="38" t="s">
        <v>807</v>
      </c>
      <c r="F287"/>
    </row>
    <row r="288" spans="1:6" x14ac:dyDescent="0.2">
      <c r="A288" s="44">
        <v>28</v>
      </c>
      <c r="B288" s="38" t="s">
        <v>764</v>
      </c>
      <c r="C288" s="38" t="s">
        <v>806</v>
      </c>
      <c r="F288"/>
    </row>
    <row r="289" spans="1:8" x14ac:dyDescent="0.2">
      <c r="A289" s="44">
        <v>29</v>
      </c>
      <c r="B289" s="38" t="s">
        <v>765</v>
      </c>
      <c r="C289" s="38" t="s">
        <v>805</v>
      </c>
      <c r="F289"/>
    </row>
    <row r="290" spans="1:8" x14ac:dyDescent="0.2">
      <c r="A290" s="44">
        <v>30</v>
      </c>
      <c r="B290" s="38" t="s">
        <v>766</v>
      </c>
      <c r="C290" s="38" t="s">
        <v>804</v>
      </c>
      <c r="F290"/>
    </row>
    <row r="291" spans="1:8" x14ac:dyDescent="0.2">
      <c r="A291" s="44">
        <v>31</v>
      </c>
      <c r="B291" s="38" t="s">
        <v>767</v>
      </c>
      <c r="C291" s="38" t="s">
        <v>803</v>
      </c>
      <c r="F291"/>
    </row>
    <row r="292" spans="1:8" x14ac:dyDescent="0.2">
      <c r="A292" s="44">
        <v>32</v>
      </c>
      <c r="B292" s="38" t="s">
        <v>768</v>
      </c>
      <c r="C292" s="38" t="s">
        <v>802</v>
      </c>
      <c r="F292"/>
    </row>
    <row r="293" spans="1:8" x14ac:dyDescent="0.2">
      <c r="A293" s="44">
        <v>33</v>
      </c>
      <c r="B293" s="38" t="s">
        <v>769</v>
      </c>
      <c r="C293" s="38" t="s">
        <v>801</v>
      </c>
      <c r="F293"/>
    </row>
    <row r="294" spans="1:8" x14ac:dyDescent="0.2">
      <c r="A294" s="44">
        <v>34</v>
      </c>
      <c r="B294" s="38" t="s">
        <v>770</v>
      </c>
      <c r="C294" s="38" t="s">
        <v>800</v>
      </c>
      <c r="F294"/>
    </row>
    <row r="295" spans="1:8" x14ac:dyDescent="0.2">
      <c r="A295" s="44">
        <v>35</v>
      </c>
      <c r="B295" s="38" t="s">
        <v>771</v>
      </c>
      <c r="C295" s="38" t="s">
        <v>799</v>
      </c>
    </row>
    <row r="296" spans="1:8" x14ac:dyDescent="0.2">
      <c r="A296" s="44">
        <v>36</v>
      </c>
      <c r="B296" s="38" t="s">
        <v>772</v>
      </c>
      <c r="C296" s="38" t="s">
        <v>798</v>
      </c>
    </row>
    <row r="297" spans="1:8" x14ac:dyDescent="0.2">
      <c r="A297" s="44">
        <v>37</v>
      </c>
      <c r="B297" s="38" t="s">
        <v>773</v>
      </c>
      <c r="C297" s="38" t="s">
        <v>797</v>
      </c>
    </row>
    <row r="298" spans="1:8" x14ac:dyDescent="0.2">
      <c r="A298" s="44">
        <v>38</v>
      </c>
      <c r="B298" s="38" t="s">
        <v>774</v>
      </c>
      <c r="C298" s="38" t="s">
        <v>796</v>
      </c>
    </row>
    <row r="299" spans="1:8" x14ac:dyDescent="0.2">
      <c r="A299" s="44">
        <v>39</v>
      </c>
      <c r="B299" s="38" t="s">
        <v>775</v>
      </c>
      <c r="C299" s="38" t="s">
        <v>795</v>
      </c>
      <c r="F299" s="70"/>
    </row>
    <row r="300" spans="1:8" x14ac:dyDescent="0.2">
      <c r="A300" s="44">
        <v>40</v>
      </c>
      <c r="B300" s="38" t="s">
        <v>756</v>
      </c>
      <c r="C300" s="38" t="s">
        <v>1096</v>
      </c>
      <c r="F300" s="70"/>
    </row>
    <row r="301" spans="1:8" x14ac:dyDescent="0.2">
      <c r="A301" s="44">
        <v>41</v>
      </c>
      <c r="B301" s="38" t="s">
        <v>757</v>
      </c>
      <c r="C301" s="38" t="s">
        <v>1097</v>
      </c>
      <c r="F301" s="70"/>
    </row>
    <row r="302" spans="1:8" x14ac:dyDescent="0.2">
      <c r="A302" s="44">
        <v>42</v>
      </c>
      <c r="B302" s="38" t="s">
        <v>758</v>
      </c>
      <c r="C302" s="38" t="s">
        <v>1098</v>
      </c>
      <c r="F302" s="70"/>
      <c r="H302" s="45"/>
    </row>
    <row r="303" spans="1:8" x14ac:dyDescent="0.2">
      <c r="A303" s="44">
        <v>43</v>
      </c>
      <c r="B303" s="38" t="s">
        <v>759</v>
      </c>
      <c r="C303" s="38" t="s">
        <v>1099</v>
      </c>
      <c r="F303" s="70"/>
    </row>
    <row r="304" spans="1:8" x14ac:dyDescent="0.2">
      <c r="A304" s="44">
        <v>44</v>
      </c>
      <c r="B304" s="38" t="s">
        <v>748</v>
      </c>
      <c r="C304" s="38" t="s">
        <v>1100</v>
      </c>
      <c r="F304" s="70"/>
    </row>
    <row r="305" spans="1:7" x14ac:dyDescent="0.2">
      <c r="A305" s="44">
        <v>45</v>
      </c>
      <c r="B305" s="38" t="s">
        <v>749</v>
      </c>
      <c r="C305" s="38" t="s">
        <v>1101</v>
      </c>
      <c r="F305" s="70"/>
    </row>
    <row r="306" spans="1:7" x14ac:dyDescent="0.2">
      <c r="A306" s="44">
        <v>46</v>
      </c>
      <c r="B306" s="38" t="s">
        <v>750</v>
      </c>
      <c r="C306" s="38" t="s">
        <v>1102</v>
      </c>
      <c r="F306" s="70"/>
    </row>
    <row r="307" spans="1:7" x14ac:dyDescent="0.2">
      <c r="A307" s="44">
        <v>47</v>
      </c>
      <c r="B307" s="38" t="s">
        <v>751</v>
      </c>
      <c r="C307" s="38" t="s">
        <v>1103</v>
      </c>
      <c r="F307" s="70"/>
      <c r="G307" s="45"/>
    </row>
    <row r="308" spans="1:7" x14ac:dyDescent="0.2">
      <c r="A308" s="44">
        <v>48</v>
      </c>
      <c r="B308" s="38" t="s">
        <v>744</v>
      </c>
      <c r="C308" s="38" t="s">
        <v>1104</v>
      </c>
      <c r="F308" s="70"/>
    </row>
    <row r="309" spans="1:7" x14ac:dyDescent="0.2">
      <c r="A309" s="44">
        <v>49</v>
      </c>
      <c r="B309" s="38" t="s">
        <v>745</v>
      </c>
      <c r="C309" s="38" t="s">
        <v>1105</v>
      </c>
      <c r="F309" s="70"/>
    </row>
    <row r="310" spans="1:7" x14ac:dyDescent="0.2">
      <c r="A310" s="44">
        <v>50</v>
      </c>
      <c r="B310" s="38" t="s">
        <v>746</v>
      </c>
      <c r="C310" s="38" t="s">
        <v>1106</v>
      </c>
      <c r="F310" s="70"/>
    </row>
    <row r="311" spans="1:7" x14ac:dyDescent="0.2">
      <c r="A311" s="44">
        <v>51</v>
      </c>
      <c r="B311" s="38" t="s">
        <v>747</v>
      </c>
      <c r="C311" s="38" t="s">
        <v>1107</v>
      </c>
      <c r="F311" s="70"/>
    </row>
    <row r="312" spans="1:7" x14ac:dyDescent="0.2">
      <c r="A312" s="44">
        <v>52</v>
      </c>
      <c r="B312" s="38" t="s">
        <v>752</v>
      </c>
      <c r="C312" s="38" t="s">
        <v>1108</v>
      </c>
      <c r="F312" s="70"/>
    </row>
    <row r="313" spans="1:7" x14ac:dyDescent="0.2">
      <c r="A313" s="44">
        <v>53</v>
      </c>
      <c r="B313" s="38" t="s">
        <v>753</v>
      </c>
      <c r="C313" s="38" t="s">
        <v>1109</v>
      </c>
      <c r="F313" s="70"/>
    </row>
    <row r="314" spans="1:7" x14ac:dyDescent="0.2">
      <c r="A314" s="44">
        <v>54</v>
      </c>
      <c r="B314" s="38" t="s">
        <v>754</v>
      </c>
      <c r="C314" s="38" t="s">
        <v>1110</v>
      </c>
      <c r="F314" s="70"/>
    </row>
    <row r="315" spans="1:7" x14ac:dyDescent="0.2">
      <c r="A315" s="44">
        <v>55</v>
      </c>
      <c r="B315" s="38" t="s">
        <v>755</v>
      </c>
      <c r="C315" s="38" t="s">
        <v>1111</v>
      </c>
      <c r="F315" s="70"/>
    </row>
    <row r="316" spans="1:7" x14ac:dyDescent="0.2">
      <c r="A316" s="44">
        <v>56</v>
      </c>
      <c r="B316" s="38" t="s">
        <v>740</v>
      </c>
      <c r="C316" s="38" t="s">
        <v>1112</v>
      </c>
    </row>
    <row r="317" spans="1:7" x14ac:dyDescent="0.2">
      <c r="A317" s="44">
        <v>57</v>
      </c>
      <c r="B317" s="38" t="s">
        <v>741</v>
      </c>
      <c r="C317" s="38" t="s">
        <v>1113</v>
      </c>
    </row>
    <row r="318" spans="1:7" x14ac:dyDescent="0.2">
      <c r="A318" s="44">
        <v>58</v>
      </c>
      <c r="B318" s="38" t="s">
        <v>742</v>
      </c>
      <c r="C318" s="38" t="s">
        <v>1114</v>
      </c>
    </row>
    <row r="319" spans="1:7" x14ac:dyDescent="0.2">
      <c r="A319" s="44">
        <v>59</v>
      </c>
      <c r="B319" s="38" t="s">
        <v>743</v>
      </c>
      <c r="C319" s="38" t="s">
        <v>1115</v>
      </c>
    </row>
    <row r="320" spans="1:7" x14ac:dyDescent="0.2">
      <c r="A320" s="44">
        <v>60</v>
      </c>
      <c r="B320" s="38"/>
      <c r="C320" s="86" t="s">
        <v>1280</v>
      </c>
      <c r="D320" s="38"/>
      <c r="E320" s="45"/>
    </row>
    <row r="321" spans="1:6" x14ac:dyDescent="0.2">
      <c r="D321" s="38"/>
      <c r="E321" s="45"/>
    </row>
    <row r="322" spans="1:6" x14ac:dyDescent="0.2">
      <c r="A322" s="44" t="s">
        <v>915</v>
      </c>
      <c r="B322" s="38" t="s">
        <v>986</v>
      </c>
      <c r="C322" s="38" t="s">
        <v>1142</v>
      </c>
      <c r="D322" s="38"/>
      <c r="E322" s="45"/>
    </row>
    <row r="323" spans="1:6" x14ac:dyDescent="0.2">
      <c r="A323" s="44">
        <v>1</v>
      </c>
      <c r="B323" s="38"/>
      <c r="C323" s="38" t="s">
        <v>1037</v>
      </c>
      <c r="D323" s="38"/>
      <c r="E323" s="45"/>
    </row>
    <row r="324" spans="1:6" x14ac:dyDescent="0.2">
      <c r="A324" s="44">
        <v>2</v>
      </c>
      <c r="B324" s="38" t="s">
        <v>1145</v>
      </c>
      <c r="C324" s="38" t="s">
        <v>1143</v>
      </c>
      <c r="D324" s="38"/>
      <c r="F324" s="45"/>
    </row>
    <row r="325" spans="1:6" x14ac:dyDescent="0.2">
      <c r="A325" s="44">
        <v>3</v>
      </c>
      <c r="B325" s="38" t="s">
        <v>1146</v>
      </c>
      <c r="C325" s="38" t="s">
        <v>1144</v>
      </c>
    </row>
    <row r="326" spans="1:6" x14ac:dyDescent="0.2">
      <c r="A326" s="44">
        <v>4</v>
      </c>
      <c r="B326" s="38"/>
      <c r="C326" s="86" t="s">
        <v>1280</v>
      </c>
    </row>
    <row r="327" spans="1:6" x14ac:dyDescent="0.2">
      <c r="B327" s="44"/>
      <c r="C327" s="38"/>
    </row>
  </sheetData>
  <sheetProtection algorithmName="SHA-512" hashValue="NH2PKBZvPYEkeRJPcARpOQoB9QC0LnDqzUo+Gnq7Yze1MvsGtG5Toj/VlpKEdrFfWKf/0+3dB9TtfjE55YDHZg==" saltValue="9gC58NkdvwO5WZOSikZ5OQ==" spinCount="100000" sheet="1" selectLockedCells="1"/>
  <pageMargins left="0.7" right="0.7" top="0.75" bottom="0.75" header="0.3" footer="0.3"/>
  <pageSetup orientation="portrait" r:id="rId1"/>
  <legacy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/>
  </sheetPr>
  <dimension ref="A1:L52"/>
  <sheetViews>
    <sheetView workbookViewId="0">
      <selection activeCell="B51" sqref="B51:K52"/>
    </sheetView>
  </sheetViews>
  <sheetFormatPr defaultRowHeight="12.75" x14ac:dyDescent="0.2"/>
  <cols>
    <col min="1" max="1" width="2.140625" customWidth="1"/>
    <col min="2" max="2" width="3.85546875" customWidth="1"/>
    <col min="3" max="3" width="3" customWidth="1"/>
    <col min="4" max="4" width="26.5703125" customWidth="1"/>
  </cols>
  <sheetData>
    <row r="1" spans="1:12" x14ac:dyDescent="0.2">
      <c r="A1" s="292" t="s">
        <v>73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">
      <c r="B3" s="291" t="s">
        <v>113</v>
      </c>
      <c r="C3" s="291"/>
      <c r="D3" s="291"/>
      <c r="E3" s="291"/>
      <c r="F3" s="291"/>
      <c r="G3" s="291"/>
    </row>
    <row r="4" spans="1:12" x14ac:dyDescent="0.2">
      <c r="B4" s="21"/>
      <c r="C4" s="27"/>
      <c r="D4" s="27" t="s">
        <v>74</v>
      </c>
      <c r="E4" s="287"/>
      <c r="F4" s="287"/>
      <c r="G4" s="288"/>
      <c r="I4" s="22"/>
      <c r="J4" s="23"/>
      <c r="K4" s="22"/>
      <c r="L4" s="22"/>
    </row>
    <row r="5" spans="1:12" x14ac:dyDescent="0.2">
      <c r="B5" s="21"/>
      <c r="C5" s="23"/>
      <c r="D5" s="23" t="s">
        <v>75</v>
      </c>
      <c r="E5" s="289"/>
      <c r="F5" s="289"/>
      <c r="G5" s="290"/>
    </row>
    <row r="6" spans="1:12" x14ac:dyDescent="0.2">
      <c r="B6" s="21"/>
      <c r="C6" s="23"/>
      <c r="D6" s="23" t="s">
        <v>76</v>
      </c>
      <c r="E6" s="289"/>
      <c r="F6" s="289"/>
      <c r="G6" s="290"/>
    </row>
    <row r="7" spans="1:12" x14ac:dyDescent="0.2">
      <c r="B7" s="21"/>
      <c r="C7" s="23"/>
      <c r="D7" s="23" t="s">
        <v>77</v>
      </c>
      <c r="E7" s="289"/>
      <c r="F7" s="289"/>
      <c r="G7" s="290"/>
    </row>
    <row r="8" spans="1:12" x14ac:dyDescent="0.2">
      <c r="B8" s="21"/>
      <c r="C8" s="23"/>
      <c r="D8" s="23" t="s">
        <v>78</v>
      </c>
      <c r="E8" s="289"/>
      <c r="F8" s="289"/>
      <c r="G8" s="290"/>
    </row>
    <row r="9" spans="1:12" x14ac:dyDescent="0.2">
      <c r="B9" s="21"/>
      <c r="C9" s="23"/>
      <c r="D9" s="23" t="s">
        <v>79</v>
      </c>
      <c r="E9" s="287"/>
      <c r="F9" s="287"/>
      <c r="G9" s="288"/>
    </row>
    <row r="10" spans="1:12" x14ac:dyDescent="0.2">
      <c r="B10" s="21"/>
      <c r="C10" s="23"/>
      <c r="D10" s="23" t="s">
        <v>80</v>
      </c>
      <c r="E10" s="289"/>
      <c r="F10" s="289"/>
      <c r="G10" s="290"/>
    </row>
    <row r="11" spans="1:12" x14ac:dyDescent="0.2">
      <c r="B11" s="21"/>
      <c r="C11" s="23"/>
      <c r="D11" s="23" t="s">
        <v>62</v>
      </c>
      <c r="E11" s="289"/>
      <c r="F11" s="289"/>
      <c r="G11" s="290"/>
    </row>
    <row r="12" spans="1:12" x14ac:dyDescent="0.2">
      <c r="B12" s="21"/>
      <c r="C12" s="23"/>
      <c r="D12" s="23" t="s">
        <v>81</v>
      </c>
      <c r="E12" s="24"/>
      <c r="F12" s="22" t="s">
        <v>82</v>
      </c>
      <c r="G12" s="28"/>
    </row>
    <row r="13" spans="1:12" x14ac:dyDescent="0.2">
      <c r="B13" s="21"/>
      <c r="C13" s="23"/>
      <c r="D13" s="23" t="s">
        <v>83</v>
      </c>
      <c r="E13" s="22"/>
      <c r="F13" s="22"/>
      <c r="G13" s="29"/>
    </row>
    <row r="14" spans="1:12" x14ac:dyDescent="0.2">
      <c r="B14" s="21"/>
      <c r="C14" s="23"/>
      <c r="D14" s="23" t="s">
        <v>84</v>
      </c>
      <c r="E14" s="22"/>
      <c r="F14" s="22"/>
      <c r="G14" s="29"/>
    </row>
    <row r="15" spans="1:12" x14ac:dyDescent="0.2">
      <c r="B15" s="21"/>
      <c r="C15" s="25"/>
      <c r="D15" s="25" t="s">
        <v>85</v>
      </c>
      <c r="E15" s="24"/>
      <c r="F15" s="24"/>
      <c r="G15" s="28"/>
    </row>
    <row r="16" spans="1:12" x14ac:dyDescent="0.2">
      <c r="B16" s="23"/>
      <c r="C16" s="23"/>
      <c r="D16" s="23"/>
      <c r="E16" s="22"/>
      <c r="F16" s="22"/>
      <c r="G16" s="22"/>
    </row>
    <row r="18" spans="2:11" x14ac:dyDescent="0.2">
      <c r="B18" s="280" t="s">
        <v>114</v>
      </c>
      <c r="C18" s="280"/>
      <c r="D18" s="280"/>
      <c r="E18" s="280"/>
      <c r="F18" s="280"/>
      <c r="G18" s="280"/>
    </row>
    <row r="19" spans="2:11" x14ac:dyDescent="0.2">
      <c r="B19" s="30"/>
      <c r="C19" s="27"/>
      <c r="D19" s="36" t="s">
        <v>86</v>
      </c>
      <c r="E19" s="27"/>
      <c r="F19" s="27"/>
      <c r="G19" s="31"/>
    </row>
    <row r="20" spans="2:11" x14ac:dyDescent="0.2">
      <c r="B20" s="21"/>
      <c r="C20" s="23"/>
      <c r="D20" s="23" t="s">
        <v>87</v>
      </c>
      <c r="E20" s="23"/>
      <c r="F20" s="23"/>
      <c r="G20" s="32"/>
    </row>
    <row r="21" spans="2:11" x14ac:dyDescent="0.2">
      <c r="B21" s="33"/>
      <c r="C21" s="23"/>
      <c r="D21" s="23" t="s">
        <v>88</v>
      </c>
      <c r="E21" s="25"/>
      <c r="F21" s="23"/>
      <c r="G21" s="32"/>
    </row>
    <row r="22" spans="2:11" x14ac:dyDescent="0.2">
      <c r="B22" s="33"/>
      <c r="C22" s="23"/>
      <c r="D22" s="23" t="s">
        <v>89</v>
      </c>
      <c r="E22" s="26"/>
      <c r="F22" s="23"/>
      <c r="G22" s="32"/>
    </row>
    <row r="23" spans="2:11" x14ac:dyDescent="0.2">
      <c r="B23" s="21"/>
      <c r="C23" s="23"/>
      <c r="D23" s="23" t="s">
        <v>90</v>
      </c>
      <c r="E23" s="23"/>
      <c r="F23" s="23"/>
      <c r="G23" s="32"/>
      <c r="H23" s="22"/>
      <c r="I23" s="23"/>
      <c r="J23" s="23"/>
      <c r="K23" s="23"/>
    </row>
    <row r="24" spans="2:11" x14ac:dyDescent="0.2">
      <c r="B24" s="21"/>
      <c r="C24" s="23"/>
      <c r="D24" s="23" t="s">
        <v>91</v>
      </c>
      <c r="E24" s="23"/>
      <c r="F24" s="23"/>
      <c r="G24" s="32"/>
    </row>
    <row r="25" spans="2:11" x14ac:dyDescent="0.2">
      <c r="B25" s="21"/>
      <c r="C25" s="23"/>
      <c r="D25" s="23" t="s">
        <v>92</v>
      </c>
      <c r="E25" s="23"/>
      <c r="F25" s="23"/>
      <c r="G25" s="32"/>
    </row>
    <row r="26" spans="2:11" x14ac:dyDescent="0.2">
      <c r="B26" s="21"/>
      <c r="C26" s="23"/>
      <c r="D26" s="23" t="s">
        <v>93</v>
      </c>
      <c r="E26" s="23"/>
      <c r="F26" s="23"/>
      <c r="G26" s="32"/>
    </row>
    <row r="27" spans="2:11" x14ac:dyDescent="0.2">
      <c r="B27" s="21"/>
      <c r="C27" s="25"/>
      <c r="D27" s="25" t="s">
        <v>94</v>
      </c>
      <c r="E27" s="25"/>
      <c r="F27" s="25"/>
      <c r="G27" s="34"/>
    </row>
    <row r="28" spans="2:11" x14ac:dyDescent="0.2">
      <c r="B28" s="23"/>
      <c r="C28" s="23"/>
    </row>
    <row r="29" spans="2:11" x14ac:dyDescent="0.2">
      <c r="B29" s="291" t="s">
        <v>115</v>
      </c>
      <c r="C29" s="291"/>
      <c r="D29" s="291"/>
      <c r="E29" s="291"/>
      <c r="F29" s="291"/>
      <c r="G29" s="291"/>
      <c r="H29" s="291"/>
      <c r="I29" s="291"/>
      <c r="J29" s="291"/>
      <c r="K29" s="291"/>
    </row>
    <row r="30" spans="2:11" x14ac:dyDescent="0.2">
      <c r="B30" s="30"/>
      <c r="C30" s="27"/>
      <c r="D30" s="36" t="s">
        <v>0</v>
      </c>
      <c r="E30" s="27"/>
      <c r="F30" s="27"/>
      <c r="G30" s="27"/>
      <c r="H30" s="36" t="s">
        <v>108</v>
      </c>
      <c r="I30" s="27"/>
      <c r="J30" s="27"/>
      <c r="K30" s="31"/>
    </row>
    <row r="31" spans="2:11" x14ac:dyDescent="0.2">
      <c r="B31" s="21"/>
      <c r="C31" s="23"/>
      <c r="D31" s="23" t="s">
        <v>95</v>
      </c>
      <c r="E31" s="23"/>
      <c r="F31" s="21"/>
      <c r="G31" s="23"/>
      <c r="H31" s="23" t="s">
        <v>95</v>
      </c>
      <c r="I31" s="23"/>
      <c r="J31" s="23"/>
      <c r="K31" s="32"/>
    </row>
    <row r="32" spans="2:11" x14ac:dyDescent="0.2">
      <c r="B32" s="21"/>
      <c r="C32" s="23"/>
      <c r="D32" s="23" t="s">
        <v>96</v>
      </c>
      <c r="E32" s="23"/>
      <c r="F32" s="21"/>
      <c r="G32" s="23"/>
      <c r="H32" s="23" t="s">
        <v>109</v>
      </c>
      <c r="I32" s="23"/>
      <c r="J32" s="23"/>
      <c r="K32" s="32"/>
    </row>
    <row r="33" spans="2:11" x14ac:dyDescent="0.2">
      <c r="B33" s="21"/>
      <c r="C33" s="23"/>
      <c r="D33" s="23" t="s">
        <v>97</v>
      </c>
      <c r="E33" s="23"/>
      <c r="F33" s="21"/>
      <c r="G33" s="23"/>
      <c r="H33" s="23" t="s">
        <v>97</v>
      </c>
      <c r="I33" s="23"/>
      <c r="J33" s="23"/>
      <c r="K33" s="32"/>
    </row>
    <row r="34" spans="2:11" x14ac:dyDescent="0.2">
      <c r="B34" s="21"/>
      <c r="C34" s="23"/>
      <c r="D34" s="23" t="s">
        <v>98</v>
      </c>
      <c r="E34" s="23"/>
      <c r="F34" s="21"/>
      <c r="G34" s="23"/>
      <c r="H34" s="23" t="s">
        <v>110</v>
      </c>
      <c r="I34" s="23"/>
      <c r="J34" s="23"/>
      <c r="K34" s="32"/>
    </row>
    <row r="35" spans="2:11" x14ac:dyDescent="0.2">
      <c r="B35" s="21"/>
      <c r="C35" s="25"/>
      <c r="D35" s="25" t="s">
        <v>105</v>
      </c>
      <c r="E35" s="25"/>
      <c r="F35" s="21"/>
      <c r="G35" s="25"/>
      <c r="H35" s="25" t="s">
        <v>105</v>
      </c>
      <c r="I35" s="25"/>
      <c r="J35" s="25"/>
      <c r="K35" s="34"/>
    </row>
    <row r="38" spans="2:11" x14ac:dyDescent="0.2">
      <c r="B38" s="280" t="s">
        <v>116</v>
      </c>
      <c r="C38" s="280"/>
      <c r="D38" s="280"/>
      <c r="E38" s="280"/>
      <c r="F38" s="280"/>
      <c r="G38" s="280"/>
      <c r="H38" s="280"/>
      <c r="I38" s="280"/>
      <c r="J38" s="280"/>
      <c r="K38" s="280"/>
    </row>
    <row r="39" spans="2:11" x14ac:dyDescent="0.2">
      <c r="B39" s="30"/>
      <c r="C39" s="27"/>
      <c r="D39" s="36" t="s">
        <v>99</v>
      </c>
      <c r="E39" s="27"/>
      <c r="F39" s="27"/>
      <c r="G39" s="27"/>
      <c r="H39" s="36" t="s">
        <v>100</v>
      </c>
      <c r="I39" s="27"/>
      <c r="J39" s="27"/>
      <c r="K39" s="31"/>
    </row>
    <row r="40" spans="2:11" x14ac:dyDescent="0.2">
      <c r="B40" s="21"/>
      <c r="C40" s="23"/>
      <c r="D40" s="23" t="s">
        <v>95</v>
      </c>
      <c r="E40" s="23"/>
      <c r="F40" s="21"/>
      <c r="G40" s="23"/>
      <c r="H40" s="23" t="s">
        <v>95</v>
      </c>
      <c r="I40" s="23"/>
      <c r="J40" s="23"/>
      <c r="K40" s="32"/>
    </row>
    <row r="41" spans="2:11" x14ac:dyDescent="0.2">
      <c r="B41" s="21"/>
      <c r="C41" s="23"/>
      <c r="D41" s="23" t="s">
        <v>101</v>
      </c>
      <c r="E41" s="23"/>
      <c r="F41" s="21"/>
      <c r="G41" s="23"/>
      <c r="H41" s="23" t="s">
        <v>101</v>
      </c>
      <c r="I41" s="23"/>
      <c r="J41" s="23"/>
      <c r="K41" s="32"/>
    </row>
    <row r="42" spans="2:11" x14ac:dyDescent="0.2">
      <c r="B42" s="21"/>
      <c r="C42" s="23"/>
      <c r="D42" s="23" t="s">
        <v>102</v>
      </c>
      <c r="E42" s="23"/>
      <c r="F42" s="21"/>
      <c r="G42" s="23"/>
      <c r="H42" s="23" t="s">
        <v>102</v>
      </c>
      <c r="I42" s="23"/>
      <c r="J42" s="23"/>
      <c r="K42" s="32"/>
    </row>
    <row r="43" spans="2:11" x14ac:dyDescent="0.2">
      <c r="B43" s="21"/>
      <c r="C43" s="23"/>
      <c r="D43" s="23" t="s">
        <v>103</v>
      </c>
      <c r="E43" s="23"/>
      <c r="F43" s="21"/>
      <c r="G43" s="23"/>
      <c r="H43" s="23" t="s">
        <v>104</v>
      </c>
      <c r="I43" s="23"/>
      <c r="J43" s="23"/>
      <c r="K43" s="32"/>
    </row>
    <row r="44" spans="2:11" x14ac:dyDescent="0.2">
      <c r="B44" s="21"/>
      <c r="C44" s="23"/>
      <c r="D44" s="23" t="s">
        <v>105</v>
      </c>
      <c r="E44" s="23"/>
      <c r="F44" s="21"/>
      <c r="G44" s="23"/>
      <c r="H44" s="23" t="s">
        <v>106</v>
      </c>
      <c r="I44" s="23"/>
      <c r="J44" s="23"/>
      <c r="K44" s="32"/>
    </row>
    <row r="45" spans="2:11" x14ac:dyDescent="0.2">
      <c r="B45" s="35"/>
      <c r="C45" s="25"/>
      <c r="D45" s="25"/>
      <c r="E45" s="25"/>
      <c r="F45" s="21"/>
      <c r="G45" s="25"/>
      <c r="H45" s="25" t="s">
        <v>107</v>
      </c>
      <c r="I45" s="25"/>
      <c r="J45" s="25"/>
      <c r="K45" s="34"/>
    </row>
    <row r="47" spans="2:11" x14ac:dyDescent="0.2">
      <c r="B47" s="280" t="s">
        <v>117</v>
      </c>
      <c r="C47" s="280"/>
      <c r="D47" s="280"/>
    </row>
    <row r="48" spans="2:11" x14ac:dyDescent="0.2">
      <c r="B48" s="21"/>
      <c r="C48" s="30"/>
      <c r="D48" s="31" t="s">
        <v>111</v>
      </c>
    </row>
    <row r="49" spans="2:11" x14ac:dyDescent="0.2">
      <c r="B49" s="21"/>
      <c r="C49" s="25"/>
      <c r="D49" s="34" t="s">
        <v>112</v>
      </c>
    </row>
    <row r="51" spans="2:11" x14ac:dyDescent="0.2">
      <c r="B51" s="281" t="s">
        <v>118</v>
      </c>
      <c r="C51" s="282"/>
      <c r="D51" s="282"/>
      <c r="E51" s="282"/>
      <c r="F51" s="282"/>
      <c r="G51" s="282"/>
      <c r="H51" s="282"/>
      <c r="I51" s="282"/>
      <c r="J51" s="282"/>
      <c r="K51" s="283"/>
    </row>
    <row r="52" spans="2:11" x14ac:dyDescent="0.2">
      <c r="B52" s="284"/>
      <c r="C52" s="285"/>
      <c r="D52" s="285"/>
      <c r="E52" s="285"/>
      <c r="F52" s="285"/>
      <c r="G52" s="285"/>
      <c r="H52" s="285"/>
      <c r="I52" s="285"/>
      <c r="J52" s="285"/>
      <c r="K52" s="286"/>
    </row>
  </sheetData>
  <mergeCells count="15">
    <mergeCell ref="B3:G3"/>
    <mergeCell ref="B18:G18"/>
    <mergeCell ref="B29:K29"/>
    <mergeCell ref="A1:L1"/>
    <mergeCell ref="E4:G4"/>
    <mergeCell ref="E5:G5"/>
    <mergeCell ref="E6:G6"/>
    <mergeCell ref="E7:G7"/>
    <mergeCell ref="E8:G8"/>
    <mergeCell ref="B38:K38"/>
    <mergeCell ref="B47:D47"/>
    <mergeCell ref="B51:K52"/>
    <mergeCell ref="E9:G9"/>
    <mergeCell ref="E10:G10"/>
    <mergeCell ref="E11:G11"/>
  </mergeCells>
  <pageMargins left="0" right="0.4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8608B-7CDE-4F6F-8064-D5EB6DBF9237}">
  <dimension ref="A1:J535"/>
  <sheetViews>
    <sheetView topLeftCell="A171" zoomScale="70" zoomScaleNormal="70" workbookViewId="0">
      <selection activeCell="I218" sqref="I218"/>
    </sheetView>
  </sheetViews>
  <sheetFormatPr defaultColWidth="9.140625" defaultRowHeight="12.75" x14ac:dyDescent="0.2"/>
  <cols>
    <col min="1" max="1" width="9.140625" style="90"/>
    <col min="2" max="2" width="15.28515625" style="92" customWidth="1"/>
    <col min="3" max="3" width="34.140625" style="90" customWidth="1"/>
    <col min="4" max="4" width="39" style="90" bestFit="1" customWidth="1"/>
    <col min="5" max="5" width="50.28515625" style="90" bestFit="1" customWidth="1"/>
    <col min="6" max="6" width="16.140625" style="90" bestFit="1" customWidth="1"/>
    <col min="7" max="7" width="8.5703125" style="90" customWidth="1"/>
    <col min="8" max="8" width="20.5703125" style="90" customWidth="1"/>
    <col min="9" max="9" width="60" style="90" customWidth="1"/>
    <col min="10" max="10" width="26.85546875" style="91" bestFit="1" customWidth="1"/>
    <col min="11" max="16384" width="9.140625" style="90"/>
  </cols>
  <sheetData>
    <row r="1" spans="1:10" x14ac:dyDescent="0.2">
      <c r="A1" s="90" t="s">
        <v>915</v>
      </c>
      <c r="B1" s="91" t="s">
        <v>1060</v>
      </c>
      <c r="C1" s="90" t="s">
        <v>2</v>
      </c>
      <c r="D1" s="90" t="s">
        <v>1061</v>
      </c>
      <c r="E1" s="90" t="s">
        <v>230</v>
      </c>
      <c r="H1" s="90" t="s">
        <v>1051</v>
      </c>
      <c r="I1" s="93">
        <v>1</v>
      </c>
      <c r="J1" s="91">
        <f>I1</f>
        <v>1</v>
      </c>
    </row>
    <row r="2" spans="1:10" x14ac:dyDescent="0.2">
      <c r="A2" s="90">
        <v>1</v>
      </c>
      <c r="E2" s="90" t="s">
        <v>1037</v>
      </c>
      <c r="H2" s="90" t="s">
        <v>1006</v>
      </c>
      <c r="I2" s="93">
        <f>VLOOKUP(I1,ADMIX!$A$2:$E$64,2)</f>
        <v>0</v>
      </c>
      <c r="J2" s="91">
        <f>I2</f>
        <v>0</v>
      </c>
    </row>
    <row r="3" spans="1:10" x14ac:dyDescent="0.2">
      <c r="A3" s="90">
        <v>2</v>
      </c>
      <c r="B3" s="92">
        <v>89900084</v>
      </c>
      <c r="C3" s="90" t="s">
        <v>1062</v>
      </c>
      <c r="D3" s="90" t="s">
        <v>134</v>
      </c>
      <c r="E3" s="90" t="str">
        <f t="shared" ref="E3:E34" si="0">C3&amp;" - "&amp;D3</f>
        <v>Arr-Maz - Airen S</v>
      </c>
      <c r="H3" s="90" t="s">
        <v>1068</v>
      </c>
      <c r="I3" s="93" t="str">
        <f>VLOOKUP(I1,ADMIX!$A$2:$E$64,5)</f>
        <v xml:space="preserve">     </v>
      </c>
      <c r="J3" s="91" t="str">
        <f>I3</f>
        <v xml:space="preserve">     </v>
      </c>
    </row>
    <row r="4" spans="1:10" x14ac:dyDescent="0.2">
      <c r="A4" s="90">
        <v>3</v>
      </c>
      <c r="B4" s="92">
        <v>89900084</v>
      </c>
      <c r="C4" s="90" t="s">
        <v>1062</v>
      </c>
      <c r="D4" s="90" t="s">
        <v>133</v>
      </c>
      <c r="E4" s="90" t="str">
        <f t="shared" si="0"/>
        <v>Arr-Maz - Airen V</v>
      </c>
    </row>
    <row r="5" spans="1:10" x14ac:dyDescent="0.2">
      <c r="A5" s="90">
        <v>4</v>
      </c>
      <c r="B5" s="92">
        <v>89901505</v>
      </c>
      <c r="C5" s="90" t="s">
        <v>227</v>
      </c>
      <c r="D5" s="90" t="s">
        <v>1510</v>
      </c>
      <c r="E5" s="90" t="str">
        <f t="shared" si="0"/>
        <v>Cemex - Isopshere 2004</v>
      </c>
      <c r="I5" s="90" t="s">
        <v>944</v>
      </c>
    </row>
    <row r="6" spans="1:10" x14ac:dyDescent="0.2">
      <c r="A6" s="90">
        <v>5</v>
      </c>
      <c r="B6" s="92">
        <v>89901505</v>
      </c>
      <c r="C6" s="90" t="s">
        <v>227</v>
      </c>
      <c r="D6" s="90" t="s">
        <v>727</v>
      </c>
      <c r="E6" s="90" t="str">
        <f t="shared" si="0"/>
        <v>Cemex - Isosphere 5004</v>
      </c>
      <c r="I6" s="90" t="s">
        <v>1042</v>
      </c>
    </row>
    <row r="7" spans="1:10" x14ac:dyDescent="0.2">
      <c r="A7" s="90">
        <v>6</v>
      </c>
      <c r="B7" s="92">
        <v>89901505</v>
      </c>
      <c r="C7" s="90" t="s">
        <v>227</v>
      </c>
      <c r="D7" s="90" t="s">
        <v>1383</v>
      </c>
      <c r="E7" s="90" t="str">
        <f t="shared" si="0"/>
        <v>Cemex - Isosphere 9014</v>
      </c>
      <c r="I7" s="90" t="s">
        <v>1069</v>
      </c>
    </row>
    <row r="8" spans="1:10" x14ac:dyDescent="0.2">
      <c r="A8" s="90">
        <v>7</v>
      </c>
      <c r="B8" s="92">
        <v>89901074</v>
      </c>
      <c r="C8" s="90" t="s">
        <v>1063</v>
      </c>
      <c r="D8" s="90" t="s">
        <v>1385</v>
      </c>
      <c r="E8" s="90" t="str">
        <f t="shared" si="0"/>
        <v>Chryso - Air 260</v>
      </c>
      <c r="I8" s="90" t="s">
        <v>1044</v>
      </c>
    </row>
    <row r="9" spans="1:10" x14ac:dyDescent="0.2">
      <c r="A9" s="90">
        <v>8</v>
      </c>
      <c r="B9" s="92">
        <v>89901074</v>
      </c>
      <c r="C9" s="90" t="s">
        <v>1063</v>
      </c>
      <c r="D9" s="90" t="s">
        <v>1384</v>
      </c>
      <c r="E9" s="90" t="str">
        <f t="shared" si="0"/>
        <v>Chryso - Air G100</v>
      </c>
      <c r="I9" s="90" t="s">
        <v>948</v>
      </c>
    </row>
    <row r="10" spans="1:10" x14ac:dyDescent="0.2">
      <c r="A10" s="90">
        <v>9</v>
      </c>
      <c r="B10" s="92">
        <v>89901074</v>
      </c>
      <c r="C10" s="90" t="s">
        <v>1063</v>
      </c>
      <c r="D10" s="90" t="s">
        <v>1386</v>
      </c>
      <c r="E10" s="90" t="str">
        <f t="shared" si="0"/>
        <v>Chryso - Air NVR</v>
      </c>
      <c r="I10" s="90" t="s">
        <v>1072</v>
      </c>
    </row>
    <row r="11" spans="1:10" x14ac:dyDescent="0.2">
      <c r="A11" s="90">
        <v>10</v>
      </c>
      <c r="B11" s="92">
        <v>89901513</v>
      </c>
      <c r="C11" s="90" t="s">
        <v>707</v>
      </c>
      <c r="D11" s="90" t="s">
        <v>710</v>
      </c>
      <c r="E11" s="90" t="str">
        <f t="shared" si="0"/>
        <v>DarCole - DSA 110</v>
      </c>
    </row>
    <row r="12" spans="1:10" x14ac:dyDescent="0.2">
      <c r="A12" s="90">
        <v>11</v>
      </c>
      <c r="B12" s="92">
        <v>89901539</v>
      </c>
      <c r="C12" s="90" t="s">
        <v>1559</v>
      </c>
      <c r="D12" s="90" t="s">
        <v>1474</v>
      </c>
      <c r="E12" s="90" t="str">
        <f t="shared" si="0"/>
        <v>Don Contruction Products Inc. - Cemairin 280</v>
      </c>
    </row>
    <row r="13" spans="1:10" x14ac:dyDescent="0.2">
      <c r="A13" s="90">
        <v>12</v>
      </c>
      <c r="B13" s="92">
        <v>89900343</v>
      </c>
      <c r="C13" s="90" t="s">
        <v>1064</v>
      </c>
      <c r="D13" s="90" t="s">
        <v>239</v>
      </c>
      <c r="E13" s="90" t="str">
        <f t="shared" si="0"/>
        <v>Euclid - Eucon AEA-92</v>
      </c>
      <c r="I13" s="90" t="s">
        <v>1075</v>
      </c>
    </row>
    <row r="14" spans="1:10" x14ac:dyDescent="0.2">
      <c r="A14" s="90">
        <v>13</v>
      </c>
      <c r="B14" s="92">
        <v>89900343</v>
      </c>
      <c r="C14" s="90" t="s">
        <v>1064</v>
      </c>
      <c r="D14" s="90" t="s">
        <v>240</v>
      </c>
      <c r="E14" s="90" t="str">
        <f t="shared" si="0"/>
        <v>Euclid - Eucon AEA-92 S</v>
      </c>
    </row>
    <row r="15" spans="1:10" x14ac:dyDescent="0.2">
      <c r="A15" s="90">
        <v>14</v>
      </c>
      <c r="B15" s="92">
        <v>89900343</v>
      </c>
      <c r="C15" s="90" t="s">
        <v>1064</v>
      </c>
      <c r="D15" s="90" t="s">
        <v>135</v>
      </c>
      <c r="E15" s="90" t="str">
        <f t="shared" si="0"/>
        <v>Euclid - Eucon Air 30</v>
      </c>
    </row>
    <row r="16" spans="1:10" x14ac:dyDescent="0.2">
      <c r="A16" s="90">
        <v>15</v>
      </c>
      <c r="B16" s="92">
        <v>89900343</v>
      </c>
      <c r="C16" s="90" t="s">
        <v>1064</v>
      </c>
      <c r="D16" s="90" t="s">
        <v>136</v>
      </c>
      <c r="E16" s="90" t="str">
        <f t="shared" si="0"/>
        <v>Euclid - Eucon Air 40</v>
      </c>
    </row>
    <row r="17" spans="1:10" x14ac:dyDescent="0.2">
      <c r="A17" s="90">
        <v>16</v>
      </c>
      <c r="B17" s="92">
        <v>89900343</v>
      </c>
      <c r="C17" s="90" t="s">
        <v>1064</v>
      </c>
      <c r="D17" s="90" t="s">
        <v>467</v>
      </c>
      <c r="E17" s="90" t="str">
        <f t="shared" si="0"/>
        <v>Euclid - Eucon Air Mac 12</v>
      </c>
    </row>
    <row r="18" spans="1:10" x14ac:dyDescent="0.2">
      <c r="A18" s="90">
        <v>17</v>
      </c>
      <c r="B18" s="92">
        <v>89900343</v>
      </c>
      <c r="C18" s="90" t="s">
        <v>1064</v>
      </c>
      <c r="D18" s="90" t="s">
        <v>470</v>
      </c>
      <c r="E18" s="90" t="str">
        <f t="shared" si="0"/>
        <v>Euclid - Eucon Air Mac 6</v>
      </c>
    </row>
    <row r="19" spans="1:10" x14ac:dyDescent="0.2">
      <c r="A19" s="90">
        <v>18</v>
      </c>
      <c r="B19" s="92">
        <v>89900343</v>
      </c>
      <c r="C19" s="90" t="s">
        <v>1064</v>
      </c>
      <c r="D19" s="90" t="s">
        <v>272</v>
      </c>
      <c r="E19" s="90" t="str">
        <f t="shared" si="0"/>
        <v>Euclid - Eucon Air Mix 200</v>
      </c>
    </row>
    <row r="20" spans="1:10" x14ac:dyDescent="0.2">
      <c r="A20" s="90">
        <v>19</v>
      </c>
      <c r="B20" s="92">
        <v>89900343</v>
      </c>
      <c r="C20" s="90" t="s">
        <v>1064</v>
      </c>
      <c r="D20" s="90" t="s">
        <v>271</v>
      </c>
      <c r="E20" s="90" t="str">
        <f t="shared" si="0"/>
        <v>Euclid - Eucon Air-Mix</v>
      </c>
    </row>
    <row r="21" spans="1:10" x14ac:dyDescent="0.2">
      <c r="A21" s="90">
        <v>20</v>
      </c>
      <c r="B21" s="92">
        <v>89901075</v>
      </c>
      <c r="C21" s="90" t="s">
        <v>713</v>
      </c>
      <c r="D21" s="90" t="s">
        <v>137</v>
      </c>
      <c r="E21" s="90" t="str">
        <f t="shared" si="0"/>
        <v>Fritz-Pak - Air Plus</v>
      </c>
    </row>
    <row r="22" spans="1:10" x14ac:dyDescent="0.2">
      <c r="A22" s="90">
        <v>21</v>
      </c>
      <c r="B22" s="92">
        <v>89901075</v>
      </c>
      <c r="C22" s="90" t="s">
        <v>713</v>
      </c>
      <c r="D22" s="90" t="s">
        <v>138</v>
      </c>
      <c r="E22" s="90" t="str">
        <f t="shared" si="0"/>
        <v>Fritz-Pak - Super Air Plus</v>
      </c>
    </row>
    <row r="23" spans="1:10" x14ac:dyDescent="0.2">
      <c r="A23" s="90">
        <v>22</v>
      </c>
      <c r="B23" s="92">
        <v>89901006</v>
      </c>
      <c r="C23" s="90" t="s">
        <v>1065</v>
      </c>
      <c r="D23" s="90" t="s">
        <v>1276</v>
      </c>
      <c r="E23" s="90" t="str">
        <f t="shared" si="0"/>
        <v>GCP Applied Technologies - Airalon 7000</v>
      </c>
      <c r="J23" s="90"/>
    </row>
    <row r="24" spans="1:10" x14ac:dyDescent="0.2">
      <c r="A24" s="90">
        <v>23</v>
      </c>
      <c r="B24" s="92">
        <v>89901006</v>
      </c>
      <c r="C24" s="90" t="s">
        <v>1065</v>
      </c>
      <c r="D24" s="90" t="s">
        <v>241</v>
      </c>
      <c r="E24" s="90" t="str">
        <f t="shared" si="0"/>
        <v>GCP Applied Technologies - Daravair 1000</v>
      </c>
      <c r="J24" s="90"/>
    </row>
    <row r="25" spans="1:10" x14ac:dyDescent="0.2">
      <c r="A25" s="90">
        <v>24</v>
      </c>
      <c r="B25" s="92">
        <v>89901006</v>
      </c>
      <c r="C25" s="90" t="s">
        <v>1065</v>
      </c>
      <c r="D25" s="90" t="s">
        <v>1367</v>
      </c>
      <c r="E25" s="90" t="str">
        <f t="shared" si="0"/>
        <v>GCP Applied Technologies - Daravair 1400</v>
      </c>
      <c r="J25" s="90"/>
    </row>
    <row r="26" spans="1:10" x14ac:dyDescent="0.2">
      <c r="A26" s="90">
        <v>25</v>
      </c>
      <c r="B26" s="92">
        <v>89901006</v>
      </c>
      <c r="C26" s="90" t="s">
        <v>1065</v>
      </c>
      <c r="D26" s="90" t="s">
        <v>152</v>
      </c>
      <c r="E26" s="90" t="str">
        <f t="shared" si="0"/>
        <v>GCP Applied Technologies - Daravair Pave 10</v>
      </c>
      <c r="J26" s="90"/>
    </row>
    <row r="27" spans="1:10" x14ac:dyDescent="0.2">
      <c r="A27" s="90">
        <v>26</v>
      </c>
      <c r="B27" s="92">
        <v>89901006</v>
      </c>
      <c r="C27" s="90" t="s">
        <v>1065</v>
      </c>
      <c r="D27" s="90" t="s">
        <v>153</v>
      </c>
      <c r="E27" s="90" t="str">
        <f t="shared" si="0"/>
        <v>GCP Applied Technologies - Darex AEA ED</v>
      </c>
    </row>
    <row r="28" spans="1:10" x14ac:dyDescent="0.2">
      <c r="A28" s="90">
        <v>27</v>
      </c>
      <c r="B28" s="92">
        <v>89901006</v>
      </c>
      <c r="C28" s="90" t="s">
        <v>1065</v>
      </c>
      <c r="D28" s="90" t="s">
        <v>154</v>
      </c>
      <c r="E28" s="90" t="str">
        <f t="shared" si="0"/>
        <v>GCP Applied Technologies - Darex AEA EH</v>
      </c>
    </row>
    <row r="29" spans="1:10" x14ac:dyDescent="0.2">
      <c r="A29" s="90">
        <v>28</v>
      </c>
      <c r="B29" s="92">
        <v>89901006</v>
      </c>
      <c r="C29" s="90" t="s">
        <v>1065</v>
      </c>
      <c r="D29" s="90" t="s">
        <v>151</v>
      </c>
      <c r="E29" s="90" t="str">
        <f t="shared" si="0"/>
        <v>GCP Applied Technologies - Darex II AEA</v>
      </c>
    </row>
    <row r="30" spans="1:10" x14ac:dyDescent="0.2">
      <c r="A30" s="90">
        <v>29</v>
      </c>
      <c r="B30" s="92">
        <v>89901006</v>
      </c>
      <c r="C30" s="90" t="s">
        <v>1065</v>
      </c>
      <c r="D30" s="90" t="s">
        <v>273</v>
      </c>
      <c r="E30" s="90" t="str">
        <f t="shared" si="0"/>
        <v>GCP Applied Technologies - Terapave AEA</v>
      </c>
    </row>
    <row r="31" spans="1:10" x14ac:dyDescent="0.2">
      <c r="A31" s="90">
        <v>30</v>
      </c>
      <c r="B31" s="92">
        <v>89901236</v>
      </c>
      <c r="C31" s="90" t="s">
        <v>139</v>
      </c>
      <c r="D31" s="90" t="s">
        <v>282</v>
      </c>
      <c r="E31" s="90" t="str">
        <f t="shared" si="0"/>
        <v>Goulston Technologies - Chupol AEA 30</v>
      </c>
    </row>
    <row r="32" spans="1:10" x14ac:dyDescent="0.2">
      <c r="A32" s="90">
        <v>31</v>
      </c>
      <c r="B32" s="92">
        <v>89901236</v>
      </c>
      <c r="C32" s="90" t="s">
        <v>139</v>
      </c>
      <c r="D32" s="90" t="s">
        <v>140</v>
      </c>
      <c r="E32" s="90" t="str">
        <f t="shared" si="0"/>
        <v>Goulston Technologies - Chupol FA-10G</v>
      </c>
    </row>
    <row r="33" spans="1:5" x14ac:dyDescent="0.2">
      <c r="A33" s="90">
        <v>32</v>
      </c>
      <c r="B33" s="92">
        <v>89901076</v>
      </c>
      <c r="C33" s="90" t="s">
        <v>141</v>
      </c>
      <c r="D33" s="90" t="s">
        <v>143</v>
      </c>
      <c r="E33" s="90" t="str">
        <f t="shared" si="0"/>
        <v>Hunt Process Corporation - Air-In (12% Solids)</v>
      </c>
    </row>
    <row r="34" spans="1:5" x14ac:dyDescent="0.2">
      <c r="A34" s="90">
        <v>33</v>
      </c>
      <c r="B34" s="92">
        <v>89901076</v>
      </c>
      <c r="C34" s="90" t="s">
        <v>141</v>
      </c>
      <c r="D34" s="90" t="s">
        <v>142</v>
      </c>
      <c r="E34" s="90" t="str">
        <f t="shared" si="0"/>
        <v>Hunt Process Corporation - Air-In (18% Solids)</v>
      </c>
    </row>
    <row r="35" spans="1:5" x14ac:dyDescent="0.2">
      <c r="A35" s="90">
        <v>34</v>
      </c>
      <c r="B35" s="92">
        <v>89901076</v>
      </c>
      <c r="C35" s="90" t="s">
        <v>141</v>
      </c>
      <c r="D35" s="90" t="s">
        <v>144</v>
      </c>
      <c r="E35" s="90" t="str">
        <f t="shared" ref="E35:E64" si="1">C35&amp;" - "&amp;D35</f>
        <v>Hunt Process Corporation - Air-In-XT</v>
      </c>
    </row>
    <row r="36" spans="1:5" x14ac:dyDescent="0.2">
      <c r="A36" s="90">
        <v>35</v>
      </c>
      <c r="B36" s="92">
        <v>89901503</v>
      </c>
      <c r="C36" s="90" t="s">
        <v>1382</v>
      </c>
      <c r="D36" s="90" t="s">
        <v>737</v>
      </c>
      <c r="E36" s="90" t="str">
        <f t="shared" si="1"/>
        <v>Mapei - Polychem SA</v>
      </c>
    </row>
    <row r="37" spans="1:5" x14ac:dyDescent="0.2">
      <c r="A37" s="90">
        <v>36</v>
      </c>
      <c r="B37" s="92">
        <v>89901503</v>
      </c>
      <c r="C37" s="90" t="s">
        <v>1382</v>
      </c>
      <c r="D37" s="90" t="s">
        <v>738</v>
      </c>
      <c r="E37" s="90" t="str">
        <f t="shared" si="1"/>
        <v>Mapei - Polychem SA-14</v>
      </c>
    </row>
    <row r="38" spans="1:5" x14ac:dyDescent="0.2">
      <c r="A38" s="90">
        <v>37</v>
      </c>
      <c r="B38" s="92">
        <v>89901503</v>
      </c>
      <c r="C38" s="90" t="s">
        <v>1382</v>
      </c>
      <c r="D38" s="90" t="s">
        <v>739</v>
      </c>
      <c r="E38" s="90" t="str">
        <f t="shared" si="1"/>
        <v>Mapei - Polychem SA-50</v>
      </c>
    </row>
    <row r="39" spans="1:5" x14ac:dyDescent="0.2">
      <c r="A39" s="90">
        <v>38</v>
      </c>
      <c r="B39" s="92">
        <v>89901503</v>
      </c>
      <c r="C39" s="90" t="s">
        <v>1382</v>
      </c>
      <c r="D39" s="90" t="s">
        <v>1283</v>
      </c>
      <c r="E39" s="90" t="str">
        <f t="shared" si="1"/>
        <v>Mapei - Polychem VR</v>
      </c>
    </row>
    <row r="40" spans="1:5" x14ac:dyDescent="0.2">
      <c r="A40" s="90">
        <v>39</v>
      </c>
      <c r="B40" s="92">
        <v>89900105</v>
      </c>
      <c r="C40" s="90" t="s">
        <v>1281</v>
      </c>
      <c r="D40" s="90" t="s">
        <v>1556</v>
      </c>
      <c r="E40" s="90" t="str">
        <f t="shared" si="1"/>
        <v>Master Builders - Everair Plus</v>
      </c>
    </row>
    <row r="41" spans="1:5" x14ac:dyDescent="0.2">
      <c r="A41" s="90">
        <v>40</v>
      </c>
      <c r="B41" s="92">
        <v>89900105</v>
      </c>
      <c r="C41" s="90" t="s">
        <v>1281</v>
      </c>
      <c r="D41" s="90" t="s">
        <v>1209</v>
      </c>
      <c r="E41" s="90" t="str">
        <f t="shared" si="1"/>
        <v>Master Builders - MasterAir AE 200</v>
      </c>
    </row>
    <row r="42" spans="1:5" x14ac:dyDescent="0.2">
      <c r="A42" s="90">
        <v>41</v>
      </c>
      <c r="B42" s="92">
        <v>89900105</v>
      </c>
      <c r="C42" s="90" t="s">
        <v>1281</v>
      </c>
      <c r="D42" s="90" t="s">
        <v>1210</v>
      </c>
      <c r="E42" s="90" t="str">
        <f t="shared" si="1"/>
        <v>Master Builders - MasterAir AE 400</v>
      </c>
    </row>
    <row r="43" spans="1:5" x14ac:dyDescent="0.2">
      <c r="A43" s="90">
        <v>42</v>
      </c>
      <c r="B43" s="92">
        <v>89900105</v>
      </c>
      <c r="C43" s="90" t="s">
        <v>1281</v>
      </c>
      <c r="D43" s="90" t="s">
        <v>1211</v>
      </c>
      <c r="E43" s="90" t="str">
        <f t="shared" si="1"/>
        <v>Master Builders - MasterAir AE 90</v>
      </c>
    </row>
    <row r="44" spans="1:5" x14ac:dyDescent="0.2">
      <c r="A44" s="90">
        <v>43</v>
      </c>
      <c r="B44" s="92">
        <v>89900105</v>
      </c>
      <c r="C44" s="90" t="s">
        <v>1281</v>
      </c>
      <c r="D44" s="90" t="s">
        <v>1212</v>
      </c>
      <c r="E44" s="90" t="str">
        <f t="shared" si="1"/>
        <v>Master Builders - MasterAir VR 10</v>
      </c>
    </row>
    <row r="45" spans="1:5" x14ac:dyDescent="0.2">
      <c r="A45" s="90">
        <v>44</v>
      </c>
      <c r="B45" s="92">
        <v>89900105</v>
      </c>
      <c r="C45" s="90" t="s">
        <v>1281</v>
      </c>
      <c r="D45" s="90" t="s">
        <v>437</v>
      </c>
      <c r="E45" s="90" t="str">
        <f t="shared" si="1"/>
        <v>Master Builders - Mastercell 25</v>
      </c>
    </row>
    <row r="46" spans="1:5" x14ac:dyDescent="0.2">
      <c r="A46" s="90">
        <v>45</v>
      </c>
      <c r="B46" s="92">
        <v>89900105</v>
      </c>
      <c r="C46" s="90" t="s">
        <v>1281</v>
      </c>
      <c r="D46" s="90" t="s">
        <v>1557</v>
      </c>
      <c r="E46" s="90" t="str">
        <f t="shared" si="1"/>
        <v>Master Builders - MB AE 90</v>
      </c>
    </row>
    <row r="47" spans="1:5" x14ac:dyDescent="0.2">
      <c r="A47" s="90">
        <v>46</v>
      </c>
      <c r="B47" s="92">
        <v>89900105</v>
      </c>
      <c r="C47" s="90" t="s">
        <v>1281</v>
      </c>
      <c r="D47" s="90" t="s">
        <v>1558</v>
      </c>
      <c r="E47" s="90" t="str">
        <f t="shared" si="1"/>
        <v>Master Builders - MBVR</v>
      </c>
    </row>
    <row r="48" spans="1:5" x14ac:dyDescent="0.2">
      <c r="A48" s="90">
        <v>47</v>
      </c>
      <c r="B48" s="92">
        <v>89900105</v>
      </c>
      <c r="C48" s="90" t="s">
        <v>1281</v>
      </c>
      <c r="D48" s="90" t="s">
        <v>1555</v>
      </c>
      <c r="E48" s="90" t="str">
        <f t="shared" si="1"/>
        <v>Master Builders - Micro-Air</v>
      </c>
    </row>
    <row r="49" spans="1:9" x14ac:dyDescent="0.2">
      <c r="A49" s="90">
        <v>48</v>
      </c>
      <c r="B49" s="92">
        <v>89901340</v>
      </c>
      <c r="C49" s="90" t="s">
        <v>236</v>
      </c>
      <c r="D49" s="90" t="s">
        <v>237</v>
      </c>
      <c r="E49" s="90" t="str">
        <f t="shared" si="1"/>
        <v>Premiere Concrete Admixture - Conair</v>
      </c>
    </row>
    <row r="50" spans="1:9" x14ac:dyDescent="0.2">
      <c r="A50" s="90">
        <v>49</v>
      </c>
      <c r="B50" s="92">
        <v>89901340</v>
      </c>
      <c r="C50" s="90" t="s">
        <v>236</v>
      </c>
      <c r="D50" s="90" t="s">
        <v>238</v>
      </c>
      <c r="E50" s="90" t="str">
        <f t="shared" si="1"/>
        <v>Premiere Concrete Admixture - Conair 260</v>
      </c>
    </row>
    <row r="51" spans="1:9" x14ac:dyDescent="0.2">
      <c r="A51" s="90">
        <v>50</v>
      </c>
      <c r="B51" s="92">
        <v>89901340</v>
      </c>
      <c r="C51" s="90" t="s">
        <v>236</v>
      </c>
      <c r="D51" s="102" t="s">
        <v>1565</v>
      </c>
      <c r="E51" s="102" t="str">
        <f t="shared" si="1"/>
        <v>Premiere Concrete Admixture - Conair X</v>
      </c>
    </row>
    <row r="52" spans="1:9" x14ac:dyDescent="0.2">
      <c r="A52" s="90">
        <v>51</v>
      </c>
      <c r="B52" s="92">
        <v>89901077</v>
      </c>
      <c r="C52" s="90" t="s">
        <v>1066</v>
      </c>
      <c r="D52" s="90" t="s">
        <v>620</v>
      </c>
      <c r="E52" s="90" t="str">
        <f t="shared" si="1"/>
        <v>RussTech - RAE-260</v>
      </c>
    </row>
    <row r="53" spans="1:9" x14ac:dyDescent="0.2">
      <c r="A53" s="90">
        <v>52</v>
      </c>
      <c r="B53" s="92">
        <v>89901077</v>
      </c>
      <c r="C53" s="90" t="s">
        <v>1066</v>
      </c>
      <c r="D53" s="90" t="s">
        <v>146</v>
      </c>
      <c r="E53" s="90" t="str">
        <f t="shared" si="1"/>
        <v>RussTech - RSA-10</v>
      </c>
      <c r="H53" s="91"/>
      <c r="I53" s="91"/>
    </row>
    <row r="54" spans="1:9" x14ac:dyDescent="0.2">
      <c r="A54" s="90">
        <v>53</v>
      </c>
      <c r="B54" s="92">
        <v>89901077</v>
      </c>
      <c r="C54" s="90" t="s">
        <v>1066</v>
      </c>
      <c r="D54" s="90" t="s">
        <v>145</v>
      </c>
      <c r="E54" s="90" t="str">
        <f t="shared" si="1"/>
        <v>RussTech - RVR-15</v>
      </c>
    </row>
    <row r="55" spans="1:9" x14ac:dyDescent="0.2">
      <c r="A55" s="90">
        <v>54</v>
      </c>
      <c r="B55" s="92">
        <v>89900836</v>
      </c>
      <c r="C55" s="90" t="s">
        <v>1067</v>
      </c>
      <c r="D55" s="90" t="s">
        <v>148</v>
      </c>
      <c r="E55" s="90" t="str">
        <f t="shared" si="1"/>
        <v>Sika - Sika AEA-14</v>
      </c>
    </row>
    <row r="56" spans="1:9" x14ac:dyDescent="0.2">
      <c r="A56" s="90">
        <v>55</v>
      </c>
      <c r="B56" s="92">
        <v>89900836</v>
      </c>
      <c r="C56" s="90" t="s">
        <v>1067</v>
      </c>
      <c r="D56" s="90" t="s">
        <v>1282</v>
      </c>
      <c r="E56" s="90" t="str">
        <f t="shared" si="1"/>
        <v>Sika - Sika AER C</v>
      </c>
      <c r="H56" s="91"/>
      <c r="I56" s="91"/>
    </row>
    <row r="57" spans="1:9" x14ac:dyDescent="0.2">
      <c r="A57" s="90">
        <v>56</v>
      </c>
      <c r="B57" s="92">
        <v>89900836</v>
      </c>
      <c r="C57" s="90" t="s">
        <v>1067</v>
      </c>
      <c r="D57" s="90" t="s">
        <v>147</v>
      </c>
      <c r="E57" s="90" t="str">
        <f t="shared" si="1"/>
        <v>Sika - Sika Air</v>
      </c>
    </row>
    <row r="58" spans="1:9" x14ac:dyDescent="0.2">
      <c r="A58" s="90">
        <v>57</v>
      </c>
      <c r="B58" s="92">
        <v>89900836</v>
      </c>
      <c r="C58" s="90" t="s">
        <v>1067</v>
      </c>
      <c r="D58" s="90" t="s">
        <v>149</v>
      </c>
      <c r="E58" s="90" t="str">
        <f t="shared" si="1"/>
        <v>Sika - Sika Air-260</v>
      </c>
    </row>
    <row r="59" spans="1:9" x14ac:dyDescent="0.2">
      <c r="A59" s="90">
        <v>58</v>
      </c>
      <c r="B59" s="92">
        <v>89900836</v>
      </c>
      <c r="C59" s="90" t="s">
        <v>1067</v>
      </c>
      <c r="D59" s="90" t="s">
        <v>150</v>
      </c>
      <c r="E59" s="90" t="str">
        <f t="shared" si="1"/>
        <v>Sika - Sika Air-360</v>
      </c>
    </row>
    <row r="60" spans="1:9" x14ac:dyDescent="0.2">
      <c r="A60" s="90">
        <v>59</v>
      </c>
      <c r="B60" s="92">
        <v>89900836</v>
      </c>
      <c r="C60" s="102" t="s">
        <v>1067</v>
      </c>
      <c r="D60" s="102" t="s">
        <v>1579</v>
      </c>
      <c r="E60" s="102" t="str">
        <f t="shared" si="1"/>
        <v>Sika - Sika Lightcrete Powder</v>
      </c>
    </row>
    <row r="61" spans="1:9" x14ac:dyDescent="0.2">
      <c r="A61" s="90">
        <v>60</v>
      </c>
      <c r="B61" s="92">
        <v>89900836</v>
      </c>
      <c r="C61" s="90" t="s">
        <v>1067</v>
      </c>
      <c r="D61" s="90" t="s">
        <v>815</v>
      </c>
      <c r="E61" s="90" t="str">
        <f t="shared" si="1"/>
        <v>Sika - SikaControl AIR-160</v>
      </c>
    </row>
    <row r="62" spans="1:9" x14ac:dyDescent="0.2">
      <c r="A62" s="90">
        <v>61</v>
      </c>
      <c r="B62" s="92">
        <v>89901007</v>
      </c>
      <c r="C62" s="90" t="s">
        <v>1070</v>
      </c>
      <c r="D62" s="90" t="s">
        <v>155</v>
      </c>
      <c r="E62" s="90" t="str">
        <f t="shared" si="1"/>
        <v>WR Meadows - Sealtight X</v>
      </c>
    </row>
    <row r="63" spans="1:9" x14ac:dyDescent="0.2">
      <c r="A63" s="90">
        <v>62</v>
      </c>
      <c r="B63" s="92">
        <v>89901007</v>
      </c>
      <c r="C63" s="90" t="s">
        <v>1070</v>
      </c>
      <c r="D63" s="90" t="s">
        <v>156</v>
      </c>
      <c r="E63" s="90" t="str">
        <f t="shared" si="1"/>
        <v>WR Meadows - Sealtight XX</v>
      </c>
    </row>
    <row r="64" spans="1:9" x14ac:dyDescent="0.2">
      <c r="A64" s="90">
        <v>63</v>
      </c>
      <c r="E64" s="90" t="str">
        <f t="shared" si="1"/>
        <v xml:space="preserve"> - </v>
      </c>
    </row>
    <row r="66" spans="1:10" s="91" customFormat="1" x14ac:dyDescent="0.2">
      <c r="A66" s="91" t="s">
        <v>915</v>
      </c>
      <c r="B66" s="91" t="s">
        <v>1060</v>
      </c>
      <c r="C66" s="91" t="s">
        <v>2</v>
      </c>
      <c r="D66" s="91" t="s">
        <v>1061</v>
      </c>
      <c r="E66" s="91" t="s">
        <v>230</v>
      </c>
      <c r="H66" s="90" t="s">
        <v>1051</v>
      </c>
      <c r="I66" s="93">
        <v>1</v>
      </c>
      <c r="J66" s="91">
        <f>I66</f>
        <v>1</v>
      </c>
    </row>
    <row r="67" spans="1:10" x14ac:dyDescent="0.2">
      <c r="A67" s="90">
        <v>1</v>
      </c>
      <c r="E67" s="90" t="s">
        <v>1037</v>
      </c>
      <c r="H67" s="90" t="s">
        <v>1006</v>
      </c>
      <c r="I67" s="93">
        <f>VLOOKUP(I66,ADMIX!$A$67:$E$185,2)</f>
        <v>0</v>
      </c>
      <c r="J67" s="91">
        <f>I67</f>
        <v>0</v>
      </c>
    </row>
    <row r="68" spans="1:10" x14ac:dyDescent="0.2">
      <c r="A68" s="90">
        <v>2</v>
      </c>
      <c r="B68" s="92">
        <v>89900084</v>
      </c>
      <c r="C68" s="90" t="s">
        <v>1062</v>
      </c>
      <c r="D68" s="90" t="s">
        <v>157</v>
      </c>
      <c r="E68" s="90" t="str">
        <f t="shared" ref="E68:E99" si="2">C68&amp;" - "&amp;D68</f>
        <v>Arr-Maz - Redux DP</v>
      </c>
      <c r="H68" s="90" t="s">
        <v>1068</v>
      </c>
      <c r="I68" s="93" t="str">
        <f>VLOOKUP(I66,ADMIX!$A$67:$E$185,5)</f>
        <v xml:space="preserve">     </v>
      </c>
      <c r="J68" s="91" t="str">
        <f>I68</f>
        <v xml:space="preserve">     </v>
      </c>
    </row>
    <row r="69" spans="1:10" x14ac:dyDescent="0.2">
      <c r="A69" s="90">
        <v>3</v>
      </c>
      <c r="B69" s="92">
        <v>89900084</v>
      </c>
      <c r="C69" s="90" t="s">
        <v>1062</v>
      </c>
      <c r="D69" s="90" t="s">
        <v>158</v>
      </c>
      <c r="E69" s="90" t="str">
        <f t="shared" si="2"/>
        <v>Arr-Maz - Redux N</v>
      </c>
    </row>
    <row r="70" spans="1:10" x14ac:dyDescent="0.2">
      <c r="A70" s="90">
        <v>4</v>
      </c>
      <c r="B70" s="92">
        <v>89901505</v>
      </c>
      <c r="C70" s="90" t="s">
        <v>227</v>
      </c>
      <c r="D70" s="102" t="s">
        <v>1610</v>
      </c>
      <c r="E70" s="102" t="str">
        <f t="shared" si="2"/>
        <v>Cemex - Isocast 6200</v>
      </c>
      <c r="I70" s="90" t="s">
        <v>944</v>
      </c>
    </row>
    <row r="71" spans="1:10" x14ac:dyDescent="0.2">
      <c r="A71" s="90">
        <v>5</v>
      </c>
      <c r="B71" s="92">
        <v>89901505</v>
      </c>
      <c r="C71" s="90" t="s">
        <v>227</v>
      </c>
      <c r="D71" s="102" t="s">
        <v>1611</v>
      </c>
      <c r="E71" s="102" t="str">
        <f t="shared" si="2"/>
        <v>Cemex - Isocast 6300</v>
      </c>
      <c r="I71" s="90" t="s">
        <v>1042</v>
      </c>
    </row>
    <row r="72" spans="1:10" x14ac:dyDescent="0.2">
      <c r="A72" s="90">
        <v>6</v>
      </c>
      <c r="B72" s="92">
        <v>89901505</v>
      </c>
      <c r="C72" s="90" t="s">
        <v>227</v>
      </c>
      <c r="D72" s="102" t="s">
        <v>1612</v>
      </c>
      <c r="E72" s="102" t="str">
        <f t="shared" si="2"/>
        <v>Cemex - Isoflex 8600</v>
      </c>
      <c r="I72" s="90" t="s">
        <v>1069</v>
      </c>
    </row>
    <row r="73" spans="1:10" x14ac:dyDescent="0.2">
      <c r="A73" s="90">
        <v>7</v>
      </c>
      <c r="B73" s="92">
        <v>89901505</v>
      </c>
      <c r="C73" s="90" t="s">
        <v>227</v>
      </c>
      <c r="D73" s="90" t="s">
        <v>728</v>
      </c>
      <c r="E73" s="90" t="str">
        <f t="shared" si="2"/>
        <v>Cemex - Isoflow 7730</v>
      </c>
      <c r="I73" s="90" t="s">
        <v>1044</v>
      </c>
    </row>
    <row r="74" spans="1:10" x14ac:dyDescent="0.2">
      <c r="A74" s="90">
        <v>8</v>
      </c>
      <c r="B74" s="92">
        <v>89901505</v>
      </c>
      <c r="C74" s="90" t="s">
        <v>227</v>
      </c>
      <c r="D74" s="90" t="s">
        <v>729</v>
      </c>
      <c r="E74" s="90" t="str">
        <f t="shared" si="2"/>
        <v>Cemex - Isoplast 1440</v>
      </c>
      <c r="I74" s="90" t="s">
        <v>948</v>
      </c>
    </row>
    <row r="75" spans="1:10" x14ac:dyDescent="0.2">
      <c r="A75" s="90">
        <v>9</v>
      </c>
      <c r="B75" s="92">
        <v>89901074</v>
      </c>
      <c r="C75" s="90" t="s">
        <v>1063</v>
      </c>
      <c r="D75" s="90" t="s">
        <v>1388</v>
      </c>
      <c r="E75" s="90" t="str">
        <f t="shared" si="2"/>
        <v>Chryso - Enviromix 159</v>
      </c>
      <c r="I75" s="90" t="s">
        <v>1072</v>
      </c>
    </row>
    <row r="76" spans="1:10" x14ac:dyDescent="0.2">
      <c r="A76" s="90">
        <v>10</v>
      </c>
      <c r="B76" s="92">
        <v>89901074</v>
      </c>
      <c r="C76" s="90" t="s">
        <v>1063</v>
      </c>
      <c r="D76" s="90" t="s">
        <v>1456</v>
      </c>
      <c r="E76" s="90" t="str">
        <f t="shared" si="2"/>
        <v>Chryso - Enviromix 330</v>
      </c>
    </row>
    <row r="77" spans="1:10" x14ac:dyDescent="0.2">
      <c r="A77" s="90">
        <v>11</v>
      </c>
      <c r="B77" s="92">
        <v>89901074</v>
      </c>
      <c r="C77" s="90" t="s">
        <v>1063</v>
      </c>
      <c r="D77" s="90" t="s">
        <v>1389</v>
      </c>
      <c r="E77" s="90" t="str">
        <f t="shared" si="2"/>
        <v>Chryso - Enviromix 740</v>
      </c>
      <c r="I77" s="90" t="s">
        <v>1074</v>
      </c>
    </row>
    <row r="78" spans="1:10" x14ac:dyDescent="0.2">
      <c r="A78" s="90">
        <v>12</v>
      </c>
      <c r="B78" s="92">
        <v>89901074</v>
      </c>
      <c r="C78" s="90" t="s">
        <v>1063</v>
      </c>
      <c r="D78" s="90" t="s">
        <v>1390</v>
      </c>
      <c r="E78" s="90" t="str">
        <f t="shared" si="2"/>
        <v xml:space="preserve">Chryso - Fluid Optima 256 EMX </v>
      </c>
    </row>
    <row r="79" spans="1:10" x14ac:dyDescent="0.2">
      <c r="A79" s="90">
        <v>13</v>
      </c>
      <c r="B79" s="92">
        <v>89901074</v>
      </c>
      <c r="C79" s="90" t="s">
        <v>1063</v>
      </c>
      <c r="D79" s="90" t="s">
        <v>1391</v>
      </c>
      <c r="E79" s="90" t="str">
        <f t="shared" si="2"/>
        <v>Chryso - Fluid Optima 258 EMX</v>
      </c>
    </row>
    <row r="80" spans="1:10" x14ac:dyDescent="0.2">
      <c r="A80" s="90">
        <v>14</v>
      </c>
      <c r="B80" s="92">
        <v>89901074</v>
      </c>
      <c r="C80" s="90" t="s">
        <v>1063</v>
      </c>
      <c r="D80" s="90" t="s">
        <v>1387</v>
      </c>
      <c r="E80" s="90" t="str">
        <f t="shared" si="2"/>
        <v>Chryso - Optima 233</v>
      </c>
    </row>
    <row r="81" spans="1:5" x14ac:dyDescent="0.2">
      <c r="A81" s="90">
        <v>15</v>
      </c>
      <c r="B81" s="92">
        <v>89901074</v>
      </c>
      <c r="C81" s="90" t="s">
        <v>1063</v>
      </c>
      <c r="D81" s="90" t="s">
        <v>1392</v>
      </c>
      <c r="E81" s="90" t="str">
        <f t="shared" si="2"/>
        <v>Chryso - Optima 249</v>
      </c>
    </row>
    <row r="82" spans="1:5" x14ac:dyDescent="0.2">
      <c r="A82" s="90">
        <v>16</v>
      </c>
      <c r="B82" s="92">
        <v>89901074</v>
      </c>
      <c r="C82" s="90" t="s">
        <v>1063</v>
      </c>
      <c r="D82" s="90" t="s">
        <v>626</v>
      </c>
      <c r="E82" s="90" t="str">
        <f t="shared" si="2"/>
        <v>Chryso - Plast P150</v>
      </c>
    </row>
    <row r="83" spans="1:5" x14ac:dyDescent="0.2">
      <c r="A83" s="90">
        <v>17</v>
      </c>
      <c r="B83" s="92">
        <v>89901074</v>
      </c>
      <c r="C83" s="90" t="s">
        <v>1063</v>
      </c>
      <c r="D83" s="90" t="s">
        <v>1393</v>
      </c>
      <c r="E83" s="90" t="str">
        <f t="shared" si="2"/>
        <v>Chryso - Quad 520 EMX</v>
      </c>
    </row>
    <row r="84" spans="1:5" x14ac:dyDescent="0.2">
      <c r="A84" s="90">
        <v>18</v>
      </c>
      <c r="B84" s="92">
        <v>89901074</v>
      </c>
      <c r="C84" s="90" t="s">
        <v>1063</v>
      </c>
      <c r="D84" s="90" t="s">
        <v>1394</v>
      </c>
      <c r="E84" s="90" t="str">
        <f t="shared" si="2"/>
        <v>Chryso - Quad 842</v>
      </c>
    </row>
    <row r="85" spans="1:5" x14ac:dyDescent="0.2">
      <c r="A85" s="90">
        <v>19</v>
      </c>
      <c r="B85" s="92">
        <v>89901513</v>
      </c>
      <c r="C85" s="90" t="s">
        <v>707</v>
      </c>
      <c r="D85" s="90" t="s">
        <v>708</v>
      </c>
      <c r="E85" s="90" t="str">
        <f t="shared" si="2"/>
        <v>DarCole - DNL 785</v>
      </c>
    </row>
    <row r="86" spans="1:5" x14ac:dyDescent="0.2">
      <c r="A86" s="90">
        <v>20</v>
      </c>
      <c r="B86" s="92">
        <v>89900343</v>
      </c>
      <c r="C86" s="90" t="s">
        <v>1064</v>
      </c>
      <c r="D86" s="90" t="s">
        <v>169</v>
      </c>
      <c r="E86" s="90" t="str">
        <f t="shared" si="2"/>
        <v>Euclid - Eucon 1037</v>
      </c>
    </row>
    <row r="87" spans="1:5" x14ac:dyDescent="0.2">
      <c r="A87" s="90">
        <v>21</v>
      </c>
      <c r="B87" s="92">
        <v>89900343</v>
      </c>
      <c r="C87" s="90" t="s">
        <v>1064</v>
      </c>
      <c r="D87" s="90" t="s">
        <v>166</v>
      </c>
      <c r="E87" s="90" t="str">
        <f t="shared" si="2"/>
        <v>Euclid - Eucon 37</v>
      </c>
    </row>
    <row r="88" spans="1:5" x14ac:dyDescent="0.2">
      <c r="A88" s="90">
        <v>22</v>
      </c>
      <c r="B88" s="92">
        <v>89900343</v>
      </c>
      <c r="C88" s="90" t="s">
        <v>1064</v>
      </c>
      <c r="D88" s="90" t="s">
        <v>170</v>
      </c>
      <c r="E88" s="90" t="str">
        <f t="shared" si="2"/>
        <v>Euclid - Eucon A+</v>
      </c>
    </row>
    <row r="89" spans="1:5" x14ac:dyDescent="0.2">
      <c r="A89" s="90">
        <v>23</v>
      </c>
      <c r="B89" s="92">
        <v>89900343</v>
      </c>
      <c r="C89" s="90" t="s">
        <v>1064</v>
      </c>
      <c r="D89" s="90" t="s">
        <v>162</v>
      </c>
      <c r="E89" s="90" t="str">
        <f t="shared" si="2"/>
        <v>Euclid - Eucon HW</v>
      </c>
    </row>
    <row r="90" spans="1:5" x14ac:dyDescent="0.2">
      <c r="A90" s="90">
        <v>24</v>
      </c>
      <c r="B90" s="92">
        <v>89900343</v>
      </c>
      <c r="C90" s="90" t="s">
        <v>1064</v>
      </c>
      <c r="D90" s="90" t="s">
        <v>160</v>
      </c>
      <c r="E90" s="90" t="str">
        <f t="shared" si="2"/>
        <v>Euclid - Eucon LR</v>
      </c>
    </row>
    <row r="91" spans="1:5" x14ac:dyDescent="0.2">
      <c r="A91" s="90">
        <v>25</v>
      </c>
      <c r="B91" s="92">
        <v>89900343</v>
      </c>
      <c r="C91" s="90" t="s">
        <v>1064</v>
      </c>
      <c r="D91" s="90" t="s">
        <v>159</v>
      </c>
      <c r="E91" s="90" t="str">
        <f t="shared" si="2"/>
        <v>Euclid - Eucon LW</v>
      </c>
    </row>
    <row r="92" spans="1:5" x14ac:dyDescent="0.2">
      <c r="A92" s="90">
        <v>26</v>
      </c>
      <c r="B92" s="92">
        <v>89900343</v>
      </c>
      <c r="C92" s="90" t="s">
        <v>1064</v>
      </c>
      <c r="D92" s="90" t="s">
        <v>167</v>
      </c>
      <c r="E92" s="90" t="str">
        <f t="shared" si="2"/>
        <v>Euclid - Eucon MR</v>
      </c>
    </row>
    <row r="93" spans="1:5" x14ac:dyDescent="0.2">
      <c r="A93" s="90">
        <v>27</v>
      </c>
      <c r="B93" s="92">
        <v>89900343</v>
      </c>
      <c r="C93" s="90" t="s">
        <v>1064</v>
      </c>
      <c r="D93" s="90" t="s">
        <v>172</v>
      </c>
      <c r="E93" s="90" t="str">
        <f t="shared" si="2"/>
        <v>Euclid - Eucon MRX</v>
      </c>
    </row>
    <row r="94" spans="1:5" x14ac:dyDescent="0.2">
      <c r="A94" s="90">
        <v>28</v>
      </c>
      <c r="B94" s="92">
        <v>89900343</v>
      </c>
      <c r="C94" s="90" t="s">
        <v>1064</v>
      </c>
      <c r="D94" s="90" t="s">
        <v>163</v>
      </c>
      <c r="E94" s="90" t="str">
        <f t="shared" si="2"/>
        <v>Euclid - Eucon NW</v>
      </c>
    </row>
    <row r="95" spans="1:5" x14ac:dyDescent="0.2">
      <c r="A95" s="90">
        <v>29</v>
      </c>
      <c r="B95" s="92">
        <v>89900343</v>
      </c>
      <c r="C95" s="90" t="s">
        <v>1064</v>
      </c>
      <c r="D95" s="90" t="s">
        <v>711</v>
      </c>
      <c r="E95" s="90" t="str">
        <f t="shared" si="2"/>
        <v>Euclid - Eucon SE</v>
      </c>
    </row>
    <row r="96" spans="1:5" x14ac:dyDescent="0.2">
      <c r="A96" s="90">
        <v>30</v>
      </c>
      <c r="B96" s="92">
        <v>89900343</v>
      </c>
      <c r="C96" s="90" t="s">
        <v>1064</v>
      </c>
      <c r="D96" s="90" t="s">
        <v>165</v>
      </c>
      <c r="E96" s="90" t="str">
        <f t="shared" si="2"/>
        <v>Euclid - Eucon SPJ</v>
      </c>
    </row>
    <row r="97" spans="1:5" x14ac:dyDescent="0.2">
      <c r="A97" s="90">
        <v>31</v>
      </c>
      <c r="B97" s="92">
        <v>89900343</v>
      </c>
      <c r="C97" s="90" t="s">
        <v>1064</v>
      </c>
      <c r="D97" s="90" t="s">
        <v>233</v>
      </c>
      <c r="E97" s="90" t="str">
        <f t="shared" si="2"/>
        <v>Euclid - Eucon WR</v>
      </c>
    </row>
    <row r="98" spans="1:5" x14ac:dyDescent="0.2">
      <c r="A98" s="90">
        <v>32</v>
      </c>
      <c r="B98" s="92">
        <v>89900343</v>
      </c>
      <c r="C98" s="90" t="s">
        <v>1064</v>
      </c>
      <c r="D98" s="90" t="s">
        <v>234</v>
      </c>
      <c r="E98" s="90" t="str">
        <f t="shared" si="2"/>
        <v>Euclid - Eucon WR 75</v>
      </c>
    </row>
    <row r="99" spans="1:5" x14ac:dyDescent="0.2">
      <c r="A99" s="90">
        <v>33</v>
      </c>
      <c r="B99" s="92">
        <v>89900343</v>
      </c>
      <c r="C99" s="90" t="s">
        <v>1064</v>
      </c>
      <c r="D99" s="90" t="s">
        <v>412</v>
      </c>
      <c r="E99" s="90" t="str">
        <f t="shared" si="2"/>
        <v>Euclid - Eucon WR 91</v>
      </c>
    </row>
    <row r="100" spans="1:5" x14ac:dyDescent="0.2">
      <c r="A100" s="90">
        <v>34</v>
      </c>
      <c r="B100" s="92">
        <v>89900343</v>
      </c>
      <c r="C100" s="90" t="s">
        <v>1064</v>
      </c>
      <c r="D100" s="90" t="s">
        <v>161</v>
      </c>
      <c r="E100" s="90" t="str">
        <f t="shared" ref="E100:E131" si="3">C100&amp;" - "&amp;D100</f>
        <v xml:space="preserve">Euclid - Eucon X 15 </v>
      </c>
    </row>
    <row r="101" spans="1:5" x14ac:dyDescent="0.2">
      <c r="A101" s="90">
        <v>35</v>
      </c>
      <c r="B101" s="92">
        <v>89900343</v>
      </c>
      <c r="C101" s="90" t="s">
        <v>1064</v>
      </c>
      <c r="D101" s="90" t="s">
        <v>171</v>
      </c>
      <c r="E101" s="90" t="str">
        <f t="shared" si="3"/>
        <v>Euclid - Plastol 341</v>
      </c>
    </row>
    <row r="102" spans="1:5" x14ac:dyDescent="0.2">
      <c r="A102" s="90">
        <v>36</v>
      </c>
      <c r="B102" s="92">
        <v>89900343</v>
      </c>
      <c r="C102" s="90" t="s">
        <v>1064</v>
      </c>
      <c r="D102" s="90" t="s">
        <v>168</v>
      </c>
      <c r="E102" s="90" t="str">
        <f t="shared" si="3"/>
        <v>Euclid - Plastol 5000</v>
      </c>
    </row>
    <row r="103" spans="1:5" x14ac:dyDescent="0.2">
      <c r="A103" s="90">
        <v>37</v>
      </c>
      <c r="B103" s="92">
        <v>89900343</v>
      </c>
      <c r="C103" s="90" t="s">
        <v>1064</v>
      </c>
      <c r="D103" s="90" t="s">
        <v>255</v>
      </c>
      <c r="E103" s="90" t="str">
        <f t="shared" si="3"/>
        <v>Euclid - Plastol 6400</v>
      </c>
    </row>
    <row r="104" spans="1:5" x14ac:dyDescent="0.2">
      <c r="A104" s="90">
        <v>38</v>
      </c>
      <c r="B104" s="92">
        <v>89900343</v>
      </c>
      <c r="C104" s="90" t="s">
        <v>1064</v>
      </c>
      <c r="D104" s="90" t="s">
        <v>1395</v>
      </c>
      <c r="E104" s="90" t="str">
        <f t="shared" si="3"/>
        <v>Euclid - Plastol 6420</v>
      </c>
    </row>
    <row r="105" spans="1:5" x14ac:dyDescent="0.2">
      <c r="A105" s="90">
        <v>39</v>
      </c>
      <c r="B105" s="92">
        <v>89900343</v>
      </c>
      <c r="C105" s="90" t="s">
        <v>1064</v>
      </c>
      <c r="D105" s="90" t="s">
        <v>1568</v>
      </c>
      <c r="E105" s="102" t="str">
        <f t="shared" si="3"/>
        <v>Euclid - Plastol 6425</v>
      </c>
    </row>
    <row r="106" spans="1:5" x14ac:dyDescent="0.2">
      <c r="A106" s="90">
        <v>40</v>
      </c>
      <c r="B106" s="92">
        <v>89900343</v>
      </c>
      <c r="C106" s="90" t="s">
        <v>1064</v>
      </c>
      <c r="D106" s="90" t="s">
        <v>1396</v>
      </c>
      <c r="E106" s="90" t="str">
        <f t="shared" si="3"/>
        <v>Euclid - Plastol SPC</v>
      </c>
    </row>
    <row r="107" spans="1:5" x14ac:dyDescent="0.2">
      <c r="A107" s="90">
        <v>41</v>
      </c>
      <c r="B107" s="92">
        <v>89900343</v>
      </c>
      <c r="C107" s="90" t="s">
        <v>1064</v>
      </c>
      <c r="D107" s="90" t="s">
        <v>469</v>
      </c>
      <c r="E107" s="90" t="str">
        <f t="shared" si="3"/>
        <v>Euclid - Plastol Ultra 209</v>
      </c>
    </row>
    <row r="108" spans="1:5" x14ac:dyDescent="0.2">
      <c r="A108" s="90">
        <v>42</v>
      </c>
      <c r="B108" s="92">
        <v>89901006</v>
      </c>
      <c r="C108" s="90" t="s">
        <v>1065</v>
      </c>
      <c r="D108" s="90" t="s">
        <v>219</v>
      </c>
      <c r="E108" s="90" t="str">
        <f t="shared" si="3"/>
        <v>GCP Applied Technologies - ADVA 140M</v>
      </c>
    </row>
    <row r="109" spans="1:5" x14ac:dyDescent="0.2">
      <c r="A109" s="90">
        <v>43</v>
      </c>
      <c r="B109" s="92">
        <v>89901006</v>
      </c>
      <c r="C109" s="90" t="s">
        <v>1065</v>
      </c>
      <c r="D109" s="90" t="s">
        <v>464</v>
      </c>
      <c r="E109" s="90" t="str">
        <f t="shared" si="3"/>
        <v>GCP Applied Technologies - ADVA 150M</v>
      </c>
    </row>
    <row r="110" spans="1:5" x14ac:dyDescent="0.2">
      <c r="A110" s="90">
        <v>44</v>
      </c>
      <c r="B110" s="92">
        <v>89901006</v>
      </c>
      <c r="C110" s="90" t="s">
        <v>1065</v>
      </c>
      <c r="D110" s="90" t="s">
        <v>440</v>
      </c>
      <c r="E110" s="90" t="str">
        <f t="shared" si="3"/>
        <v>GCP Applied Technologies - ADVA 198</v>
      </c>
    </row>
    <row r="111" spans="1:5" x14ac:dyDescent="0.2">
      <c r="A111" s="90">
        <v>45</v>
      </c>
      <c r="B111" s="92">
        <v>89901006</v>
      </c>
      <c r="C111" s="90" t="s">
        <v>1065</v>
      </c>
      <c r="D111" s="90" t="s">
        <v>622</v>
      </c>
      <c r="E111" s="90" t="str">
        <f t="shared" si="3"/>
        <v>GCP Applied Technologies - Clarena MC2000</v>
      </c>
    </row>
    <row r="112" spans="1:5" x14ac:dyDescent="0.2">
      <c r="A112" s="90">
        <v>46</v>
      </c>
      <c r="B112" s="92">
        <v>89901006</v>
      </c>
      <c r="C112" s="90" t="s">
        <v>1065</v>
      </c>
      <c r="D112" s="90" t="s">
        <v>657</v>
      </c>
      <c r="E112" s="90" t="str">
        <f t="shared" si="3"/>
        <v>GCP Applied Technologies - Concera CP1124</v>
      </c>
    </row>
    <row r="113" spans="1:5" x14ac:dyDescent="0.2">
      <c r="A113" s="90">
        <v>47</v>
      </c>
      <c r="B113" s="92">
        <v>89901006</v>
      </c>
      <c r="C113" s="90" t="s">
        <v>1065</v>
      </c>
      <c r="D113" s="90" t="s">
        <v>179</v>
      </c>
      <c r="E113" s="90" t="str">
        <f t="shared" si="3"/>
        <v>GCP Applied Technologies - Daracem 55</v>
      </c>
    </row>
    <row r="114" spans="1:5" x14ac:dyDescent="0.2">
      <c r="A114" s="90">
        <v>48</v>
      </c>
      <c r="B114" s="92">
        <v>89901006</v>
      </c>
      <c r="C114" s="90" t="s">
        <v>1065</v>
      </c>
      <c r="D114" s="90" t="s">
        <v>1455</v>
      </c>
      <c r="E114" s="90" t="str">
        <f t="shared" si="3"/>
        <v>GCP Applied Technologies - ELARA SP200</v>
      </c>
    </row>
    <row r="115" spans="1:5" x14ac:dyDescent="0.2">
      <c r="A115" s="90">
        <v>49</v>
      </c>
      <c r="B115" s="92">
        <v>89901006</v>
      </c>
      <c r="C115" s="90" t="s">
        <v>1065</v>
      </c>
      <c r="D115" s="90" t="s">
        <v>1361</v>
      </c>
      <c r="E115" s="90" t="str">
        <f t="shared" si="3"/>
        <v>GCP Applied Technologies - MIRA 110</v>
      </c>
    </row>
    <row r="116" spans="1:5" x14ac:dyDescent="0.2">
      <c r="A116" s="90">
        <v>50</v>
      </c>
      <c r="B116" s="92">
        <v>89901006</v>
      </c>
      <c r="C116" s="90" t="s">
        <v>1065</v>
      </c>
      <c r="D116" s="90" t="s">
        <v>1362</v>
      </c>
      <c r="E116" s="90" t="str">
        <f t="shared" si="3"/>
        <v>GCP Applied Technologies - MIRA 85</v>
      </c>
    </row>
    <row r="117" spans="1:5" x14ac:dyDescent="0.2">
      <c r="A117" s="90">
        <v>51</v>
      </c>
      <c r="B117" s="92">
        <v>89901006</v>
      </c>
      <c r="C117" s="90" t="s">
        <v>1065</v>
      </c>
      <c r="D117" s="90" t="s">
        <v>441</v>
      </c>
      <c r="E117" s="90" t="str">
        <f t="shared" si="3"/>
        <v>GCP Applied Technologies - MIRA 95</v>
      </c>
    </row>
    <row r="118" spans="1:5" x14ac:dyDescent="0.2">
      <c r="A118" s="90">
        <v>52</v>
      </c>
      <c r="B118" s="92">
        <v>89901006</v>
      </c>
      <c r="C118" s="90" t="s">
        <v>1065</v>
      </c>
      <c r="D118" s="90" t="s">
        <v>417</v>
      </c>
      <c r="E118" s="90" t="str">
        <f t="shared" si="3"/>
        <v>GCP Applied Technologies - WRDA-35</v>
      </c>
    </row>
    <row r="119" spans="1:5" x14ac:dyDescent="0.2">
      <c r="A119" s="90">
        <v>53</v>
      </c>
      <c r="B119" s="92">
        <v>89901006</v>
      </c>
      <c r="C119" s="90" t="s">
        <v>1065</v>
      </c>
      <c r="D119" s="90" t="s">
        <v>1360</v>
      </c>
      <c r="E119" s="90" t="str">
        <f t="shared" si="3"/>
        <v>GCP Applied Technologies - WRDA-82</v>
      </c>
    </row>
    <row r="120" spans="1:5" x14ac:dyDescent="0.2">
      <c r="A120" s="90">
        <v>54</v>
      </c>
      <c r="B120" s="92">
        <v>89901006</v>
      </c>
      <c r="C120" s="90" t="s">
        <v>1065</v>
      </c>
      <c r="D120" s="90" t="s">
        <v>206</v>
      </c>
      <c r="E120" s="90" t="str">
        <f t="shared" si="3"/>
        <v>GCP Applied Technologies - Zyla 610</v>
      </c>
    </row>
    <row r="121" spans="1:5" x14ac:dyDescent="0.2">
      <c r="A121" s="90">
        <v>55</v>
      </c>
      <c r="B121" s="92">
        <v>89901006</v>
      </c>
      <c r="C121" s="90" t="s">
        <v>1065</v>
      </c>
      <c r="D121" s="90" t="s">
        <v>180</v>
      </c>
      <c r="E121" s="90" t="str">
        <f t="shared" si="3"/>
        <v>GCP Applied Technologies - Zyla 620</v>
      </c>
    </row>
    <row r="122" spans="1:5" x14ac:dyDescent="0.2">
      <c r="A122" s="90">
        <v>56</v>
      </c>
      <c r="B122" s="92">
        <v>89901236</v>
      </c>
      <c r="C122" s="90" t="s">
        <v>139</v>
      </c>
      <c r="D122" s="90" t="s">
        <v>173</v>
      </c>
      <c r="E122" s="90" t="str">
        <f t="shared" si="3"/>
        <v>Goulston Technologies - Chupol N20</v>
      </c>
    </row>
    <row r="123" spans="1:5" x14ac:dyDescent="0.2">
      <c r="A123" s="90">
        <v>57</v>
      </c>
      <c r="B123" s="92">
        <v>89901236</v>
      </c>
      <c r="C123" s="90" t="s">
        <v>139</v>
      </c>
      <c r="D123" s="90" t="s">
        <v>415</v>
      </c>
      <c r="E123" s="90" t="str">
        <f t="shared" si="3"/>
        <v>Goulston Technologies - Chupol N35</v>
      </c>
    </row>
    <row r="124" spans="1:5" x14ac:dyDescent="0.2">
      <c r="A124" s="90">
        <v>58</v>
      </c>
      <c r="B124" s="92">
        <v>89901238</v>
      </c>
      <c r="C124" s="90" t="s">
        <v>139</v>
      </c>
      <c r="D124" s="90" t="s">
        <v>414</v>
      </c>
      <c r="E124" s="90" t="str">
        <f t="shared" si="3"/>
        <v>Goulston Technologies - Chupol N55</v>
      </c>
    </row>
    <row r="125" spans="1:5" x14ac:dyDescent="0.2">
      <c r="A125" s="90">
        <v>59</v>
      </c>
      <c r="B125" s="92">
        <v>89901237</v>
      </c>
      <c r="C125" s="90" t="s">
        <v>139</v>
      </c>
      <c r="D125" s="90" t="s">
        <v>413</v>
      </c>
      <c r="E125" s="90" t="str">
        <f t="shared" si="3"/>
        <v xml:space="preserve">Goulston Technologies - Chupol N70 </v>
      </c>
    </row>
    <row r="126" spans="1:5" x14ac:dyDescent="0.2">
      <c r="A126" s="90">
        <v>60</v>
      </c>
      <c r="B126" s="92">
        <v>89901239</v>
      </c>
      <c r="C126" s="90" t="s">
        <v>139</v>
      </c>
      <c r="D126" s="90" t="s">
        <v>283</v>
      </c>
      <c r="E126" s="90" t="str">
        <f t="shared" si="3"/>
        <v>Goulston Technologies - Chupol X-25</v>
      </c>
    </row>
    <row r="127" spans="1:5" x14ac:dyDescent="0.2">
      <c r="A127" s="90">
        <v>61</v>
      </c>
      <c r="B127" s="92">
        <v>89901078</v>
      </c>
      <c r="C127" s="90" t="s">
        <v>174</v>
      </c>
      <c r="D127" s="90" t="s">
        <v>175</v>
      </c>
      <c r="E127" s="90" t="str">
        <f t="shared" si="3"/>
        <v>Great Eastern Technologies - Chemstrong A</v>
      </c>
    </row>
    <row r="128" spans="1:5" x14ac:dyDescent="0.2">
      <c r="A128" s="90">
        <v>62</v>
      </c>
      <c r="B128" s="92">
        <v>89901076</v>
      </c>
      <c r="C128" s="90" t="s">
        <v>141</v>
      </c>
      <c r="D128" s="90" t="s">
        <v>176</v>
      </c>
      <c r="E128" s="90" t="str">
        <f t="shared" si="3"/>
        <v>Hunt Process Corporation - HPS-R</v>
      </c>
    </row>
    <row r="129" spans="1:5" x14ac:dyDescent="0.2">
      <c r="A129" s="90">
        <v>63</v>
      </c>
      <c r="B129" s="92">
        <v>89901503</v>
      </c>
      <c r="C129" s="90" t="s">
        <v>1382</v>
      </c>
      <c r="D129" s="90" t="s">
        <v>699</v>
      </c>
      <c r="E129" s="90" t="str">
        <f t="shared" si="3"/>
        <v>Mapei - Dynamon SX</v>
      </c>
    </row>
    <row r="130" spans="1:5" x14ac:dyDescent="0.2">
      <c r="A130" s="90">
        <v>64</v>
      </c>
      <c r="B130" s="92">
        <v>89901503</v>
      </c>
      <c r="C130" s="90" t="s">
        <v>1382</v>
      </c>
      <c r="D130" s="90" t="s">
        <v>700</v>
      </c>
      <c r="E130" s="90" t="str">
        <f t="shared" si="3"/>
        <v>Mapei - EVO 2500</v>
      </c>
    </row>
    <row r="131" spans="1:5" x14ac:dyDescent="0.2">
      <c r="A131" s="90">
        <v>65</v>
      </c>
      <c r="B131" s="92">
        <v>89901503</v>
      </c>
      <c r="C131" s="90" t="s">
        <v>1382</v>
      </c>
      <c r="D131" s="90" t="s">
        <v>695</v>
      </c>
      <c r="E131" s="90" t="str">
        <f t="shared" si="3"/>
        <v>Mapei - KB 1200</v>
      </c>
    </row>
    <row r="132" spans="1:5" x14ac:dyDescent="0.2">
      <c r="A132" s="90">
        <v>66</v>
      </c>
      <c r="B132" s="92">
        <v>89901503</v>
      </c>
      <c r="C132" s="90" t="s">
        <v>1382</v>
      </c>
      <c r="D132" s="90" t="s">
        <v>1457</v>
      </c>
      <c r="E132" s="90" t="str">
        <f t="shared" ref="E132:E163" si="4">C132&amp;" - "&amp;D132</f>
        <v>Mapei - Mapelfuid N 200</v>
      </c>
    </row>
    <row r="133" spans="1:5" x14ac:dyDescent="0.2">
      <c r="A133" s="90">
        <v>67</v>
      </c>
      <c r="B133" s="92">
        <v>89901503</v>
      </c>
      <c r="C133" s="90" t="s">
        <v>1382</v>
      </c>
      <c r="D133" s="90" t="s">
        <v>1454</v>
      </c>
      <c r="E133" s="90" t="str">
        <f t="shared" si="4"/>
        <v>Mapei - Mapeplast N</v>
      </c>
    </row>
    <row r="134" spans="1:5" x14ac:dyDescent="0.2">
      <c r="A134" s="90">
        <v>68</v>
      </c>
      <c r="B134" s="92">
        <v>89901503</v>
      </c>
      <c r="C134" s="90" t="s">
        <v>1382</v>
      </c>
      <c r="D134" s="90" t="s">
        <v>701</v>
      </c>
      <c r="E134" s="90" t="str">
        <f t="shared" si="4"/>
        <v>Mapei - Melchem 38</v>
      </c>
    </row>
    <row r="135" spans="1:5" x14ac:dyDescent="0.2">
      <c r="A135" s="90">
        <v>69</v>
      </c>
      <c r="B135" s="92">
        <v>89901503</v>
      </c>
      <c r="C135" s="90" t="s">
        <v>1382</v>
      </c>
      <c r="D135" s="90" t="s">
        <v>703</v>
      </c>
      <c r="E135" s="90" t="str">
        <f t="shared" si="4"/>
        <v>Mapei - Polychem 3000</v>
      </c>
    </row>
    <row r="136" spans="1:5" x14ac:dyDescent="0.2">
      <c r="A136" s="90">
        <v>70</v>
      </c>
      <c r="B136" s="92">
        <v>89901503</v>
      </c>
      <c r="C136" s="90" t="s">
        <v>1382</v>
      </c>
      <c r="D136" s="90" t="s">
        <v>696</v>
      </c>
      <c r="E136" s="90" t="str">
        <f t="shared" si="4"/>
        <v>Mapei - Polychem 400NC</v>
      </c>
    </row>
    <row r="137" spans="1:5" x14ac:dyDescent="0.2">
      <c r="A137" s="90">
        <v>71</v>
      </c>
      <c r="B137" s="92">
        <v>89901503</v>
      </c>
      <c r="C137" s="90" t="s">
        <v>1382</v>
      </c>
      <c r="D137" s="90" t="s">
        <v>819</v>
      </c>
      <c r="E137" s="90" t="str">
        <f t="shared" si="4"/>
        <v>Mapei - Polychem SPC</v>
      </c>
    </row>
    <row r="138" spans="1:5" x14ac:dyDescent="0.2">
      <c r="A138" s="90">
        <v>72</v>
      </c>
      <c r="B138" s="92">
        <v>89900105</v>
      </c>
      <c r="C138" s="90" t="s">
        <v>1281</v>
      </c>
      <c r="D138" s="90" t="s">
        <v>1174</v>
      </c>
      <c r="E138" s="90" t="str">
        <f t="shared" si="4"/>
        <v>Master Builders - Master PolyHeed 1020</v>
      </c>
    </row>
    <row r="139" spans="1:5" x14ac:dyDescent="0.2">
      <c r="A139" s="90">
        <v>73</v>
      </c>
      <c r="B139" s="92">
        <v>89900105</v>
      </c>
      <c r="C139" s="90" t="s">
        <v>1281</v>
      </c>
      <c r="D139" s="90" t="s">
        <v>1175</v>
      </c>
      <c r="E139" s="90" t="str">
        <f t="shared" si="4"/>
        <v>Master Builders - Master PolyHeed 1025</v>
      </c>
    </row>
    <row r="140" spans="1:5" x14ac:dyDescent="0.2">
      <c r="A140" s="90">
        <v>74</v>
      </c>
      <c r="B140" s="92">
        <v>89900105</v>
      </c>
      <c r="C140" s="90" t="s">
        <v>1281</v>
      </c>
      <c r="D140" s="90" t="s">
        <v>1176</v>
      </c>
      <c r="E140" s="90" t="str">
        <f t="shared" si="4"/>
        <v>Master Builders - Master PolyHeed 1720</v>
      </c>
    </row>
    <row r="141" spans="1:5" x14ac:dyDescent="0.2">
      <c r="A141" s="90">
        <v>75</v>
      </c>
      <c r="B141" s="92">
        <v>89900105</v>
      </c>
      <c r="C141" s="90" t="s">
        <v>1281</v>
      </c>
      <c r="D141" s="90" t="s">
        <v>1177</v>
      </c>
      <c r="E141" s="90" t="str">
        <f t="shared" si="4"/>
        <v>Master Builders - Master PolyHeed 1725</v>
      </c>
    </row>
    <row r="142" spans="1:5" x14ac:dyDescent="0.2">
      <c r="A142" s="90">
        <v>76</v>
      </c>
      <c r="B142" s="92">
        <v>89900105</v>
      </c>
      <c r="C142" s="90" t="s">
        <v>1281</v>
      </c>
      <c r="D142" s="90" t="s">
        <v>1178</v>
      </c>
      <c r="E142" s="90" t="str">
        <f t="shared" si="4"/>
        <v>Master Builders - Master PolyHeed 900</v>
      </c>
    </row>
    <row r="143" spans="1:5" x14ac:dyDescent="0.2">
      <c r="A143" s="90">
        <v>77</v>
      </c>
      <c r="B143" s="92">
        <v>89900105</v>
      </c>
      <c r="C143" s="90" t="s">
        <v>1281</v>
      </c>
      <c r="D143" s="90" t="s">
        <v>1545</v>
      </c>
      <c r="E143" s="90" t="str">
        <f t="shared" si="4"/>
        <v>Master Builders - Master PolyHeed 980</v>
      </c>
    </row>
    <row r="144" spans="1:5" x14ac:dyDescent="0.2">
      <c r="A144" s="90">
        <v>78</v>
      </c>
      <c r="B144" s="92">
        <v>89900105</v>
      </c>
      <c r="C144" s="90" t="s">
        <v>1281</v>
      </c>
      <c r="D144" s="90" t="s">
        <v>1179</v>
      </c>
      <c r="E144" s="90" t="str">
        <f t="shared" si="4"/>
        <v>Master Builders - Master PolyHeed 997</v>
      </c>
    </row>
    <row r="145" spans="1:5" x14ac:dyDescent="0.2">
      <c r="A145" s="90">
        <v>79</v>
      </c>
      <c r="B145" s="92">
        <v>89900105</v>
      </c>
      <c r="C145" s="90" t="s">
        <v>1281</v>
      </c>
      <c r="D145" s="90" t="s">
        <v>1180</v>
      </c>
      <c r="E145" s="90" t="str">
        <f t="shared" si="4"/>
        <v>Master Builders - Master PolyHeed N</v>
      </c>
    </row>
    <row r="146" spans="1:5" x14ac:dyDescent="0.2">
      <c r="A146" s="90">
        <v>80</v>
      </c>
      <c r="B146" s="92">
        <v>89900105</v>
      </c>
      <c r="C146" s="90" t="s">
        <v>1281</v>
      </c>
      <c r="D146" s="90" t="s">
        <v>1502</v>
      </c>
      <c r="E146" s="90" t="str">
        <f t="shared" si="4"/>
        <v>Master Builders - Master X-Seed 66 Admixture</v>
      </c>
    </row>
    <row r="147" spans="1:5" x14ac:dyDescent="0.2">
      <c r="A147" s="90">
        <v>81</v>
      </c>
      <c r="B147" s="92">
        <v>89900105</v>
      </c>
      <c r="C147" s="90" t="s">
        <v>1281</v>
      </c>
      <c r="D147" s="90" t="s">
        <v>1181</v>
      </c>
      <c r="E147" s="90" t="str">
        <f t="shared" si="4"/>
        <v>Master Builders - MasterGlenium 3030</v>
      </c>
    </row>
    <row r="148" spans="1:5" x14ac:dyDescent="0.2">
      <c r="A148" s="90">
        <v>82</v>
      </c>
      <c r="B148" s="92">
        <v>89900105</v>
      </c>
      <c r="C148" s="90" t="s">
        <v>1281</v>
      </c>
      <c r="D148" s="90" t="s">
        <v>1182</v>
      </c>
      <c r="E148" s="90" t="str">
        <f t="shared" si="4"/>
        <v>Master Builders - MasterGlenium 7500</v>
      </c>
    </row>
    <row r="149" spans="1:5" x14ac:dyDescent="0.2">
      <c r="A149" s="90">
        <v>83</v>
      </c>
      <c r="B149" s="92">
        <v>89900105</v>
      </c>
      <c r="C149" s="90" t="s">
        <v>1281</v>
      </c>
      <c r="D149" s="90" t="s">
        <v>1183</v>
      </c>
      <c r="E149" s="90" t="str">
        <f t="shared" si="4"/>
        <v>Master Builders - MasterGlenium 7511</v>
      </c>
    </row>
    <row r="150" spans="1:5" x14ac:dyDescent="0.2">
      <c r="A150" s="90">
        <v>84</v>
      </c>
      <c r="B150" s="92">
        <v>89900105</v>
      </c>
      <c r="C150" s="90" t="s">
        <v>1281</v>
      </c>
      <c r="D150" s="90" t="s">
        <v>465</v>
      </c>
      <c r="E150" s="90" t="str">
        <f t="shared" si="4"/>
        <v>Master Builders - MasterGlenium 7920</v>
      </c>
    </row>
    <row r="151" spans="1:5" x14ac:dyDescent="0.2">
      <c r="A151" s="90">
        <v>85</v>
      </c>
      <c r="B151" s="92">
        <v>89900105</v>
      </c>
      <c r="C151" s="90" t="s">
        <v>1281</v>
      </c>
      <c r="D151" s="90" t="s">
        <v>1277</v>
      </c>
      <c r="E151" s="90" t="str">
        <f t="shared" si="4"/>
        <v>Master Builders - MasterGlenium 7925</v>
      </c>
    </row>
    <row r="152" spans="1:5" x14ac:dyDescent="0.2">
      <c r="A152" s="90">
        <v>86</v>
      </c>
      <c r="B152" s="92">
        <v>89900105</v>
      </c>
      <c r="C152" s="90" t="s">
        <v>1281</v>
      </c>
      <c r="D152" s="90" t="s">
        <v>1187</v>
      </c>
      <c r="E152" s="90" t="str">
        <f t="shared" si="4"/>
        <v>Master Builders - MasterPozzolith 200</v>
      </c>
    </row>
    <row r="153" spans="1:5" x14ac:dyDescent="0.2">
      <c r="A153" s="90">
        <v>87</v>
      </c>
      <c r="B153" s="92">
        <v>89900105</v>
      </c>
      <c r="C153" s="90" t="s">
        <v>1281</v>
      </c>
      <c r="D153" s="90" t="s">
        <v>1184</v>
      </c>
      <c r="E153" s="90" t="str">
        <f t="shared" si="4"/>
        <v>Master Builders - MasterPozzolith 322</v>
      </c>
    </row>
    <row r="154" spans="1:5" x14ac:dyDescent="0.2">
      <c r="A154" s="90">
        <v>88</v>
      </c>
      <c r="B154" s="92">
        <v>89900105</v>
      </c>
      <c r="C154" s="90" t="s">
        <v>1281</v>
      </c>
      <c r="D154" s="90" t="s">
        <v>1185</v>
      </c>
      <c r="E154" s="90" t="str">
        <f t="shared" si="4"/>
        <v>Master Builders - MasterPozzolith 700</v>
      </c>
    </row>
    <row r="155" spans="1:5" x14ac:dyDescent="0.2">
      <c r="A155" s="90">
        <v>89</v>
      </c>
      <c r="B155" s="92">
        <v>89900105</v>
      </c>
      <c r="C155" s="90" t="s">
        <v>1281</v>
      </c>
      <c r="D155" s="90" t="s">
        <v>1186</v>
      </c>
      <c r="E155" s="90" t="str">
        <f t="shared" si="4"/>
        <v>Master Builders - MasterPozzolith 80</v>
      </c>
    </row>
    <row r="156" spans="1:5" x14ac:dyDescent="0.2">
      <c r="A156" s="90">
        <v>90</v>
      </c>
      <c r="B156" s="92">
        <v>89900105</v>
      </c>
      <c r="C156" s="90" t="s">
        <v>1281</v>
      </c>
      <c r="D156" s="90" t="s">
        <v>411</v>
      </c>
      <c r="E156" s="90" t="str">
        <f t="shared" si="4"/>
        <v xml:space="preserve">Master Builders - PS 1466 </v>
      </c>
    </row>
    <row r="157" spans="1:5" x14ac:dyDescent="0.2">
      <c r="A157" s="90">
        <v>91</v>
      </c>
      <c r="B157" s="92">
        <v>89901340</v>
      </c>
      <c r="C157" s="90" t="s">
        <v>242</v>
      </c>
      <c r="D157" s="90" t="s">
        <v>243</v>
      </c>
      <c r="E157" s="90" t="str">
        <f t="shared" si="4"/>
        <v xml:space="preserve">Premiere Concrete Admixtures - Ecoflo Green </v>
      </c>
    </row>
    <row r="158" spans="1:5" x14ac:dyDescent="0.2">
      <c r="A158" s="90">
        <v>92</v>
      </c>
      <c r="B158" s="92">
        <v>89901340</v>
      </c>
      <c r="C158" s="90" t="s">
        <v>242</v>
      </c>
      <c r="D158" s="90" t="s">
        <v>244</v>
      </c>
      <c r="E158" s="90" t="str">
        <f t="shared" si="4"/>
        <v>Premiere Concrete Admixtures - Optiflo 50</v>
      </c>
    </row>
    <row r="159" spans="1:5" x14ac:dyDescent="0.2">
      <c r="A159" s="90">
        <v>93</v>
      </c>
      <c r="B159" s="92">
        <v>89901340</v>
      </c>
      <c r="C159" s="90" t="s">
        <v>242</v>
      </c>
      <c r="D159" s="90" t="s">
        <v>245</v>
      </c>
      <c r="E159" s="90" t="str">
        <f t="shared" si="4"/>
        <v>Premiere Concrete Admixtures - Optiflo 500</v>
      </c>
    </row>
    <row r="160" spans="1:5" x14ac:dyDescent="0.2">
      <c r="A160" s="90">
        <v>94</v>
      </c>
      <c r="B160" s="92">
        <v>89901340</v>
      </c>
      <c r="C160" s="90" t="s">
        <v>242</v>
      </c>
      <c r="D160" s="102" t="s">
        <v>1564</v>
      </c>
      <c r="E160" s="102" t="str">
        <f t="shared" si="4"/>
        <v>Premiere Concrete Admixtures - Optiflo 700</v>
      </c>
    </row>
    <row r="161" spans="1:9" x14ac:dyDescent="0.2">
      <c r="A161" s="90">
        <v>95</v>
      </c>
      <c r="B161" s="92">
        <v>89901340</v>
      </c>
      <c r="C161" s="90" t="s">
        <v>242</v>
      </c>
      <c r="D161" s="90" t="s">
        <v>246</v>
      </c>
      <c r="E161" s="90" t="str">
        <f t="shared" si="4"/>
        <v>Premiere Concrete Admixtures - Optiflo MR</v>
      </c>
      <c r="H161" s="91"/>
      <c r="I161" s="91"/>
    </row>
    <row r="162" spans="1:9" x14ac:dyDescent="0.2">
      <c r="A162" s="90">
        <v>96</v>
      </c>
      <c r="B162" s="92">
        <v>89901340</v>
      </c>
      <c r="C162" s="90" t="s">
        <v>242</v>
      </c>
      <c r="D162" s="102" t="s">
        <v>1566</v>
      </c>
      <c r="E162" s="102" t="str">
        <f t="shared" si="4"/>
        <v>Premiere Concrete Admixtures - Optiflo N2A</v>
      </c>
      <c r="H162" s="91"/>
      <c r="I162" s="91"/>
    </row>
    <row r="163" spans="1:9" x14ac:dyDescent="0.2">
      <c r="A163" s="90">
        <v>97</v>
      </c>
      <c r="B163" s="92">
        <v>89901340</v>
      </c>
      <c r="C163" s="90" t="s">
        <v>242</v>
      </c>
      <c r="D163" s="90" t="s">
        <v>247</v>
      </c>
      <c r="E163" s="90" t="str">
        <f t="shared" si="4"/>
        <v>Premiere Concrete Admixtures - Optiflo Plus</v>
      </c>
    </row>
    <row r="164" spans="1:9" x14ac:dyDescent="0.2">
      <c r="A164" s="90">
        <v>98</v>
      </c>
      <c r="B164" s="92">
        <v>89901340</v>
      </c>
      <c r="C164" s="90" t="s">
        <v>242</v>
      </c>
      <c r="D164" s="90" t="s">
        <v>248</v>
      </c>
      <c r="E164" s="90" t="str">
        <f t="shared" ref="E164:E185" si="5">C164&amp;" - "&amp;D164</f>
        <v>Premiere Concrete Admixtures - Ultraflo 2000</v>
      </c>
    </row>
    <row r="165" spans="1:9" x14ac:dyDescent="0.2">
      <c r="A165" s="90">
        <v>99</v>
      </c>
      <c r="B165" s="92">
        <v>89901077</v>
      </c>
      <c r="C165" s="90" t="s">
        <v>1066</v>
      </c>
      <c r="D165" s="90" t="s">
        <v>621</v>
      </c>
      <c r="E165" s="90" t="str">
        <f t="shared" si="5"/>
        <v>RussTech - Extendflo X90</v>
      </c>
    </row>
    <row r="166" spans="1:9" x14ac:dyDescent="0.2">
      <c r="A166" s="90">
        <v>100</v>
      </c>
      <c r="B166" s="92">
        <v>89901077</v>
      </c>
      <c r="C166" s="90" t="s">
        <v>1066</v>
      </c>
      <c r="D166" s="90" t="s">
        <v>178</v>
      </c>
      <c r="E166" s="90" t="str">
        <f t="shared" si="5"/>
        <v>RussTech - Finish Ease NC</v>
      </c>
    </row>
    <row r="167" spans="1:9" x14ac:dyDescent="0.2">
      <c r="A167" s="90">
        <v>101</v>
      </c>
      <c r="B167" s="92">
        <v>89901077</v>
      </c>
      <c r="C167" s="90" t="s">
        <v>1066</v>
      </c>
      <c r="D167" s="90" t="s">
        <v>203</v>
      </c>
      <c r="E167" s="90" t="str">
        <f t="shared" si="5"/>
        <v>RussTech - LC-400P</v>
      </c>
    </row>
    <row r="168" spans="1:9" x14ac:dyDescent="0.2">
      <c r="A168" s="90">
        <v>102</v>
      </c>
      <c r="B168" s="92">
        <v>89901077</v>
      </c>
      <c r="C168" s="90" t="s">
        <v>1066</v>
      </c>
      <c r="D168" s="90" t="s">
        <v>202</v>
      </c>
      <c r="E168" s="90" t="str">
        <f t="shared" si="5"/>
        <v>RussTech - LC-500</v>
      </c>
    </row>
    <row r="169" spans="1:9" x14ac:dyDescent="0.2">
      <c r="A169" s="90">
        <v>103</v>
      </c>
      <c r="B169" s="92">
        <v>89901077</v>
      </c>
      <c r="C169" s="90" t="s">
        <v>1066</v>
      </c>
      <c r="D169" s="90" t="s">
        <v>1432</v>
      </c>
      <c r="E169" s="90" t="str">
        <f t="shared" si="5"/>
        <v xml:space="preserve">RussTech - LC-600L </v>
      </c>
    </row>
    <row r="170" spans="1:9" x14ac:dyDescent="0.2">
      <c r="A170" s="90">
        <v>104</v>
      </c>
      <c r="B170" s="92">
        <v>89901077</v>
      </c>
      <c r="C170" s="90" t="s">
        <v>1066</v>
      </c>
      <c r="D170" s="90" t="s">
        <v>249</v>
      </c>
      <c r="E170" s="90" t="str">
        <f t="shared" si="5"/>
        <v>RussTech - Superflo 2000 RM</v>
      </c>
    </row>
    <row r="171" spans="1:9" x14ac:dyDescent="0.2">
      <c r="A171" s="90">
        <v>105</v>
      </c>
      <c r="B171" s="92">
        <v>89901077</v>
      </c>
      <c r="C171" s="90" t="s">
        <v>1066</v>
      </c>
      <c r="D171" s="90" t="s">
        <v>420</v>
      </c>
      <c r="E171" s="90" t="str">
        <f t="shared" si="5"/>
        <v>RussTech - Superflo 2000 SCC</v>
      </c>
    </row>
    <row r="172" spans="1:9" x14ac:dyDescent="0.2">
      <c r="A172" s="90">
        <v>106</v>
      </c>
      <c r="B172" s="92">
        <v>89900836</v>
      </c>
      <c r="C172" s="90" t="s">
        <v>1067</v>
      </c>
      <c r="D172" s="90" t="s">
        <v>1406</v>
      </c>
      <c r="E172" s="90" t="str">
        <f t="shared" si="5"/>
        <v xml:space="preserve">Sika - Plastocrete 10N </v>
      </c>
    </row>
    <row r="173" spans="1:9" x14ac:dyDescent="0.2">
      <c r="A173" s="90">
        <v>107</v>
      </c>
      <c r="B173" s="92">
        <v>89900836</v>
      </c>
      <c r="C173" s="90" t="s">
        <v>1067</v>
      </c>
      <c r="D173" s="90" t="s">
        <v>1405</v>
      </c>
      <c r="E173" s="90" t="str">
        <f t="shared" si="5"/>
        <v>Sika - Plastocrete 161</v>
      </c>
    </row>
    <row r="174" spans="1:9" x14ac:dyDescent="0.2">
      <c r="A174" s="90">
        <v>108</v>
      </c>
      <c r="B174" s="92">
        <v>89900836</v>
      </c>
      <c r="C174" s="90" t="s">
        <v>1067</v>
      </c>
      <c r="D174" s="90" t="s">
        <v>1404</v>
      </c>
      <c r="E174" s="90" t="str">
        <f t="shared" si="5"/>
        <v>Sika - Plastocrete 250</v>
      </c>
    </row>
    <row r="175" spans="1:9" x14ac:dyDescent="0.2">
      <c r="A175" s="90">
        <v>109</v>
      </c>
      <c r="B175" s="92">
        <v>89900836</v>
      </c>
      <c r="C175" s="90" t="s">
        <v>1067</v>
      </c>
      <c r="D175" s="90" t="s">
        <v>617</v>
      </c>
      <c r="E175" s="90" t="str">
        <f t="shared" si="5"/>
        <v>Sika - Sikament 475</v>
      </c>
    </row>
    <row r="176" spans="1:9" x14ac:dyDescent="0.2">
      <c r="A176" s="90">
        <v>110</v>
      </c>
      <c r="B176" s="92">
        <v>89900836</v>
      </c>
      <c r="C176" s="90" t="s">
        <v>1067</v>
      </c>
      <c r="D176" s="90" t="s">
        <v>177</v>
      </c>
      <c r="E176" s="90" t="str">
        <f t="shared" si="5"/>
        <v>Sika - Sikament 686</v>
      </c>
    </row>
    <row r="177" spans="1:10" ht="14.25" customHeight="1" x14ac:dyDescent="0.2">
      <c r="A177" s="90">
        <v>111</v>
      </c>
      <c r="B177" s="92">
        <v>89900836</v>
      </c>
      <c r="C177" s="90" t="s">
        <v>1067</v>
      </c>
      <c r="D177" s="90" t="s">
        <v>1403</v>
      </c>
      <c r="E177" s="90" t="str">
        <f t="shared" si="5"/>
        <v>Sika - Sikaplast 200</v>
      </c>
    </row>
    <row r="178" spans="1:10" x14ac:dyDescent="0.2">
      <c r="A178" s="90">
        <v>112</v>
      </c>
      <c r="B178" s="92">
        <v>89900836</v>
      </c>
      <c r="C178" s="90" t="s">
        <v>1067</v>
      </c>
      <c r="D178" s="90" t="s">
        <v>416</v>
      </c>
      <c r="E178" s="90" t="str">
        <f t="shared" si="5"/>
        <v>Sika - Sikaplast 300 GP</v>
      </c>
    </row>
    <row r="179" spans="1:10" x14ac:dyDescent="0.2">
      <c r="A179" s="90">
        <v>113</v>
      </c>
      <c r="B179" s="92">
        <v>89900836</v>
      </c>
      <c r="C179" s="90" t="s">
        <v>1067</v>
      </c>
      <c r="D179" s="90" t="s">
        <v>1398</v>
      </c>
      <c r="E179" s="90" t="str">
        <f t="shared" si="5"/>
        <v>Sika - Viscocrete 1000</v>
      </c>
    </row>
    <row r="180" spans="1:10" x14ac:dyDescent="0.2">
      <c r="A180" s="90">
        <v>114</v>
      </c>
      <c r="B180" s="92">
        <v>89900836</v>
      </c>
      <c r="C180" s="90" t="s">
        <v>1067</v>
      </c>
      <c r="D180" s="90" t="s">
        <v>1591</v>
      </c>
      <c r="E180" s="102" t="str">
        <f t="shared" si="5"/>
        <v>Sika - Viscocrete 1100</v>
      </c>
    </row>
    <row r="181" spans="1:10" x14ac:dyDescent="0.2">
      <c r="A181" s="90">
        <v>115</v>
      </c>
      <c r="B181" s="92">
        <v>89900836</v>
      </c>
      <c r="C181" s="90" t="s">
        <v>1067</v>
      </c>
      <c r="D181" s="90" t="s">
        <v>1399</v>
      </c>
      <c r="E181" s="90" t="str">
        <f t="shared" si="5"/>
        <v>Sika - Viscocrete 2110</v>
      </c>
    </row>
    <row r="182" spans="1:10" x14ac:dyDescent="0.2">
      <c r="A182" s="90">
        <v>116</v>
      </c>
      <c r="B182" s="92">
        <v>89900836</v>
      </c>
      <c r="C182" s="90" t="s">
        <v>1067</v>
      </c>
      <c r="D182" s="90" t="s">
        <v>1400</v>
      </c>
      <c r="E182" s="90" t="str">
        <f t="shared" si="5"/>
        <v>Sika - ViscoFlow 2020</v>
      </c>
    </row>
    <row r="183" spans="1:10" x14ac:dyDescent="0.2">
      <c r="A183" s="90">
        <v>117</v>
      </c>
      <c r="B183" s="92">
        <v>89900836</v>
      </c>
      <c r="C183" s="90" t="s">
        <v>1067</v>
      </c>
      <c r="D183" s="90" t="s">
        <v>1401</v>
      </c>
      <c r="E183" s="90" t="str">
        <f t="shared" si="5"/>
        <v>Sika - Viscrete 4100</v>
      </c>
    </row>
    <row r="184" spans="1:10" x14ac:dyDescent="0.2">
      <c r="A184" s="90">
        <v>118</v>
      </c>
      <c r="B184" s="92">
        <v>89900836</v>
      </c>
      <c r="C184" s="90" t="s">
        <v>1067</v>
      </c>
      <c r="D184" s="90" t="s">
        <v>1402</v>
      </c>
      <c r="E184" s="90" t="str">
        <f t="shared" si="5"/>
        <v>Sika - Viscrete 6100</v>
      </c>
    </row>
    <row r="185" spans="1:10" x14ac:dyDescent="0.2">
      <c r="A185" s="90">
        <v>119</v>
      </c>
      <c r="E185" s="90" t="str">
        <f t="shared" si="5"/>
        <v xml:space="preserve"> - </v>
      </c>
    </row>
    <row r="187" spans="1:10" x14ac:dyDescent="0.2">
      <c r="A187" s="90" t="s">
        <v>915</v>
      </c>
      <c r="B187" s="92" t="s">
        <v>1060</v>
      </c>
      <c r="C187" s="90" t="s">
        <v>2</v>
      </c>
      <c r="D187" s="90" t="s">
        <v>1061</v>
      </c>
      <c r="E187" s="90" t="s">
        <v>230</v>
      </c>
      <c r="H187" s="90" t="s">
        <v>1051</v>
      </c>
      <c r="I187" s="93">
        <v>1</v>
      </c>
      <c r="J187" s="91">
        <f>I187</f>
        <v>1</v>
      </c>
    </row>
    <row r="188" spans="1:10" x14ac:dyDescent="0.2">
      <c r="A188" s="90">
        <v>1</v>
      </c>
      <c r="E188" s="90" t="s">
        <v>1037</v>
      </c>
      <c r="H188" s="90" t="s">
        <v>1006</v>
      </c>
      <c r="I188" s="93">
        <f>VLOOKUP(I187,ADMIX!$A$188:$E$216,2)</f>
        <v>0</v>
      </c>
      <c r="J188" s="91">
        <f>I188</f>
        <v>0</v>
      </c>
    </row>
    <row r="189" spans="1:10" x14ac:dyDescent="0.2">
      <c r="A189" s="90">
        <v>2</v>
      </c>
      <c r="B189" s="92">
        <v>89901074</v>
      </c>
      <c r="C189" s="90" t="s">
        <v>1063</v>
      </c>
      <c r="D189" s="90" t="s">
        <v>627</v>
      </c>
      <c r="E189" s="90" t="str">
        <f t="shared" ref="E189:E216" si="6">C189&amp;" - "&amp;D189</f>
        <v>Chryso - NutralSet TC</v>
      </c>
      <c r="H189" s="90" t="s">
        <v>1068</v>
      </c>
      <c r="I189" s="93" t="str">
        <f>VLOOKUP(I187,ADMIX!$A$188:$E$216,5)</f>
        <v xml:space="preserve">     </v>
      </c>
      <c r="J189" s="91" t="str">
        <f>I189</f>
        <v xml:space="preserve">     </v>
      </c>
    </row>
    <row r="190" spans="1:10" x14ac:dyDescent="0.2">
      <c r="A190" s="90">
        <v>3</v>
      </c>
      <c r="B190" s="103">
        <v>89901513</v>
      </c>
      <c r="C190" s="102" t="s">
        <v>707</v>
      </c>
      <c r="D190" s="102" t="s">
        <v>1618</v>
      </c>
      <c r="E190" s="90" t="str">
        <f>C190&amp;" - "&amp;D190</f>
        <v>DarCole - DWR 385R</v>
      </c>
      <c r="I190" s="93"/>
    </row>
    <row r="191" spans="1:10" x14ac:dyDescent="0.2">
      <c r="A191" s="90">
        <v>4</v>
      </c>
      <c r="B191" s="92">
        <v>89900343</v>
      </c>
      <c r="C191" s="90" t="s">
        <v>1064</v>
      </c>
      <c r="D191" s="90" t="s">
        <v>471</v>
      </c>
      <c r="E191" s="90" t="str">
        <f t="shared" si="6"/>
        <v>Euclid - Eucon Stasis</v>
      </c>
    </row>
    <row r="192" spans="1:10" x14ac:dyDescent="0.2">
      <c r="A192" s="90">
        <v>5</v>
      </c>
      <c r="B192" s="92">
        <v>89901006</v>
      </c>
      <c r="C192" s="90" t="s">
        <v>1065</v>
      </c>
      <c r="D192" s="90" t="s">
        <v>184</v>
      </c>
      <c r="E192" s="90" t="str">
        <f t="shared" si="6"/>
        <v>GCP Applied Technologies - Daratard 17</v>
      </c>
      <c r="I192" s="90" t="s">
        <v>944</v>
      </c>
    </row>
    <row r="193" spans="1:10" x14ac:dyDescent="0.2">
      <c r="A193" s="90">
        <v>6</v>
      </c>
      <c r="B193" s="92">
        <v>89901006</v>
      </c>
      <c r="C193" s="90" t="s">
        <v>1065</v>
      </c>
      <c r="D193" s="90" t="s">
        <v>187</v>
      </c>
      <c r="E193" s="90" t="str">
        <f t="shared" si="6"/>
        <v>GCP Applied Technologies - Daratard 37</v>
      </c>
      <c r="I193" s="90" t="s">
        <v>1042</v>
      </c>
    </row>
    <row r="194" spans="1:10" x14ac:dyDescent="0.2">
      <c r="A194" s="90">
        <v>7</v>
      </c>
      <c r="B194" s="92">
        <v>89901006</v>
      </c>
      <c r="C194" s="90" t="s">
        <v>1065</v>
      </c>
      <c r="D194" s="90" t="s">
        <v>185</v>
      </c>
      <c r="E194" s="90" t="str">
        <f t="shared" si="6"/>
        <v>GCP Applied Technologies - Recover</v>
      </c>
      <c r="I194" s="90" t="s">
        <v>1069</v>
      </c>
    </row>
    <row r="195" spans="1:10" x14ac:dyDescent="0.2">
      <c r="A195" s="90">
        <v>8</v>
      </c>
      <c r="B195" s="92">
        <v>89901006</v>
      </c>
      <c r="C195" s="90" t="s">
        <v>1065</v>
      </c>
      <c r="D195" s="90" t="s">
        <v>180</v>
      </c>
      <c r="E195" s="90" t="str">
        <f t="shared" si="6"/>
        <v>GCP Applied Technologies - Zyla 620</v>
      </c>
      <c r="I195" s="90" t="s">
        <v>1044</v>
      </c>
    </row>
    <row r="196" spans="1:10" x14ac:dyDescent="0.2">
      <c r="A196" s="90">
        <v>9</v>
      </c>
      <c r="B196" s="92">
        <v>89901006</v>
      </c>
      <c r="C196" s="90" t="s">
        <v>1065</v>
      </c>
      <c r="D196" s="90" t="s">
        <v>186</v>
      </c>
      <c r="E196" s="90" t="str">
        <f t="shared" si="6"/>
        <v>GCP Applied Technologies - Zyla R</v>
      </c>
      <c r="I196" s="90" t="s">
        <v>948</v>
      </c>
    </row>
    <row r="197" spans="1:10" x14ac:dyDescent="0.2">
      <c r="A197" s="90">
        <v>10</v>
      </c>
      <c r="B197" s="92">
        <v>89901236</v>
      </c>
      <c r="C197" s="90" t="s">
        <v>139</v>
      </c>
      <c r="D197" s="90" t="s">
        <v>181</v>
      </c>
      <c r="E197" s="90" t="str">
        <f t="shared" si="6"/>
        <v>Goulston Technologies - Chupol N30</v>
      </c>
      <c r="I197" s="90" t="s">
        <v>1072</v>
      </c>
    </row>
    <row r="198" spans="1:10" x14ac:dyDescent="0.2">
      <c r="A198" s="90">
        <v>11</v>
      </c>
      <c r="B198" s="92">
        <v>89901236</v>
      </c>
      <c r="C198" s="90" t="s">
        <v>139</v>
      </c>
      <c r="D198" s="90" t="s">
        <v>182</v>
      </c>
      <c r="E198" s="90" t="str">
        <f t="shared" si="6"/>
        <v>Goulston Technologies - Chupol N40</v>
      </c>
    </row>
    <row r="199" spans="1:10" x14ac:dyDescent="0.2">
      <c r="A199" s="90">
        <v>12</v>
      </c>
      <c r="B199" s="92">
        <v>89901503</v>
      </c>
      <c r="C199" s="90" t="s">
        <v>1382</v>
      </c>
      <c r="D199" s="90" t="s">
        <v>1458</v>
      </c>
      <c r="E199" s="90" t="str">
        <f t="shared" si="6"/>
        <v>Mapei - Mapetard Plus</v>
      </c>
      <c r="I199" s="90" t="s">
        <v>1076</v>
      </c>
    </row>
    <row r="200" spans="1:10" x14ac:dyDescent="0.2">
      <c r="A200" s="90">
        <v>13</v>
      </c>
      <c r="B200" s="92">
        <v>89901503</v>
      </c>
      <c r="C200" s="90" t="s">
        <v>1382</v>
      </c>
      <c r="D200" s="90" t="s">
        <v>698</v>
      </c>
      <c r="E200" s="90" t="str">
        <f t="shared" si="6"/>
        <v>Mapei - Polychem RENU</v>
      </c>
    </row>
    <row r="201" spans="1:10" x14ac:dyDescent="0.2">
      <c r="A201" s="90">
        <v>14</v>
      </c>
      <c r="B201" s="92">
        <v>89900105</v>
      </c>
      <c r="C201" s="90" t="s">
        <v>1281</v>
      </c>
      <c r="D201" s="90" t="s">
        <v>1187</v>
      </c>
      <c r="E201" s="90" t="str">
        <f t="shared" si="6"/>
        <v>Master Builders - MasterPozzolith 200</v>
      </c>
    </row>
    <row r="202" spans="1:10" x14ac:dyDescent="0.2">
      <c r="A202" s="90">
        <v>15</v>
      </c>
      <c r="B202" s="92">
        <v>89900105</v>
      </c>
      <c r="C202" s="90" t="s">
        <v>1281</v>
      </c>
      <c r="D202" s="90" t="s">
        <v>1184</v>
      </c>
      <c r="E202" s="90" t="str">
        <f t="shared" si="6"/>
        <v>Master Builders - MasterPozzolith 322</v>
      </c>
      <c r="J202" s="90"/>
    </row>
    <row r="203" spans="1:10" x14ac:dyDescent="0.2">
      <c r="A203" s="90">
        <v>16</v>
      </c>
      <c r="B203" s="92">
        <v>89900105</v>
      </c>
      <c r="C203" s="90" t="s">
        <v>1281</v>
      </c>
      <c r="D203" s="90" t="s">
        <v>1185</v>
      </c>
      <c r="E203" s="90" t="str">
        <f t="shared" si="6"/>
        <v>Master Builders - MasterPozzolith 700</v>
      </c>
    </row>
    <row r="204" spans="1:10" x14ac:dyDescent="0.2">
      <c r="A204" s="90">
        <v>17</v>
      </c>
      <c r="B204" s="92">
        <v>89900105</v>
      </c>
      <c r="C204" s="90" t="s">
        <v>1281</v>
      </c>
      <c r="D204" s="90" t="s">
        <v>1186</v>
      </c>
      <c r="E204" s="90" t="str">
        <f t="shared" si="6"/>
        <v>Master Builders - MasterPozzolith 80</v>
      </c>
    </row>
    <row r="205" spans="1:10" x14ac:dyDescent="0.2">
      <c r="A205" s="90">
        <v>18</v>
      </c>
      <c r="B205" s="92">
        <v>89900105</v>
      </c>
      <c r="C205" s="90" t="s">
        <v>1281</v>
      </c>
      <c r="D205" s="90" t="s">
        <v>1189</v>
      </c>
      <c r="E205" s="90" t="str">
        <f t="shared" si="6"/>
        <v>Master Builders - MasterSet DELVO</v>
      </c>
    </row>
    <row r="206" spans="1:10" x14ac:dyDescent="0.2">
      <c r="A206" s="90">
        <v>19</v>
      </c>
      <c r="B206" s="92">
        <v>89900105</v>
      </c>
      <c r="C206" s="90" t="s">
        <v>1281</v>
      </c>
      <c r="D206" s="90" t="s">
        <v>1188</v>
      </c>
      <c r="E206" s="90" t="str">
        <f t="shared" si="6"/>
        <v>Master Builders - MasterSet DELVO ESC</v>
      </c>
    </row>
    <row r="207" spans="1:10" x14ac:dyDescent="0.2">
      <c r="A207" s="90">
        <v>20</v>
      </c>
      <c r="B207" s="92">
        <v>89900105</v>
      </c>
      <c r="C207" s="90" t="s">
        <v>1281</v>
      </c>
      <c r="D207" s="90" t="s">
        <v>1190</v>
      </c>
      <c r="E207" s="90" t="str">
        <f t="shared" si="6"/>
        <v>Master Builders - MasterSet R 100</v>
      </c>
    </row>
    <row r="208" spans="1:10" x14ac:dyDescent="0.2">
      <c r="A208" s="90">
        <v>21</v>
      </c>
      <c r="B208" s="92">
        <v>89900105</v>
      </c>
      <c r="C208" s="90" t="s">
        <v>1281</v>
      </c>
      <c r="D208" s="90" t="s">
        <v>1191</v>
      </c>
      <c r="E208" s="90" t="str">
        <f t="shared" si="6"/>
        <v>Master Builders - MasterSet R 122</v>
      </c>
    </row>
    <row r="209" spans="1:10" x14ac:dyDescent="0.2">
      <c r="A209" s="90">
        <v>22</v>
      </c>
      <c r="B209" s="92">
        <v>89900105</v>
      </c>
      <c r="C209" s="90" t="s">
        <v>1281</v>
      </c>
      <c r="D209" s="90" t="s">
        <v>1192</v>
      </c>
      <c r="E209" s="90" t="str">
        <f t="shared" si="6"/>
        <v>Master Builders - MasterSet R 300</v>
      </c>
    </row>
    <row r="210" spans="1:10" x14ac:dyDescent="0.2">
      <c r="A210" s="90">
        <v>23</v>
      </c>
      <c r="B210" s="92">
        <v>89900105</v>
      </c>
      <c r="C210" s="90" t="s">
        <v>1281</v>
      </c>
      <c r="D210" s="90" t="s">
        <v>1193</v>
      </c>
      <c r="E210" s="90" t="str">
        <f t="shared" si="6"/>
        <v>Master Builders - MasterSet R 961</v>
      </c>
    </row>
    <row r="211" spans="1:10" x14ac:dyDescent="0.2">
      <c r="A211" s="90">
        <v>24</v>
      </c>
      <c r="B211" s="92">
        <v>89901340</v>
      </c>
      <c r="C211" s="90" t="s">
        <v>242</v>
      </c>
      <c r="D211" s="102" t="s">
        <v>1567</v>
      </c>
      <c r="E211" s="90" t="str">
        <f t="shared" si="6"/>
        <v>Premiere Concrete Admixtures - ProLong L</v>
      </c>
    </row>
    <row r="212" spans="1:10" x14ac:dyDescent="0.2">
      <c r="A212" s="90">
        <v>25</v>
      </c>
      <c r="B212" s="92">
        <v>89900836</v>
      </c>
      <c r="C212" s="90" t="s">
        <v>1067</v>
      </c>
      <c r="D212" s="90" t="s">
        <v>1407</v>
      </c>
      <c r="E212" s="90" t="str">
        <f t="shared" si="6"/>
        <v>Sika - Plastiment</v>
      </c>
    </row>
    <row r="213" spans="1:10" x14ac:dyDescent="0.2">
      <c r="A213" s="90">
        <v>26</v>
      </c>
      <c r="B213" s="92">
        <v>89900836</v>
      </c>
      <c r="C213" s="90" t="s">
        <v>1067</v>
      </c>
      <c r="D213" s="90" t="s">
        <v>1408</v>
      </c>
      <c r="E213" s="90" t="str">
        <f t="shared" si="6"/>
        <v>Sika - Plastiment XR</v>
      </c>
    </row>
    <row r="214" spans="1:10" x14ac:dyDescent="0.2">
      <c r="A214" s="90">
        <v>27</v>
      </c>
      <c r="B214" s="92">
        <v>89900836</v>
      </c>
      <c r="C214" s="90" t="s">
        <v>1067</v>
      </c>
      <c r="D214" s="90" t="s">
        <v>1397</v>
      </c>
      <c r="E214" s="90" t="str">
        <f t="shared" si="6"/>
        <v>Sika - Plastocrete-161</v>
      </c>
    </row>
    <row r="215" spans="1:10" x14ac:dyDescent="0.2">
      <c r="A215" s="90">
        <v>28</v>
      </c>
      <c r="B215" s="92">
        <v>89900836</v>
      </c>
      <c r="C215" s="90" t="s">
        <v>1067</v>
      </c>
      <c r="D215" s="90" t="s">
        <v>183</v>
      </c>
      <c r="E215" s="90" t="str">
        <f t="shared" si="6"/>
        <v>Sika - Sikatard 440</v>
      </c>
    </row>
    <row r="216" spans="1:10" x14ac:dyDescent="0.2">
      <c r="A216" s="90">
        <v>29</v>
      </c>
      <c r="E216" s="90" t="str">
        <f t="shared" si="6"/>
        <v xml:space="preserve"> - </v>
      </c>
    </row>
    <row r="218" spans="1:10" x14ac:dyDescent="0.2">
      <c r="A218" s="90" t="s">
        <v>915</v>
      </c>
      <c r="B218" s="92" t="s">
        <v>1060</v>
      </c>
      <c r="C218" s="90" t="s">
        <v>2</v>
      </c>
      <c r="D218" s="90" t="s">
        <v>1061</v>
      </c>
      <c r="E218" s="90" t="s">
        <v>230</v>
      </c>
      <c r="H218" s="90" t="s">
        <v>1051</v>
      </c>
      <c r="I218" s="93">
        <v>1</v>
      </c>
      <c r="J218" s="91">
        <f>I218</f>
        <v>1</v>
      </c>
    </row>
    <row r="219" spans="1:10" x14ac:dyDescent="0.2">
      <c r="A219" s="90">
        <v>1</v>
      </c>
      <c r="E219" s="90" t="s">
        <v>1037</v>
      </c>
      <c r="H219" s="90" t="s">
        <v>1006</v>
      </c>
      <c r="I219" s="93">
        <f>VLOOKUP(I218,ADMIX!$A$219:$E$255,2)</f>
        <v>0</v>
      </c>
      <c r="J219" s="91">
        <f>I219</f>
        <v>0</v>
      </c>
    </row>
    <row r="220" spans="1:10" x14ac:dyDescent="0.2">
      <c r="A220" s="90">
        <v>2</v>
      </c>
      <c r="B220" s="92">
        <v>89901505</v>
      </c>
      <c r="C220" s="90" t="s">
        <v>227</v>
      </c>
      <c r="D220" s="90" t="s">
        <v>810</v>
      </c>
      <c r="E220" s="90" t="str">
        <f t="shared" ref="E220:E255" si="7">C220&amp;" - "&amp;D220</f>
        <v>Cemex - Isoxel 5400</v>
      </c>
      <c r="H220" s="90" t="s">
        <v>1068</v>
      </c>
      <c r="I220" s="93" t="str">
        <f>VLOOKUP(I218,ADMIX!$A$219:$E$255,5)</f>
        <v xml:space="preserve">     </v>
      </c>
      <c r="J220" s="91" t="str">
        <f>I220</f>
        <v xml:space="preserve">     </v>
      </c>
    </row>
    <row r="221" spans="1:10" x14ac:dyDescent="0.2">
      <c r="A221" s="90">
        <v>3</v>
      </c>
      <c r="B221" s="92">
        <v>89901074</v>
      </c>
      <c r="C221" s="90" t="s">
        <v>1063</v>
      </c>
      <c r="D221" s="90" t="s">
        <v>629</v>
      </c>
      <c r="E221" s="90" t="str">
        <f t="shared" si="7"/>
        <v>Chryso - Turbocast 650A</v>
      </c>
    </row>
    <row r="222" spans="1:10" x14ac:dyDescent="0.2">
      <c r="A222" s="90">
        <v>4</v>
      </c>
      <c r="B222" s="92">
        <v>89901074</v>
      </c>
      <c r="C222" s="90" t="s">
        <v>1063</v>
      </c>
      <c r="D222" s="90" t="s">
        <v>630</v>
      </c>
      <c r="E222" s="90" t="str">
        <f t="shared" si="7"/>
        <v>Chryso - Turbocast 701</v>
      </c>
      <c r="I222" s="90" t="s">
        <v>944</v>
      </c>
    </row>
    <row r="223" spans="1:10" x14ac:dyDescent="0.2">
      <c r="A223" s="90">
        <v>5</v>
      </c>
      <c r="B223" s="92">
        <v>89901074</v>
      </c>
      <c r="C223" s="90" t="s">
        <v>1063</v>
      </c>
      <c r="D223" s="90" t="s">
        <v>628</v>
      </c>
      <c r="E223" s="90" t="str">
        <f t="shared" si="7"/>
        <v>Chryso - Turbocast NCT</v>
      </c>
      <c r="I223" s="90" t="s">
        <v>1042</v>
      </c>
    </row>
    <row r="224" spans="1:10" x14ac:dyDescent="0.2">
      <c r="A224" s="90">
        <v>6</v>
      </c>
      <c r="B224" s="92">
        <v>89901513</v>
      </c>
      <c r="C224" s="90" t="s">
        <v>707</v>
      </c>
      <c r="D224" s="90" t="s">
        <v>1527</v>
      </c>
      <c r="E224" s="90" t="str">
        <f t="shared" si="7"/>
        <v>DarCole - DarNset 130</v>
      </c>
      <c r="I224" s="90" t="s">
        <v>1069</v>
      </c>
    </row>
    <row r="225" spans="1:9" x14ac:dyDescent="0.2">
      <c r="A225" s="90">
        <v>7</v>
      </c>
      <c r="B225" s="92">
        <v>89901513</v>
      </c>
      <c r="C225" s="90" t="s">
        <v>707</v>
      </c>
      <c r="D225" s="90" t="s">
        <v>709</v>
      </c>
      <c r="E225" s="90" t="str">
        <f t="shared" si="7"/>
        <v>DarCole - DNS 166</v>
      </c>
      <c r="I225" s="90" t="s">
        <v>1044</v>
      </c>
    </row>
    <row r="226" spans="1:9" x14ac:dyDescent="0.2">
      <c r="A226" s="90">
        <v>8</v>
      </c>
      <c r="B226" s="92">
        <v>89901539</v>
      </c>
      <c r="C226" s="91" t="s">
        <v>1475</v>
      </c>
      <c r="D226" s="91" t="s">
        <v>1546</v>
      </c>
      <c r="E226" s="91" t="str">
        <f t="shared" si="7"/>
        <v>Don Construction Products Inc. - Donplast Antifreeze 100</v>
      </c>
      <c r="I226" s="90" t="s">
        <v>948</v>
      </c>
    </row>
    <row r="227" spans="1:9" x14ac:dyDescent="0.2">
      <c r="A227" s="90">
        <v>9</v>
      </c>
      <c r="B227" s="92">
        <v>89900343</v>
      </c>
      <c r="C227" s="90" t="s">
        <v>1077</v>
      </c>
      <c r="D227" s="90" t="s">
        <v>188</v>
      </c>
      <c r="E227" s="90" t="str">
        <f t="shared" si="7"/>
        <v>Eucid - Accelguard 80</v>
      </c>
      <c r="I227" s="90" t="s">
        <v>1072</v>
      </c>
    </row>
    <row r="228" spans="1:9" x14ac:dyDescent="0.2">
      <c r="A228" s="90">
        <v>10</v>
      </c>
      <c r="B228" s="92">
        <v>89900343</v>
      </c>
      <c r="C228" s="90" t="s">
        <v>1077</v>
      </c>
      <c r="D228" s="90" t="s">
        <v>468</v>
      </c>
      <c r="E228" s="90" t="str">
        <f t="shared" si="7"/>
        <v>Eucid - Accelguard G3</v>
      </c>
    </row>
    <row r="229" spans="1:9" x14ac:dyDescent="0.2">
      <c r="A229" s="90">
        <v>11</v>
      </c>
      <c r="B229" s="92">
        <v>89900343</v>
      </c>
      <c r="C229" s="90" t="s">
        <v>1077</v>
      </c>
      <c r="D229" s="90" t="s">
        <v>189</v>
      </c>
      <c r="E229" s="90" t="str">
        <f t="shared" si="7"/>
        <v>Eucid - Accelguard NCA</v>
      </c>
      <c r="I229" s="90" t="s">
        <v>1078</v>
      </c>
    </row>
    <row r="230" spans="1:9" x14ac:dyDescent="0.2">
      <c r="A230" s="90">
        <v>12</v>
      </c>
      <c r="B230" s="92">
        <v>89900343</v>
      </c>
      <c r="C230" s="90" t="s">
        <v>1077</v>
      </c>
      <c r="D230" s="90" t="s">
        <v>466</v>
      </c>
      <c r="E230" s="90" t="str">
        <f t="shared" si="7"/>
        <v>Eucid - Eucon CIA</v>
      </c>
    </row>
    <row r="231" spans="1:9" x14ac:dyDescent="0.2">
      <c r="A231" s="90">
        <v>13</v>
      </c>
      <c r="B231" s="92">
        <v>89901075</v>
      </c>
      <c r="C231" s="90" t="s">
        <v>713</v>
      </c>
      <c r="D231" s="90" t="s">
        <v>1413</v>
      </c>
      <c r="E231" s="90" t="str">
        <f t="shared" si="7"/>
        <v>Fritz-Pak - NCA</v>
      </c>
    </row>
    <row r="232" spans="1:9" x14ac:dyDescent="0.2">
      <c r="A232" s="90">
        <v>14</v>
      </c>
      <c r="B232" s="92">
        <v>89901006</v>
      </c>
      <c r="C232" s="90" t="s">
        <v>1065</v>
      </c>
      <c r="D232" s="90" t="s">
        <v>197</v>
      </c>
      <c r="E232" s="90" t="str">
        <f t="shared" si="7"/>
        <v>GCP Applied Technologies - Daraset 400</v>
      </c>
    </row>
    <row r="233" spans="1:9" x14ac:dyDescent="0.2">
      <c r="A233" s="90">
        <v>15</v>
      </c>
      <c r="B233" s="92">
        <v>89901006</v>
      </c>
      <c r="C233" s="90" t="s">
        <v>1065</v>
      </c>
      <c r="D233" s="90" t="s">
        <v>196</v>
      </c>
      <c r="E233" s="90" t="str">
        <f t="shared" si="7"/>
        <v>GCP Applied Technologies - DCI Corrosion Inhibitor</v>
      </c>
    </row>
    <row r="234" spans="1:9" x14ac:dyDescent="0.2">
      <c r="A234" s="90">
        <v>16</v>
      </c>
      <c r="B234" s="92">
        <v>89901006</v>
      </c>
      <c r="C234" s="90" t="s">
        <v>1065</v>
      </c>
      <c r="D234" s="90" t="s">
        <v>195</v>
      </c>
      <c r="E234" s="90" t="str">
        <f t="shared" si="7"/>
        <v>GCP Applied Technologies - Polarset</v>
      </c>
    </row>
    <row r="235" spans="1:9" x14ac:dyDescent="0.2">
      <c r="A235" s="90">
        <v>17</v>
      </c>
      <c r="B235" s="92">
        <v>89901236</v>
      </c>
      <c r="C235" s="90" t="s">
        <v>139</v>
      </c>
      <c r="D235" s="90" t="s">
        <v>190</v>
      </c>
      <c r="E235" s="90" t="str">
        <f t="shared" si="7"/>
        <v>Goulston Technologies - Chupol CL</v>
      </c>
      <c r="H235" s="91"/>
      <c r="I235" s="91"/>
    </row>
    <row r="236" spans="1:9" x14ac:dyDescent="0.2">
      <c r="A236" s="90">
        <v>18</v>
      </c>
      <c r="B236" s="92">
        <v>89901236</v>
      </c>
      <c r="C236" s="90" t="s">
        <v>139</v>
      </c>
      <c r="D236" s="90" t="s">
        <v>284</v>
      </c>
      <c r="E236" s="90" t="str">
        <f t="shared" si="7"/>
        <v>Goulston Technologies - Chupol NCA Plus</v>
      </c>
    </row>
    <row r="237" spans="1:9" x14ac:dyDescent="0.2">
      <c r="A237" s="90">
        <v>19</v>
      </c>
      <c r="B237" s="92">
        <v>89901078</v>
      </c>
      <c r="C237" s="90" t="s">
        <v>174</v>
      </c>
      <c r="D237" s="90" t="s">
        <v>191</v>
      </c>
      <c r="E237" s="90" t="str">
        <f t="shared" si="7"/>
        <v>Great Eastern Technologies - Chemstrong CF</v>
      </c>
    </row>
    <row r="238" spans="1:9" x14ac:dyDescent="0.2">
      <c r="A238" s="90">
        <v>20</v>
      </c>
      <c r="B238" s="92">
        <v>89901078</v>
      </c>
      <c r="C238" s="90" t="s">
        <v>174</v>
      </c>
      <c r="D238" s="90" t="s">
        <v>192</v>
      </c>
      <c r="E238" s="90" t="str">
        <f t="shared" si="7"/>
        <v>Great Eastern Technologies - Chemstrong CI</v>
      </c>
    </row>
    <row r="239" spans="1:9" x14ac:dyDescent="0.2">
      <c r="A239" s="90">
        <v>21</v>
      </c>
      <c r="B239" s="92">
        <v>89901503</v>
      </c>
      <c r="C239" s="90" t="s">
        <v>1382</v>
      </c>
      <c r="D239" s="90" t="s">
        <v>1541</v>
      </c>
      <c r="E239" s="90" t="str">
        <f t="shared" si="7"/>
        <v>Mapei - Polychem CI Type C</v>
      </c>
    </row>
    <row r="240" spans="1:9" x14ac:dyDescent="0.2">
      <c r="A240" s="90">
        <v>22</v>
      </c>
      <c r="B240" s="92">
        <v>89901503</v>
      </c>
      <c r="C240" s="90" t="s">
        <v>1382</v>
      </c>
      <c r="D240" s="90" t="s">
        <v>725</v>
      </c>
      <c r="E240" s="90" t="str">
        <f t="shared" si="7"/>
        <v>Mapei - Polychem Super Set</v>
      </c>
    </row>
    <row r="241" spans="1:5" x14ac:dyDescent="0.2">
      <c r="A241" s="90">
        <v>23</v>
      </c>
      <c r="B241" s="92">
        <v>89901503</v>
      </c>
      <c r="C241" s="90" t="s">
        <v>1382</v>
      </c>
      <c r="D241" s="90" t="s">
        <v>734</v>
      </c>
      <c r="E241" s="90" t="str">
        <f t="shared" si="7"/>
        <v>Mapei - Polychem Super Set II</v>
      </c>
    </row>
    <row r="242" spans="1:5" x14ac:dyDescent="0.2">
      <c r="A242" s="90">
        <v>24</v>
      </c>
      <c r="B242" s="92">
        <v>89901503</v>
      </c>
      <c r="C242" s="90" t="s">
        <v>1382</v>
      </c>
      <c r="D242" s="90" t="s">
        <v>735</v>
      </c>
      <c r="E242" s="90" t="str">
        <f t="shared" si="7"/>
        <v>Mapei - Polychem Super Set Plus</v>
      </c>
    </row>
    <row r="243" spans="1:5" x14ac:dyDescent="0.2">
      <c r="A243" s="90">
        <v>25</v>
      </c>
      <c r="B243" s="92">
        <v>89900105</v>
      </c>
      <c r="C243" s="90" t="s">
        <v>1281</v>
      </c>
      <c r="D243" s="90" t="s">
        <v>1194</v>
      </c>
      <c r="E243" s="90" t="str">
        <f t="shared" si="7"/>
        <v>Master Builders - MasterLife CI 30</v>
      </c>
    </row>
    <row r="244" spans="1:5" x14ac:dyDescent="0.2">
      <c r="A244" s="90">
        <v>26</v>
      </c>
      <c r="B244" s="92">
        <v>89900105</v>
      </c>
      <c r="C244" s="90" t="s">
        <v>1281</v>
      </c>
      <c r="D244" s="90" t="s">
        <v>1195</v>
      </c>
      <c r="E244" s="90" t="str">
        <f t="shared" si="7"/>
        <v>Master Builders - MasterSet AC 122</v>
      </c>
    </row>
    <row r="245" spans="1:5" x14ac:dyDescent="0.2">
      <c r="A245" s="90">
        <v>27</v>
      </c>
      <c r="B245" s="92">
        <v>89900105</v>
      </c>
      <c r="C245" s="90" t="s">
        <v>1281</v>
      </c>
      <c r="D245" s="90" t="s">
        <v>1196</v>
      </c>
      <c r="E245" s="90" t="str">
        <f t="shared" si="7"/>
        <v>Master Builders - MasterSet AC 534</v>
      </c>
    </row>
    <row r="246" spans="1:5" x14ac:dyDescent="0.2">
      <c r="A246" s="90">
        <v>28</v>
      </c>
      <c r="B246" s="92">
        <v>89901340</v>
      </c>
      <c r="C246" s="90" t="s">
        <v>242</v>
      </c>
      <c r="D246" s="90" t="s">
        <v>250</v>
      </c>
      <c r="E246" s="90" t="str">
        <f t="shared" si="7"/>
        <v>Premiere Concrete Admixtures - Impede CNI</v>
      </c>
    </row>
    <row r="247" spans="1:5" x14ac:dyDescent="0.2">
      <c r="A247" s="90">
        <v>29</v>
      </c>
      <c r="B247" s="92">
        <v>89901340</v>
      </c>
      <c r="C247" s="90" t="s">
        <v>242</v>
      </c>
      <c r="D247" s="90" t="s">
        <v>251</v>
      </c>
      <c r="E247" s="90" t="str">
        <f t="shared" si="7"/>
        <v>Premiere Concrete Admixtures - Nitrocast K</v>
      </c>
    </row>
    <row r="248" spans="1:5" x14ac:dyDescent="0.2">
      <c r="A248" s="90">
        <v>30</v>
      </c>
      <c r="B248" s="92">
        <v>89901340</v>
      </c>
      <c r="C248" s="90" t="s">
        <v>242</v>
      </c>
      <c r="D248" s="90" t="s">
        <v>252</v>
      </c>
      <c r="E248" s="90" t="str">
        <f t="shared" si="7"/>
        <v>Premiere Concrete Admixtures - Nitrocast NC</v>
      </c>
    </row>
    <row r="249" spans="1:5" x14ac:dyDescent="0.2">
      <c r="A249" s="90">
        <v>31</v>
      </c>
      <c r="B249" s="92">
        <v>89901077</v>
      </c>
      <c r="C249" s="90" t="s">
        <v>1066</v>
      </c>
      <c r="D249" s="90" t="s">
        <v>193</v>
      </c>
      <c r="E249" s="90" t="str">
        <f t="shared" si="7"/>
        <v>RussTech - LCNC-166</v>
      </c>
    </row>
    <row r="250" spans="1:5" x14ac:dyDescent="0.2">
      <c r="A250" s="90">
        <v>32</v>
      </c>
      <c r="B250" s="92">
        <v>89901077</v>
      </c>
      <c r="C250" s="90" t="s">
        <v>1066</v>
      </c>
      <c r="D250" s="90" t="s">
        <v>1409</v>
      </c>
      <c r="E250" s="90" t="str">
        <f t="shared" si="7"/>
        <v>RussTech - RCI</v>
      </c>
    </row>
    <row r="251" spans="1:5" x14ac:dyDescent="0.2">
      <c r="A251" s="90">
        <v>33</v>
      </c>
      <c r="B251" s="92">
        <v>89900837</v>
      </c>
      <c r="C251" s="90" t="s">
        <v>1067</v>
      </c>
      <c r="D251" s="90" t="s">
        <v>1410</v>
      </c>
      <c r="E251" s="90" t="str">
        <f t="shared" si="7"/>
        <v>Sika - Rapid 1</v>
      </c>
    </row>
    <row r="252" spans="1:5" x14ac:dyDescent="0.2">
      <c r="A252" s="90">
        <v>34</v>
      </c>
      <c r="B252" s="92">
        <v>89900836</v>
      </c>
      <c r="C252" s="90" t="s">
        <v>1067</v>
      </c>
      <c r="D252" s="90" t="s">
        <v>1411</v>
      </c>
      <c r="E252" s="90" t="str">
        <f t="shared" si="7"/>
        <v>Sika - Set NC</v>
      </c>
    </row>
    <row r="253" spans="1:5" x14ac:dyDescent="0.2">
      <c r="A253" s="90">
        <v>35</v>
      </c>
      <c r="B253" s="92">
        <v>89900836</v>
      </c>
      <c r="C253" s="90" t="s">
        <v>1067</v>
      </c>
      <c r="D253" s="90" t="s">
        <v>1412</v>
      </c>
      <c r="E253" s="90" t="str">
        <f t="shared" si="7"/>
        <v>Sika - Set NC-4</v>
      </c>
    </row>
    <row r="254" spans="1:5" x14ac:dyDescent="0.2">
      <c r="A254" s="90">
        <v>36</v>
      </c>
      <c r="B254" s="92">
        <v>89900836</v>
      </c>
      <c r="C254" s="90" t="s">
        <v>1067</v>
      </c>
      <c r="D254" s="90" t="s">
        <v>194</v>
      </c>
      <c r="E254" s="90" t="str">
        <f t="shared" si="7"/>
        <v>Sika - Sika CNI</v>
      </c>
    </row>
    <row r="255" spans="1:5" x14ac:dyDescent="0.2">
      <c r="A255" s="90">
        <v>37</v>
      </c>
      <c r="E255" s="90" t="str">
        <f t="shared" si="7"/>
        <v xml:space="preserve"> - </v>
      </c>
    </row>
    <row r="257" spans="1:10" x14ac:dyDescent="0.2">
      <c r="A257" s="90" t="s">
        <v>915</v>
      </c>
      <c r="B257" s="92" t="s">
        <v>1060</v>
      </c>
      <c r="C257" s="90" t="s">
        <v>2</v>
      </c>
      <c r="D257" s="90" t="s">
        <v>1061</v>
      </c>
      <c r="E257" s="90" t="s">
        <v>230</v>
      </c>
      <c r="H257" s="90" t="s">
        <v>1051</v>
      </c>
      <c r="I257" s="93">
        <v>1</v>
      </c>
      <c r="J257" s="91">
        <f>I257</f>
        <v>1</v>
      </c>
    </row>
    <row r="258" spans="1:10" x14ac:dyDescent="0.2">
      <c r="A258" s="90">
        <v>1</v>
      </c>
      <c r="E258" s="90" t="s">
        <v>1037</v>
      </c>
      <c r="H258" s="90" t="s">
        <v>1006</v>
      </c>
      <c r="I258" s="93">
        <f>VLOOKUP(I257,ADMIX!$A$258:$E$318,2)</f>
        <v>0</v>
      </c>
      <c r="J258" s="91">
        <f>I258</f>
        <v>0</v>
      </c>
    </row>
    <row r="259" spans="1:10" x14ac:dyDescent="0.2">
      <c r="A259" s="90">
        <v>2</v>
      </c>
      <c r="B259" s="92">
        <v>89900084</v>
      </c>
      <c r="C259" s="90" t="s">
        <v>1062</v>
      </c>
      <c r="D259" s="90" t="s">
        <v>157</v>
      </c>
      <c r="E259" s="90" t="str">
        <f t="shared" ref="E259:E291" si="8">C259&amp;" - "&amp;D259</f>
        <v>Arr-Maz - Redux DP</v>
      </c>
      <c r="H259" s="90" t="s">
        <v>1068</v>
      </c>
      <c r="I259" s="93" t="str">
        <f>VLOOKUP(I257,ADMIX!$A$258:$E$318,5)</f>
        <v xml:space="preserve">     </v>
      </c>
      <c r="J259" s="91" t="str">
        <f>I259</f>
        <v xml:space="preserve">     </v>
      </c>
    </row>
    <row r="260" spans="1:10" x14ac:dyDescent="0.2">
      <c r="A260" s="90">
        <v>3</v>
      </c>
      <c r="B260" s="92">
        <v>89900084</v>
      </c>
      <c r="C260" s="90" t="s">
        <v>1062</v>
      </c>
      <c r="D260" s="90" t="s">
        <v>198</v>
      </c>
      <c r="E260" s="90" t="str">
        <f t="shared" si="8"/>
        <v>Arr-Maz - Redux R</v>
      </c>
    </row>
    <row r="261" spans="1:10" x14ac:dyDescent="0.2">
      <c r="A261" s="90">
        <v>4</v>
      </c>
      <c r="B261" s="92">
        <v>89901505</v>
      </c>
      <c r="C261" s="90" t="s">
        <v>227</v>
      </c>
      <c r="D261" s="90" t="s">
        <v>730</v>
      </c>
      <c r="E261" s="90" t="str">
        <f t="shared" si="8"/>
        <v>Cemex - Isopause 2500</v>
      </c>
      <c r="I261" s="90" t="s">
        <v>944</v>
      </c>
    </row>
    <row r="262" spans="1:10" x14ac:dyDescent="0.2">
      <c r="A262" s="90">
        <v>5</v>
      </c>
      <c r="B262" s="92">
        <v>89901505</v>
      </c>
      <c r="C262" s="90" t="s">
        <v>227</v>
      </c>
      <c r="D262" s="90" t="s">
        <v>729</v>
      </c>
      <c r="E262" s="90" t="str">
        <f t="shared" si="8"/>
        <v>Cemex - Isoplast 1440</v>
      </c>
      <c r="I262" s="90" t="s">
        <v>1042</v>
      </c>
    </row>
    <row r="263" spans="1:10" x14ac:dyDescent="0.2">
      <c r="A263" s="90">
        <v>6</v>
      </c>
      <c r="B263" s="92">
        <v>89901074</v>
      </c>
      <c r="C263" s="90" t="s">
        <v>1063</v>
      </c>
      <c r="D263" s="90" t="s">
        <v>476</v>
      </c>
      <c r="E263" s="90" t="str">
        <f t="shared" si="8"/>
        <v>Chryso - ChyrsoTard 125</v>
      </c>
      <c r="I263" s="90" t="s">
        <v>1069</v>
      </c>
    </row>
    <row r="264" spans="1:10" x14ac:dyDescent="0.2">
      <c r="A264" s="90">
        <v>7</v>
      </c>
      <c r="B264" s="92">
        <v>89901074</v>
      </c>
      <c r="C264" s="90" t="s">
        <v>1063</v>
      </c>
      <c r="D264" s="90" t="s">
        <v>980</v>
      </c>
      <c r="E264" s="90" t="str">
        <f t="shared" si="8"/>
        <v>Chryso - ControlSet 100R</v>
      </c>
      <c r="I264" s="90" t="s">
        <v>1044</v>
      </c>
    </row>
    <row r="265" spans="1:10" x14ac:dyDescent="0.2">
      <c r="A265" s="90">
        <v>8</v>
      </c>
      <c r="B265" s="92">
        <v>89901074</v>
      </c>
      <c r="C265" s="90" t="s">
        <v>1063</v>
      </c>
      <c r="D265" s="90" t="s">
        <v>631</v>
      </c>
      <c r="E265" s="90" t="str">
        <f t="shared" si="8"/>
        <v>Chryso - ControlSet 125</v>
      </c>
      <c r="I265" s="90" t="s">
        <v>948</v>
      </c>
    </row>
    <row r="266" spans="1:10" x14ac:dyDescent="0.2">
      <c r="A266" s="90">
        <v>9</v>
      </c>
      <c r="B266" s="92">
        <v>89901074</v>
      </c>
      <c r="C266" s="90" t="s">
        <v>1063</v>
      </c>
      <c r="D266" s="90" t="s">
        <v>1426</v>
      </c>
      <c r="E266" s="90" t="str">
        <f t="shared" si="8"/>
        <v>Chryso - ControlSet 65</v>
      </c>
      <c r="I266" s="90" t="s">
        <v>1072</v>
      </c>
    </row>
    <row r="267" spans="1:10" x14ac:dyDescent="0.2">
      <c r="A267" s="90">
        <v>10</v>
      </c>
      <c r="B267" s="97">
        <v>89901513</v>
      </c>
      <c r="C267" s="96" t="s">
        <v>707</v>
      </c>
      <c r="D267" s="96" t="s">
        <v>1618</v>
      </c>
      <c r="E267" s="96" t="str">
        <f>C267&amp;" - "&amp;D267</f>
        <v>DarCole - DWR 385R</v>
      </c>
      <c r="J267" s="90"/>
    </row>
    <row r="268" spans="1:10" x14ac:dyDescent="0.2">
      <c r="A268" s="90">
        <v>11</v>
      </c>
      <c r="B268" s="92">
        <v>89901539</v>
      </c>
      <c r="C268" s="90" t="s">
        <v>1475</v>
      </c>
      <c r="D268" s="90" t="s">
        <v>1547</v>
      </c>
      <c r="E268" s="90" t="str">
        <f t="shared" si="8"/>
        <v>Don Construction Products Inc. - Donplast HC3</v>
      </c>
      <c r="I268" s="90" t="s">
        <v>1079</v>
      </c>
    </row>
    <row r="269" spans="1:10" x14ac:dyDescent="0.2">
      <c r="A269" s="90">
        <v>12</v>
      </c>
      <c r="B269" s="92">
        <v>89901539</v>
      </c>
      <c r="C269" s="90" t="s">
        <v>1475</v>
      </c>
      <c r="D269" s="90" t="s">
        <v>1548</v>
      </c>
      <c r="E269" s="90" t="str">
        <f t="shared" si="8"/>
        <v>Don Construction Products Inc. - Donplast P17</v>
      </c>
    </row>
    <row r="270" spans="1:10" x14ac:dyDescent="0.2">
      <c r="A270" s="90">
        <v>13</v>
      </c>
      <c r="B270" s="92">
        <v>89901539</v>
      </c>
      <c r="C270" s="90" t="s">
        <v>1475</v>
      </c>
      <c r="D270" s="90" t="s">
        <v>1549</v>
      </c>
      <c r="E270" s="90" t="str">
        <f t="shared" si="8"/>
        <v>Don Construction Products Inc. - Donplast RP150</v>
      </c>
    </row>
    <row r="271" spans="1:10" x14ac:dyDescent="0.2">
      <c r="A271" s="90">
        <v>14</v>
      </c>
      <c r="B271" s="92">
        <v>89900343</v>
      </c>
      <c r="C271" s="90" t="s">
        <v>1064</v>
      </c>
      <c r="D271" s="90" t="s">
        <v>285</v>
      </c>
      <c r="E271" s="90" t="str">
        <f t="shared" si="8"/>
        <v>Euclid - Eucon DS</v>
      </c>
    </row>
    <row r="272" spans="1:10" x14ac:dyDescent="0.2">
      <c r="A272" s="90">
        <v>15</v>
      </c>
      <c r="B272" s="92">
        <v>89900343</v>
      </c>
      <c r="C272" s="90" t="s">
        <v>1064</v>
      </c>
      <c r="D272" s="90" t="s">
        <v>160</v>
      </c>
      <c r="E272" s="90" t="str">
        <f t="shared" si="8"/>
        <v>Euclid - Eucon LR</v>
      </c>
    </row>
    <row r="273" spans="1:5" x14ac:dyDescent="0.2">
      <c r="A273" s="90">
        <v>16</v>
      </c>
      <c r="B273" s="92">
        <v>89900343</v>
      </c>
      <c r="C273" s="90" t="s">
        <v>1064</v>
      </c>
      <c r="D273" s="90" t="s">
        <v>199</v>
      </c>
      <c r="E273" s="90" t="str">
        <f t="shared" si="8"/>
        <v>Euclid - Eucon NR</v>
      </c>
    </row>
    <row r="274" spans="1:5" x14ac:dyDescent="0.2">
      <c r="A274" s="90">
        <v>17</v>
      </c>
      <c r="B274" s="92">
        <v>89900343</v>
      </c>
      <c r="C274" s="90" t="s">
        <v>1064</v>
      </c>
      <c r="D274" s="90" t="s">
        <v>418</v>
      </c>
      <c r="E274" s="90" t="str">
        <f t="shared" si="8"/>
        <v>Euclid - Eucon Retarder-75</v>
      </c>
    </row>
    <row r="275" spans="1:5" x14ac:dyDescent="0.2">
      <c r="A275" s="90">
        <v>18</v>
      </c>
      <c r="B275" s="92">
        <v>89900343</v>
      </c>
      <c r="C275" s="90" t="s">
        <v>1064</v>
      </c>
      <c r="D275" s="90" t="s">
        <v>711</v>
      </c>
      <c r="E275" s="90" t="str">
        <f t="shared" si="8"/>
        <v>Euclid - Eucon SE</v>
      </c>
    </row>
    <row r="276" spans="1:5" x14ac:dyDescent="0.2">
      <c r="A276" s="90">
        <v>19</v>
      </c>
      <c r="B276" s="92">
        <v>89900343</v>
      </c>
      <c r="C276" s="90" t="s">
        <v>1064</v>
      </c>
      <c r="D276" s="90" t="s">
        <v>471</v>
      </c>
      <c r="E276" s="90" t="str">
        <f t="shared" si="8"/>
        <v>Euclid - Eucon Stasis</v>
      </c>
    </row>
    <row r="277" spans="1:5" x14ac:dyDescent="0.2">
      <c r="A277" s="90">
        <v>20</v>
      </c>
      <c r="B277" s="92">
        <v>89901075</v>
      </c>
      <c r="C277" s="90" t="s">
        <v>713</v>
      </c>
      <c r="D277" s="90" t="s">
        <v>419</v>
      </c>
      <c r="E277" s="90" t="str">
        <f t="shared" si="8"/>
        <v>Fritz-Pak - FR-1</v>
      </c>
    </row>
    <row r="278" spans="1:5" x14ac:dyDescent="0.2">
      <c r="A278" s="90">
        <v>21</v>
      </c>
      <c r="B278" s="92">
        <v>89901075</v>
      </c>
      <c r="C278" s="90" t="s">
        <v>713</v>
      </c>
      <c r="D278" s="90" t="s">
        <v>438</v>
      </c>
      <c r="E278" s="90" t="str">
        <f t="shared" si="8"/>
        <v>Fritz-Pak - Mini Delayed Set</v>
      </c>
    </row>
    <row r="279" spans="1:5" x14ac:dyDescent="0.2">
      <c r="A279" s="90">
        <v>22</v>
      </c>
      <c r="B279" s="92">
        <v>89901075</v>
      </c>
      <c r="C279" s="90" t="s">
        <v>713</v>
      </c>
      <c r="D279" s="90" t="s">
        <v>200</v>
      </c>
      <c r="E279" s="90" t="str">
        <f t="shared" si="8"/>
        <v>Fritz-Pak - Standard Delayed Set</v>
      </c>
    </row>
    <row r="280" spans="1:5" x14ac:dyDescent="0.2">
      <c r="A280" s="90">
        <v>23</v>
      </c>
      <c r="B280" s="92">
        <v>89901006</v>
      </c>
      <c r="C280" s="90" t="s">
        <v>1065</v>
      </c>
      <c r="D280" s="90" t="s">
        <v>184</v>
      </c>
      <c r="E280" s="90" t="str">
        <f t="shared" si="8"/>
        <v>GCP Applied Technologies - Daratard 17</v>
      </c>
    </row>
    <row r="281" spans="1:5" x14ac:dyDescent="0.2">
      <c r="A281" s="90">
        <v>24</v>
      </c>
      <c r="B281" s="92">
        <v>89901006</v>
      </c>
      <c r="C281" s="90" t="s">
        <v>1065</v>
      </c>
      <c r="D281" s="90" t="s">
        <v>187</v>
      </c>
      <c r="E281" s="90" t="str">
        <f t="shared" si="8"/>
        <v>GCP Applied Technologies - Daratard 37</v>
      </c>
    </row>
    <row r="282" spans="1:5" x14ac:dyDescent="0.2">
      <c r="A282" s="90">
        <v>25</v>
      </c>
      <c r="B282" s="92">
        <v>89901006</v>
      </c>
      <c r="C282" s="90" t="s">
        <v>1065</v>
      </c>
      <c r="D282" s="90" t="s">
        <v>185</v>
      </c>
      <c r="E282" s="90" t="str">
        <f t="shared" si="8"/>
        <v>GCP Applied Technologies - Recover</v>
      </c>
    </row>
    <row r="283" spans="1:5" x14ac:dyDescent="0.2">
      <c r="A283" s="90">
        <v>26</v>
      </c>
      <c r="B283" s="92">
        <v>89901006</v>
      </c>
      <c r="C283" s="90" t="s">
        <v>1065</v>
      </c>
      <c r="D283" s="90" t="s">
        <v>205</v>
      </c>
      <c r="E283" s="90" t="str">
        <f t="shared" si="8"/>
        <v>GCP Applied Technologies - V-Mar VSC 500</v>
      </c>
    </row>
    <row r="284" spans="1:5" x14ac:dyDescent="0.2">
      <c r="A284" s="90">
        <v>27</v>
      </c>
      <c r="B284" s="92">
        <v>89901006</v>
      </c>
      <c r="C284" s="90" t="s">
        <v>1065</v>
      </c>
      <c r="D284" s="90" t="s">
        <v>235</v>
      </c>
      <c r="E284" s="90" t="str">
        <f t="shared" si="8"/>
        <v>GCP Applied Technologies - WRDA 82</v>
      </c>
    </row>
    <row r="285" spans="1:5" x14ac:dyDescent="0.2">
      <c r="A285" s="90">
        <v>28</v>
      </c>
      <c r="B285" s="92">
        <v>89901006</v>
      </c>
      <c r="C285" s="90" t="s">
        <v>1065</v>
      </c>
      <c r="D285" s="90" t="s">
        <v>417</v>
      </c>
      <c r="E285" s="90" t="str">
        <f t="shared" si="8"/>
        <v>GCP Applied Technologies - WRDA-35</v>
      </c>
    </row>
    <row r="286" spans="1:5" x14ac:dyDescent="0.2">
      <c r="A286" s="90">
        <v>29</v>
      </c>
      <c r="B286" s="92">
        <v>89901006</v>
      </c>
      <c r="C286" s="90" t="s">
        <v>1065</v>
      </c>
      <c r="D286" s="90" t="s">
        <v>206</v>
      </c>
      <c r="E286" s="90" t="str">
        <f t="shared" si="8"/>
        <v>GCP Applied Technologies - Zyla 610</v>
      </c>
    </row>
    <row r="287" spans="1:5" x14ac:dyDescent="0.2">
      <c r="A287" s="90">
        <v>30</v>
      </c>
      <c r="B287" s="92">
        <v>89901006</v>
      </c>
      <c r="C287" s="90" t="s">
        <v>1065</v>
      </c>
      <c r="D287" s="90" t="s">
        <v>180</v>
      </c>
      <c r="E287" s="90" t="str">
        <f t="shared" si="8"/>
        <v>GCP Applied Technologies - Zyla 620</v>
      </c>
    </row>
    <row r="288" spans="1:5" x14ac:dyDescent="0.2">
      <c r="A288" s="90">
        <v>31</v>
      </c>
      <c r="B288" s="92">
        <v>89901006</v>
      </c>
      <c r="C288" s="90" t="s">
        <v>1065</v>
      </c>
      <c r="D288" s="90" t="s">
        <v>186</v>
      </c>
      <c r="E288" s="90" t="str">
        <f t="shared" si="8"/>
        <v>GCP Applied Technologies - Zyla R</v>
      </c>
    </row>
    <row r="289" spans="1:9" x14ac:dyDescent="0.2">
      <c r="A289" s="90">
        <v>32</v>
      </c>
      <c r="B289" s="92">
        <v>89901236</v>
      </c>
      <c r="C289" s="90" t="s">
        <v>139</v>
      </c>
      <c r="D289" s="90" t="s">
        <v>173</v>
      </c>
      <c r="E289" s="90" t="str">
        <f t="shared" si="8"/>
        <v>Goulston Technologies - Chupol N20</v>
      </c>
    </row>
    <row r="290" spans="1:9" x14ac:dyDescent="0.2">
      <c r="A290" s="90">
        <v>33</v>
      </c>
      <c r="B290" s="92">
        <v>89901236</v>
      </c>
      <c r="C290" s="90" t="s">
        <v>139</v>
      </c>
      <c r="D290" s="90" t="s">
        <v>181</v>
      </c>
      <c r="E290" s="90" t="str">
        <f t="shared" si="8"/>
        <v>Goulston Technologies - Chupol N30</v>
      </c>
    </row>
    <row r="291" spans="1:9" x14ac:dyDescent="0.2">
      <c r="A291" s="90">
        <v>34</v>
      </c>
      <c r="B291" s="92">
        <v>89901236</v>
      </c>
      <c r="C291" s="90" t="s">
        <v>139</v>
      </c>
      <c r="D291" s="90" t="s">
        <v>415</v>
      </c>
      <c r="E291" s="90" t="str">
        <f t="shared" si="8"/>
        <v>Goulston Technologies - Chupol N35</v>
      </c>
    </row>
    <row r="292" spans="1:9" x14ac:dyDescent="0.2">
      <c r="A292" s="90">
        <v>35</v>
      </c>
      <c r="B292" s="92">
        <v>89901236</v>
      </c>
      <c r="C292" s="90" t="s">
        <v>139</v>
      </c>
      <c r="D292" s="90" t="s">
        <v>182</v>
      </c>
      <c r="E292" s="90" t="str">
        <f t="shared" ref="E292:E318" si="9">C292&amp;" - "&amp;D292</f>
        <v>Goulston Technologies - Chupol N40</v>
      </c>
    </row>
    <row r="293" spans="1:9" x14ac:dyDescent="0.2">
      <c r="A293" s="90">
        <v>36</v>
      </c>
      <c r="B293" s="92">
        <v>89901076</v>
      </c>
      <c r="C293" s="90" t="s">
        <v>141</v>
      </c>
      <c r="D293" s="90" t="s">
        <v>176</v>
      </c>
      <c r="E293" s="90" t="str">
        <f t="shared" si="9"/>
        <v>Hunt Process Corporation - HPS-R</v>
      </c>
    </row>
    <row r="294" spans="1:9" x14ac:dyDescent="0.2">
      <c r="A294" s="90">
        <v>37</v>
      </c>
      <c r="B294" s="92">
        <v>89901503</v>
      </c>
      <c r="C294" s="90" t="s">
        <v>1382</v>
      </c>
      <c r="D294" s="90" t="s">
        <v>1454</v>
      </c>
      <c r="E294" s="90" t="str">
        <f t="shared" si="9"/>
        <v>Mapei - Mapeplast N</v>
      </c>
      <c r="I294" s="91"/>
    </row>
    <row r="295" spans="1:9" x14ac:dyDescent="0.2">
      <c r="A295" s="90">
        <v>38</v>
      </c>
      <c r="B295" s="92">
        <v>89901503</v>
      </c>
      <c r="C295" s="90" t="s">
        <v>1382</v>
      </c>
      <c r="D295" s="90" t="s">
        <v>697</v>
      </c>
      <c r="E295" s="90" t="str">
        <f t="shared" si="9"/>
        <v>Mapei - Polychem R</v>
      </c>
      <c r="H295" s="91"/>
    </row>
    <row r="296" spans="1:9" x14ac:dyDescent="0.2">
      <c r="A296" s="90">
        <v>39</v>
      </c>
      <c r="B296" s="92">
        <v>89901503</v>
      </c>
      <c r="C296" s="90" t="s">
        <v>1382</v>
      </c>
      <c r="D296" s="90" t="s">
        <v>698</v>
      </c>
      <c r="E296" s="90" t="str">
        <f t="shared" si="9"/>
        <v>Mapei - Polychem RENU</v>
      </c>
    </row>
    <row r="297" spans="1:9" x14ac:dyDescent="0.2">
      <c r="A297" s="90">
        <v>40</v>
      </c>
      <c r="B297" s="92">
        <v>89900105</v>
      </c>
      <c r="C297" s="90" t="s">
        <v>1281</v>
      </c>
      <c r="D297" s="90" t="s">
        <v>1187</v>
      </c>
      <c r="E297" s="90" t="str">
        <f t="shared" si="9"/>
        <v>Master Builders - MasterPozzolith 200</v>
      </c>
    </row>
    <row r="298" spans="1:9" x14ac:dyDescent="0.2">
      <c r="A298" s="90">
        <v>41</v>
      </c>
      <c r="B298" s="92">
        <v>89900105</v>
      </c>
      <c r="C298" s="90" t="s">
        <v>1281</v>
      </c>
      <c r="D298" s="90" t="s">
        <v>1184</v>
      </c>
      <c r="E298" s="90" t="str">
        <f t="shared" si="9"/>
        <v>Master Builders - MasterPozzolith 322</v>
      </c>
    </row>
    <row r="299" spans="1:9" x14ac:dyDescent="0.2">
      <c r="A299" s="90">
        <v>42</v>
      </c>
      <c r="B299" s="92">
        <v>89900105</v>
      </c>
      <c r="C299" s="90" t="s">
        <v>1281</v>
      </c>
      <c r="D299" s="90" t="s">
        <v>1185</v>
      </c>
      <c r="E299" s="90" t="str">
        <f t="shared" si="9"/>
        <v>Master Builders - MasterPozzolith 700</v>
      </c>
    </row>
    <row r="300" spans="1:9" x14ac:dyDescent="0.2">
      <c r="A300" s="90">
        <v>43</v>
      </c>
      <c r="B300" s="92">
        <v>89900105</v>
      </c>
      <c r="C300" s="90" t="s">
        <v>1281</v>
      </c>
      <c r="D300" s="90" t="s">
        <v>1186</v>
      </c>
      <c r="E300" s="90" t="str">
        <f t="shared" si="9"/>
        <v>Master Builders - MasterPozzolith 80</v>
      </c>
    </row>
    <row r="301" spans="1:9" x14ac:dyDescent="0.2">
      <c r="A301" s="90">
        <v>44</v>
      </c>
      <c r="B301" s="92">
        <v>89900105</v>
      </c>
      <c r="C301" s="90" t="s">
        <v>1281</v>
      </c>
      <c r="D301" s="90" t="s">
        <v>1189</v>
      </c>
      <c r="E301" s="90" t="str">
        <f t="shared" si="9"/>
        <v>Master Builders - MasterSet DELVO</v>
      </c>
    </row>
    <row r="302" spans="1:9" x14ac:dyDescent="0.2">
      <c r="A302" s="90">
        <v>45</v>
      </c>
      <c r="B302" s="92">
        <v>89900105</v>
      </c>
      <c r="C302" s="90" t="s">
        <v>1281</v>
      </c>
      <c r="D302" s="90" t="s">
        <v>1188</v>
      </c>
      <c r="E302" s="90" t="str">
        <f t="shared" si="9"/>
        <v>Master Builders - MasterSet DELVO ESC</v>
      </c>
    </row>
    <row r="303" spans="1:9" x14ac:dyDescent="0.2">
      <c r="A303" s="90">
        <v>46</v>
      </c>
      <c r="B303" s="92">
        <v>89900105</v>
      </c>
      <c r="C303" s="90" t="s">
        <v>1281</v>
      </c>
      <c r="D303" s="90" t="s">
        <v>1190</v>
      </c>
      <c r="E303" s="90" t="str">
        <f t="shared" si="9"/>
        <v>Master Builders - MasterSet R 100</v>
      </c>
    </row>
    <row r="304" spans="1:9" x14ac:dyDescent="0.2">
      <c r="A304" s="90">
        <v>47</v>
      </c>
      <c r="B304" s="92">
        <v>89900105</v>
      </c>
      <c r="C304" s="90" t="s">
        <v>1281</v>
      </c>
      <c r="D304" s="90" t="s">
        <v>1191</v>
      </c>
      <c r="E304" s="90" t="str">
        <f t="shared" si="9"/>
        <v>Master Builders - MasterSet R 122</v>
      </c>
    </row>
    <row r="305" spans="1:10" x14ac:dyDescent="0.2">
      <c r="A305" s="90">
        <v>48</v>
      </c>
      <c r="B305" s="92">
        <v>89900105</v>
      </c>
      <c r="C305" s="90" t="s">
        <v>1281</v>
      </c>
      <c r="D305" s="90" t="s">
        <v>1192</v>
      </c>
      <c r="E305" s="90" t="str">
        <f t="shared" si="9"/>
        <v>Master Builders - MasterSet R 300</v>
      </c>
    </row>
    <row r="306" spans="1:10" x14ac:dyDescent="0.2">
      <c r="A306" s="90">
        <v>49</v>
      </c>
      <c r="B306" s="92">
        <v>89900105</v>
      </c>
      <c r="C306" s="90" t="s">
        <v>1281</v>
      </c>
      <c r="D306" s="90" t="s">
        <v>1193</v>
      </c>
      <c r="E306" s="90" t="str">
        <f t="shared" si="9"/>
        <v>Master Builders - MasterSet R 961</v>
      </c>
    </row>
    <row r="307" spans="1:10" x14ac:dyDescent="0.2">
      <c r="A307" s="90">
        <v>50</v>
      </c>
      <c r="B307" s="92">
        <v>89901340</v>
      </c>
      <c r="C307" s="90" t="s">
        <v>242</v>
      </c>
      <c r="D307" s="90" t="s">
        <v>253</v>
      </c>
      <c r="E307" s="90" t="str">
        <f t="shared" si="9"/>
        <v>Premiere Concrete Admixtures - Optiflo 100R</v>
      </c>
    </row>
    <row r="308" spans="1:10" x14ac:dyDescent="0.2">
      <c r="A308" s="90">
        <v>51</v>
      </c>
      <c r="B308" s="92">
        <v>89901340</v>
      </c>
      <c r="C308" s="90" t="s">
        <v>242</v>
      </c>
      <c r="D308" s="90" t="s">
        <v>245</v>
      </c>
      <c r="E308" s="90" t="str">
        <f t="shared" si="9"/>
        <v>Premiere Concrete Admixtures - Optiflo 500</v>
      </c>
    </row>
    <row r="309" spans="1:10" x14ac:dyDescent="0.2">
      <c r="A309" s="90">
        <v>52</v>
      </c>
      <c r="B309" s="92">
        <v>89901340</v>
      </c>
      <c r="C309" s="90" t="s">
        <v>242</v>
      </c>
      <c r="D309" s="90" t="s">
        <v>254</v>
      </c>
      <c r="E309" s="90" t="str">
        <f t="shared" si="9"/>
        <v>Premiere Concrete Admixtures - Optiflo Renu</v>
      </c>
    </row>
    <row r="310" spans="1:10" x14ac:dyDescent="0.2">
      <c r="A310" s="90">
        <v>53</v>
      </c>
      <c r="B310" s="92">
        <v>89901077</v>
      </c>
      <c r="C310" s="90" t="s">
        <v>1066</v>
      </c>
      <c r="D310" s="90" t="s">
        <v>203</v>
      </c>
      <c r="E310" s="90" t="str">
        <f t="shared" si="9"/>
        <v>RussTech - LC-400P</v>
      </c>
    </row>
    <row r="311" spans="1:10" x14ac:dyDescent="0.2">
      <c r="A311" s="90">
        <v>54</v>
      </c>
      <c r="B311" s="92">
        <v>89901077</v>
      </c>
      <c r="C311" s="90" t="s">
        <v>1066</v>
      </c>
      <c r="D311" s="90" t="s">
        <v>201</v>
      </c>
      <c r="E311" s="90" t="str">
        <f t="shared" si="9"/>
        <v>RussTech - LC-400R</v>
      </c>
    </row>
    <row r="312" spans="1:10" x14ac:dyDescent="0.2">
      <c r="A312" s="90">
        <v>55</v>
      </c>
      <c r="B312" s="92">
        <v>89901077</v>
      </c>
      <c r="C312" s="90" t="s">
        <v>1066</v>
      </c>
      <c r="D312" s="90" t="s">
        <v>202</v>
      </c>
      <c r="E312" s="90" t="str">
        <f t="shared" si="9"/>
        <v>RussTech - LC-500</v>
      </c>
    </row>
    <row r="313" spans="1:10" x14ac:dyDescent="0.2">
      <c r="A313" s="90">
        <v>56</v>
      </c>
      <c r="B313" s="92">
        <v>89901077</v>
      </c>
      <c r="C313" s="90" t="s">
        <v>1066</v>
      </c>
      <c r="D313" s="90" t="s">
        <v>204</v>
      </c>
      <c r="E313" s="90" t="str">
        <f t="shared" si="9"/>
        <v>RussTech - Renu</v>
      </c>
    </row>
    <row r="314" spans="1:10" x14ac:dyDescent="0.2">
      <c r="A314" s="90">
        <v>57</v>
      </c>
      <c r="B314" s="92">
        <v>89900836</v>
      </c>
      <c r="C314" s="90" t="s">
        <v>1067</v>
      </c>
      <c r="D314" s="90" t="s">
        <v>1407</v>
      </c>
      <c r="E314" s="90" t="str">
        <f t="shared" si="9"/>
        <v>Sika - Plastiment</v>
      </c>
    </row>
    <row r="315" spans="1:10" x14ac:dyDescent="0.2">
      <c r="A315" s="90">
        <v>58</v>
      </c>
      <c r="B315" s="92">
        <v>89900836</v>
      </c>
      <c r="C315" s="90" t="s">
        <v>1067</v>
      </c>
      <c r="D315" s="90" t="s">
        <v>1408</v>
      </c>
      <c r="E315" s="90" t="str">
        <f t="shared" si="9"/>
        <v>Sika - Plastiment XR</v>
      </c>
    </row>
    <row r="316" spans="1:10" x14ac:dyDescent="0.2">
      <c r="A316" s="90">
        <v>59</v>
      </c>
      <c r="B316" s="92">
        <v>89900836</v>
      </c>
      <c r="C316" s="90" t="s">
        <v>1067</v>
      </c>
      <c r="D316" s="90" t="s">
        <v>1405</v>
      </c>
      <c r="E316" s="90" t="str">
        <f t="shared" si="9"/>
        <v>Sika - Plastocrete 161</v>
      </c>
    </row>
    <row r="317" spans="1:10" x14ac:dyDescent="0.2">
      <c r="A317" s="90">
        <v>60</v>
      </c>
      <c r="B317" s="92">
        <v>89900836</v>
      </c>
      <c r="C317" s="90" t="s">
        <v>1067</v>
      </c>
      <c r="D317" s="90" t="s">
        <v>1404</v>
      </c>
      <c r="E317" s="90" t="str">
        <f t="shared" si="9"/>
        <v>Sika - Plastocrete 250</v>
      </c>
    </row>
    <row r="318" spans="1:10" x14ac:dyDescent="0.2">
      <c r="A318" s="90">
        <v>61</v>
      </c>
      <c r="E318" s="90" t="str">
        <f t="shared" si="9"/>
        <v xml:space="preserve"> - </v>
      </c>
    </row>
    <row r="319" spans="1:10" x14ac:dyDescent="0.2">
      <c r="I319" s="93">
        <v>1</v>
      </c>
    </row>
    <row r="320" spans="1:10" x14ac:dyDescent="0.2">
      <c r="A320" s="90" t="s">
        <v>915</v>
      </c>
      <c r="B320" s="92" t="s">
        <v>1060</v>
      </c>
      <c r="C320" s="90" t="s">
        <v>2</v>
      </c>
      <c r="D320" s="90" t="s">
        <v>1061</v>
      </c>
      <c r="E320" s="90" t="s">
        <v>230</v>
      </c>
      <c r="H320" s="90" t="s">
        <v>1051</v>
      </c>
      <c r="I320" s="93">
        <f>VLOOKUP(I319,ADMIX!$A$321:$E$338,2)</f>
        <v>0</v>
      </c>
      <c r="J320" s="91">
        <f>I319</f>
        <v>1</v>
      </c>
    </row>
    <row r="321" spans="1:10" x14ac:dyDescent="0.2">
      <c r="A321" s="90">
        <v>1</v>
      </c>
      <c r="E321" s="90" t="s">
        <v>1037</v>
      </c>
      <c r="H321" s="90" t="s">
        <v>1006</v>
      </c>
      <c r="I321" s="93" t="str">
        <f>VLOOKUP(I319,ADMIX!$A$321:$E$338,5)</f>
        <v xml:space="preserve">     </v>
      </c>
      <c r="J321" s="91">
        <f>I320</f>
        <v>0</v>
      </c>
    </row>
    <row r="322" spans="1:10" x14ac:dyDescent="0.2">
      <c r="A322" s="90">
        <v>2</v>
      </c>
      <c r="B322" s="92">
        <v>89900084</v>
      </c>
      <c r="C322" s="90" t="s">
        <v>1062</v>
      </c>
      <c r="D322" s="90" t="s">
        <v>207</v>
      </c>
      <c r="E322" s="90" t="str">
        <f t="shared" ref="E322:E338" si="10">C322&amp;" - "&amp;D322</f>
        <v>Arr-Maz - X-Cel NCN</v>
      </c>
      <c r="H322" s="90" t="s">
        <v>1068</v>
      </c>
      <c r="J322" s="91" t="str">
        <f>I321</f>
        <v xml:space="preserve">     </v>
      </c>
    </row>
    <row r="323" spans="1:10" x14ac:dyDescent="0.2">
      <c r="A323" s="90">
        <v>3</v>
      </c>
      <c r="B323" s="92">
        <v>89900343</v>
      </c>
      <c r="C323" s="90" t="s">
        <v>1064</v>
      </c>
      <c r="D323" s="90" t="s">
        <v>188</v>
      </c>
      <c r="E323" s="90" t="str">
        <f t="shared" si="10"/>
        <v>Euclid - Accelguard 80</v>
      </c>
      <c r="I323" s="90" t="s">
        <v>944</v>
      </c>
    </row>
    <row r="324" spans="1:10" x14ac:dyDescent="0.2">
      <c r="A324" s="90">
        <v>4</v>
      </c>
      <c r="B324" s="92">
        <v>89900343</v>
      </c>
      <c r="C324" s="90" t="s">
        <v>1064</v>
      </c>
      <c r="D324" s="90" t="s">
        <v>468</v>
      </c>
      <c r="E324" s="90" t="str">
        <f t="shared" si="10"/>
        <v>Euclid - Accelguard G3</v>
      </c>
      <c r="I324" s="90" t="s">
        <v>1042</v>
      </c>
    </row>
    <row r="325" spans="1:10" x14ac:dyDescent="0.2">
      <c r="A325" s="90">
        <v>5</v>
      </c>
      <c r="B325" s="92">
        <v>89900343</v>
      </c>
      <c r="C325" s="90" t="s">
        <v>1064</v>
      </c>
      <c r="D325" s="90" t="s">
        <v>189</v>
      </c>
      <c r="E325" s="90" t="str">
        <f t="shared" si="10"/>
        <v>Euclid - Accelguard NCA</v>
      </c>
      <c r="I325" s="90" t="s">
        <v>1069</v>
      </c>
    </row>
    <row r="326" spans="1:10" x14ac:dyDescent="0.2">
      <c r="A326" s="90">
        <v>6</v>
      </c>
      <c r="B326" s="92">
        <v>89900343</v>
      </c>
      <c r="C326" s="90" t="s">
        <v>1064</v>
      </c>
      <c r="D326" s="90" t="s">
        <v>466</v>
      </c>
      <c r="E326" s="90" t="str">
        <f t="shared" si="10"/>
        <v>Euclid - Eucon CIA</v>
      </c>
      <c r="I326" s="90" t="s">
        <v>1044</v>
      </c>
    </row>
    <row r="327" spans="1:10" x14ac:dyDescent="0.2">
      <c r="A327" s="90">
        <v>7</v>
      </c>
      <c r="B327" s="92">
        <v>89901006</v>
      </c>
      <c r="C327" s="90" t="s">
        <v>1065</v>
      </c>
      <c r="D327" s="90" t="s">
        <v>208</v>
      </c>
      <c r="E327" s="90" t="str">
        <f t="shared" si="10"/>
        <v>GCP Applied Technologies - Darccel</v>
      </c>
      <c r="I327" s="90" t="s">
        <v>948</v>
      </c>
    </row>
    <row r="328" spans="1:10" x14ac:dyDescent="0.2">
      <c r="A328" s="90">
        <v>8</v>
      </c>
      <c r="B328" s="92">
        <v>89901236</v>
      </c>
      <c r="C328" s="90" t="s">
        <v>139</v>
      </c>
      <c r="D328" s="90" t="s">
        <v>284</v>
      </c>
      <c r="E328" s="90" t="str">
        <f t="shared" si="10"/>
        <v>Goulston Technologies - Chupol NCA Plus</v>
      </c>
      <c r="I328" s="90" t="s">
        <v>1072</v>
      </c>
    </row>
    <row r="329" spans="1:10" x14ac:dyDescent="0.2">
      <c r="A329" s="90">
        <v>9</v>
      </c>
      <c r="B329" s="92">
        <v>89901078</v>
      </c>
      <c r="C329" s="90" t="s">
        <v>174</v>
      </c>
      <c r="D329" s="90" t="s">
        <v>192</v>
      </c>
      <c r="E329" s="90" t="str">
        <f t="shared" si="10"/>
        <v>Great Eastern Technologies - Chemstrong CI</v>
      </c>
    </row>
    <row r="330" spans="1:10" x14ac:dyDescent="0.2">
      <c r="A330" s="90">
        <v>10</v>
      </c>
      <c r="B330" s="92">
        <v>89901503</v>
      </c>
      <c r="C330" s="90" t="s">
        <v>1382</v>
      </c>
      <c r="D330" s="90" t="s">
        <v>726</v>
      </c>
      <c r="E330" s="90" t="str">
        <f t="shared" si="10"/>
        <v>Mapei - Polychem HE</v>
      </c>
      <c r="I330" s="90" t="s">
        <v>1080</v>
      </c>
    </row>
    <row r="331" spans="1:10" x14ac:dyDescent="0.2">
      <c r="A331" s="90">
        <v>11</v>
      </c>
      <c r="B331" s="92">
        <v>89901503</v>
      </c>
      <c r="C331" s="90" t="s">
        <v>1382</v>
      </c>
      <c r="D331" s="90" t="s">
        <v>725</v>
      </c>
      <c r="E331" s="90" t="str">
        <f t="shared" si="10"/>
        <v>Mapei - Polychem Super Set</v>
      </c>
      <c r="I331" s="91"/>
    </row>
    <row r="332" spans="1:10" x14ac:dyDescent="0.2">
      <c r="A332" s="90">
        <v>12</v>
      </c>
      <c r="B332" s="92">
        <v>89900105</v>
      </c>
      <c r="C332" s="90" t="s">
        <v>1281</v>
      </c>
      <c r="D332" s="90" t="s">
        <v>1195</v>
      </c>
      <c r="E332" s="90" t="str">
        <f t="shared" si="10"/>
        <v>Master Builders - MasterSet AC 122</v>
      </c>
      <c r="H332" s="91"/>
    </row>
    <row r="333" spans="1:10" x14ac:dyDescent="0.2">
      <c r="A333" s="90">
        <v>13</v>
      </c>
      <c r="B333" s="92">
        <v>89900105</v>
      </c>
      <c r="C333" s="90" t="s">
        <v>1281</v>
      </c>
      <c r="D333" s="90" t="s">
        <v>1197</v>
      </c>
      <c r="E333" s="90" t="str">
        <f t="shared" si="10"/>
        <v>Master Builders - MasterSet FP 20</v>
      </c>
    </row>
    <row r="334" spans="1:10" x14ac:dyDescent="0.2">
      <c r="A334" s="90">
        <v>14</v>
      </c>
      <c r="B334" s="92">
        <v>89901077</v>
      </c>
      <c r="C334" s="90" t="s">
        <v>1066</v>
      </c>
      <c r="D334" s="90" t="s">
        <v>193</v>
      </c>
      <c r="E334" s="90" t="str">
        <f t="shared" si="10"/>
        <v>RussTech - LCNC-166</v>
      </c>
    </row>
    <row r="335" spans="1:10" x14ac:dyDescent="0.2">
      <c r="A335" s="90">
        <v>15</v>
      </c>
      <c r="B335" s="92">
        <v>89900836</v>
      </c>
      <c r="C335" s="90" t="s">
        <v>1067</v>
      </c>
      <c r="D335" s="90" t="s">
        <v>1411</v>
      </c>
      <c r="E335" s="90" t="str">
        <f t="shared" si="10"/>
        <v>Sika - Set NC</v>
      </c>
    </row>
    <row r="336" spans="1:10" x14ac:dyDescent="0.2">
      <c r="A336" s="90">
        <v>16</v>
      </c>
      <c r="B336" s="92">
        <v>89900836</v>
      </c>
      <c r="C336" s="90" t="s">
        <v>1067</v>
      </c>
      <c r="D336" s="90" t="s">
        <v>1412</v>
      </c>
      <c r="E336" s="90" t="str">
        <f t="shared" si="10"/>
        <v>Sika - Set NC-4</v>
      </c>
    </row>
    <row r="337" spans="1:10" x14ac:dyDescent="0.2">
      <c r="A337" s="90">
        <v>17</v>
      </c>
      <c r="B337" s="92">
        <v>89900836</v>
      </c>
      <c r="C337" s="90" t="s">
        <v>1067</v>
      </c>
      <c r="D337" s="90" t="s">
        <v>1357</v>
      </c>
      <c r="E337" s="90" t="str">
        <f t="shared" si="10"/>
        <v>Sika - Sika Plastocrete 161FL</v>
      </c>
    </row>
    <row r="338" spans="1:10" x14ac:dyDescent="0.2">
      <c r="A338" s="90">
        <v>18</v>
      </c>
      <c r="E338" s="90" t="str">
        <f t="shared" si="10"/>
        <v xml:space="preserve"> - </v>
      </c>
    </row>
    <row r="339" spans="1:10" x14ac:dyDescent="0.2">
      <c r="I339" s="93">
        <v>1</v>
      </c>
    </row>
    <row r="340" spans="1:10" x14ac:dyDescent="0.2">
      <c r="A340" s="94" t="s">
        <v>915</v>
      </c>
      <c r="B340" s="94" t="s">
        <v>1060</v>
      </c>
      <c r="C340" s="94" t="s">
        <v>2</v>
      </c>
      <c r="D340" s="94" t="s">
        <v>1061</v>
      </c>
      <c r="E340" s="94" t="s">
        <v>230</v>
      </c>
      <c r="F340" s="94"/>
      <c r="H340" s="90" t="s">
        <v>1051</v>
      </c>
      <c r="I340" s="93">
        <f>VLOOKUP(I339,ADMIX!$A$341:$E$443,2)</f>
        <v>0</v>
      </c>
      <c r="J340" s="91">
        <f>I339</f>
        <v>1</v>
      </c>
    </row>
    <row r="341" spans="1:10" x14ac:dyDescent="0.2">
      <c r="A341" s="94">
        <v>1</v>
      </c>
      <c r="B341" s="94"/>
      <c r="C341" s="94"/>
      <c r="D341" s="94"/>
      <c r="E341" s="94" t="s">
        <v>1037</v>
      </c>
      <c r="F341" s="94"/>
      <c r="H341" s="90" t="s">
        <v>1006</v>
      </c>
      <c r="I341" s="93" t="str">
        <f>VLOOKUP(I339,ADMIX!$A$341:$E$443,5)</f>
        <v xml:space="preserve">     </v>
      </c>
      <c r="J341" s="91">
        <f>I340</f>
        <v>0</v>
      </c>
    </row>
    <row r="342" spans="1:10" x14ac:dyDescent="0.2">
      <c r="A342" s="94">
        <v>2</v>
      </c>
      <c r="B342" s="95">
        <v>89900084</v>
      </c>
      <c r="C342" s="94" t="s">
        <v>1062</v>
      </c>
      <c r="D342" s="94" t="s">
        <v>209</v>
      </c>
      <c r="E342" s="94" t="str">
        <f t="shared" ref="E342:E373" si="11">C342&amp;" - "&amp;D342</f>
        <v>Arr-Maz - Plastol</v>
      </c>
      <c r="F342" s="94"/>
      <c r="H342" s="90" t="s">
        <v>1068</v>
      </c>
      <c r="J342" s="91" t="str">
        <f>I341</f>
        <v xml:space="preserve">     </v>
      </c>
    </row>
    <row r="343" spans="1:10" x14ac:dyDescent="0.2">
      <c r="A343" s="94">
        <v>3</v>
      </c>
      <c r="B343" s="95">
        <v>89901505</v>
      </c>
      <c r="C343" s="94" t="s">
        <v>227</v>
      </c>
      <c r="D343" s="94" t="s">
        <v>1610</v>
      </c>
      <c r="E343" s="94" t="str">
        <f t="shared" si="11"/>
        <v>Cemex - Isocast 6200</v>
      </c>
      <c r="F343" s="94"/>
      <c r="I343" s="90" t="s">
        <v>944</v>
      </c>
    </row>
    <row r="344" spans="1:10" x14ac:dyDescent="0.2">
      <c r="A344" s="94">
        <v>4</v>
      </c>
      <c r="B344" s="95">
        <v>89901505</v>
      </c>
      <c r="C344" s="100" t="s">
        <v>227</v>
      </c>
      <c r="D344" s="100" t="s">
        <v>1611</v>
      </c>
      <c r="E344" s="100" t="str">
        <f t="shared" si="11"/>
        <v>Cemex - Isocast 6300</v>
      </c>
      <c r="F344" s="94"/>
      <c r="I344" s="90" t="s">
        <v>1042</v>
      </c>
    </row>
    <row r="345" spans="1:10" x14ac:dyDescent="0.2">
      <c r="A345" s="94">
        <v>5</v>
      </c>
      <c r="B345" s="95">
        <v>89901505</v>
      </c>
      <c r="C345" s="100" t="s">
        <v>227</v>
      </c>
      <c r="D345" s="100" t="s">
        <v>1612</v>
      </c>
      <c r="E345" s="100" t="str">
        <f t="shared" si="11"/>
        <v>Cemex - Isoflex 8600</v>
      </c>
      <c r="F345" s="94"/>
      <c r="I345" s="90" t="s">
        <v>1069</v>
      </c>
    </row>
    <row r="346" spans="1:10" x14ac:dyDescent="0.2">
      <c r="A346" s="94">
        <v>6</v>
      </c>
      <c r="B346" s="95">
        <v>89901505</v>
      </c>
      <c r="C346" s="100" t="s">
        <v>227</v>
      </c>
      <c r="D346" s="100" t="s">
        <v>728</v>
      </c>
      <c r="E346" s="100" t="str">
        <f t="shared" si="11"/>
        <v>Cemex - Isoflow 7730</v>
      </c>
      <c r="F346" s="94"/>
      <c r="I346" s="90" t="s">
        <v>1044</v>
      </c>
    </row>
    <row r="347" spans="1:10" x14ac:dyDescent="0.2">
      <c r="A347" s="94">
        <v>7</v>
      </c>
      <c r="B347" s="95">
        <v>89901074</v>
      </c>
      <c r="C347" s="94" t="s">
        <v>1063</v>
      </c>
      <c r="D347" s="94" t="s">
        <v>210</v>
      </c>
      <c r="E347" s="94" t="str">
        <f t="shared" si="11"/>
        <v>Chryso - Chrysoair Fluid ProPel AG</v>
      </c>
      <c r="F347" s="94"/>
      <c r="I347" s="90" t="s">
        <v>948</v>
      </c>
    </row>
    <row r="348" spans="1:10" x14ac:dyDescent="0.2">
      <c r="A348" s="94">
        <v>8</v>
      </c>
      <c r="B348" s="95">
        <v>89901074</v>
      </c>
      <c r="C348" s="94" t="s">
        <v>1063</v>
      </c>
      <c r="D348" s="94" t="s">
        <v>1388</v>
      </c>
      <c r="E348" s="94" t="str">
        <f t="shared" si="11"/>
        <v>Chryso - Enviromix 159</v>
      </c>
      <c r="F348" s="94"/>
      <c r="I348" s="90" t="s">
        <v>1072</v>
      </c>
    </row>
    <row r="349" spans="1:10" x14ac:dyDescent="0.2">
      <c r="A349" s="94">
        <v>9</v>
      </c>
      <c r="B349" s="95">
        <v>89901074</v>
      </c>
      <c r="C349" s="94" t="s">
        <v>1063</v>
      </c>
      <c r="D349" s="94" t="s">
        <v>1456</v>
      </c>
      <c r="E349" s="94" t="str">
        <f t="shared" si="11"/>
        <v>Chryso - Enviromix 330</v>
      </c>
      <c r="F349" s="94"/>
    </row>
    <row r="350" spans="1:10" x14ac:dyDescent="0.2">
      <c r="A350" s="94">
        <v>10</v>
      </c>
      <c r="B350" s="95">
        <v>89901074</v>
      </c>
      <c r="C350" s="94" t="s">
        <v>1063</v>
      </c>
      <c r="D350" s="94" t="s">
        <v>1389</v>
      </c>
      <c r="E350" s="94" t="str">
        <f t="shared" si="11"/>
        <v>Chryso - Enviromix 740</v>
      </c>
      <c r="F350" s="94"/>
      <c r="I350" s="90" t="s">
        <v>1081</v>
      </c>
    </row>
    <row r="351" spans="1:10" x14ac:dyDescent="0.2">
      <c r="A351" s="94">
        <v>11</v>
      </c>
      <c r="B351" s="95">
        <v>89901074</v>
      </c>
      <c r="C351" s="94" t="s">
        <v>1063</v>
      </c>
      <c r="D351" s="94" t="s">
        <v>1414</v>
      </c>
      <c r="E351" s="94" t="str">
        <f t="shared" si="11"/>
        <v>Chryso - Fluid Optima 203</v>
      </c>
      <c r="F351" s="94"/>
    </row>
    <row r="352" spans="1:10" x14ac:dyDescent="0.2">
      <c r="A352" s="94">
        <v>12</v>
      </c>
      <c r="B352" s="95">
        <v>89901074</v>
      </c>
      <c r="C352" s="94" t="s">
        <v>1063</v>
      </c>
      <c r="D352" s="94" t="s">
        <v>1550</v>
      </c>
      <c r="E352" s="94" t="str">
        <f t="shared" si="11"/>
        <v>Chryso - Fluid Optima 256 EMX</v>
      </c>
      <c r="F352" s="94"/>
    </row>
    <row r="353" spans="1:6" x14ac:dyDescent="0.2">
      <c r="A353" s="94">
        <v>13</v>
      </c>
      <c r="B353" s="95">
        <v>89901074</v>
      </c>
      <c r="C353" s="94" t="s">
        <v>1063</v>
      </c>
      <c r="D353" s="94" t="s">
        <v>1391</v>
      </c>
      <c r="E353" s="94" t="str">
        <f t="shared" si="11"/>
        <v>Chryso - Fluid Optima 258 EMX</v>
      </c>
      <c r="F353" s="94"/>
    </row>
    <row r="354" spans="1:6" x14ac:dyDescent="0.2">
      <c r="A354" s="94">
        <v>14</v>
      </c>
      <c r="B354" s="95">
        <v>89901074</v>
      </c>
      <c r="C354" s="94" t="s">
        <v>1063</v>
      </c>
      <c r="D354" s="94" t="s">
        <v>1387</v>
      </c>
      <c r="E354" s="94" t="str">
        <f t="shared" si="11"/>
        <v>Chryso - Optima 233</v>
      </c>
      <c r="F354" s="94"/>
    </row>
    <row r="355" spans="1:6" x14ac:dyDescent="0.2">
      <c r="A355" s="94">
        <v>15</v>
      </c>
      <c r="B355" s="95">
        <v>89901074</v>
      </c>
      <c r="C355" s="94" t="s">
        <v>1063</v>
      </c>
      <c r="D355" s="94" t="s">
        <v>1392</v>
      </c>
      <c r="E355" s="94" t="str">
        <f t="shared" si="11"/>
        <v>Chryso - Optima 249</v>
      </c>
      <c r="F355" s="94"/>
    </row>
    <row r="356" spans="1:6" x14ac:dyDescent="0.2">
      <c r="A356" s="94">
        <v>16</v>
      </c>
      <c r="B356" s="95">
        <v>89901074</v>
      </c>
      <c r="C356" s="94" t="s">
        <v>1063</v>
      </c>
      <c r="D356" s="94" t="s">
        <v>1427</v>
      </c>
      <c r="E356" s="94" t="str">
        <f t="shared" si="11"/>
        <v>Chryso - Quad 520 Emx</v>
      </c>
      <c r="F356" s="94"/>
    </row>
    <row r="357" spans="1:6" x14ac:dyDescent="0.2">
      <c r="A357" s="94">
        <v>17</v>
      </c>
      <c r="B357" s="95">
        <v>89901074</v>
      </c>
      <c r="C357" s="94" t="s">
        <v>1063</v>
      </c>
      <c r="D357" s="94" t="s">
        <v>1394</v>
      </c>
      <c r="E357" s="94" t="str">
        <f t="shared" si="11"/>
        <v>Chryso - Quad 842</v>
      </c>
      <c r="F357" s="94"/>
    </row>
    <row r="358" spans="1:6" x14ac:dyDescent="0.2">
      <c r="A358" s="94">
        <v>18</v>
      </c>
      <c r="B358" s="95">
        <v>89901513</v>
      </c>
      <c r="C358" s="94" t="s">
        <v>707</v>
      </c>
      <c r="D358" s="94" t="s">
        <v>817</v>
      </c>
      <c r="E358" s="94" t="str">
        <f t="shared" si="11"/>
        <v>DarCole - DSF 1443SCC</v>
      </c>
      <c r="F358" s="94"/>
    </row>
    <row r="359" spans="1:6" x14ac:dyDescent="0.2">
      <c r="A359" s="94">
        <v>19</v>
      </c>
      <c r="B359" s="95">
        <v>89901539</v>
      </c>
      <c r="C359" s="94" t="s">
        <v>1475</v>
      </c>
      <c r="D359" s="94" t="s">
        <v>1435</v>
      </c>
      <c r="E359" s="94" t="str">
        <f t="shared" si="11"/>
        <v>Don Construction Products Inc. - Donplast PC145</v>
      </c>
      <c r="F359" s="94"/>
    </row>
    <row r="360" spans="1:6" x14ac:dyDescent="0.2">
      <c r="A360" s="94">
        <v>20</v>
      </c>
      <c r="B360" s="95">
        <v>89901539</v>
      </c>
      <c r="C360" s="94" t="s">
        <v>1475</v>
      </c>
      <c r="D360" s="94" t="s">
        <v>1551</v>
      </c>
      <c r="E360" s="94" t="str">
        <f t="shared" si="11"/>
        <v>Don Construction Products Inc. - Donplast PC214</v>
      </c>
      <c r="F360" s="94"/>
    </row>
    <row r="361" spans="1:6" x14ac:dyDescent="0.2">
      <c r="A361" s="94">
        <v>21</v>
      </c>
      <c r="B361" s="95">
        <v>89900343</v>
      </c>
      <c r="C361" s="94" t="s">
        <v>1064</v>
      </c>
      <c r="D361" s="94" t="s">
        <v>169</v>
      </c>
      <c r="E361" s="94" t="str">
        <f t="shared" si="11"/>
        <v>Euclid - Eucon 1037</v>
      </c>
      <c r="F361" s="94"/>
    </row>
    <row r="362" spans="1:6" x14ac:dyDescent="0.2">
      <c r="A362" s="94">
        <v>22</v>
      </c>
      <c r="B362" s="95">
        <v>89900343</v>
      </c>
      <c r="C362" s="94" t="s">
        <v>1064</v>
      </c>
      <c r="D362" s="94" t="s">
        <v>166</v>
      </c>
      <c r="E362" s="94" t="str">
        <f t="shared" si="11"/>
        <v>Euclid - Eucon 37</v>
      </c>
      <c r="F362" s="94"/>
    </row>
    <row r="363" spans="1:6" x14ac:dyDescent="0.2">
      <c r="A363" s="94">
        <v>23</v>
      </c>
      <c r="B363" s="95">
        <v>89900343</v>
      </c>
      <c r="C363" s="94" t="s">
        <v>1064</v>
      </c>
      <c r="D363" s="94" t="s">
        <v>167</v>
      </c>
      <c r="E363" s="94" t="str">
        <f t="shared" si="11"/>
        <v>Euclid - Eucon MR</v>
      </c>
      <c r="F363" s="94"/>
    </row>
    <row r="364" spans="1:6" x14ac:dyDescent="0.2">
      <c r="A364" s="94">
        <v>24</v>
      </c>
      <c r="B364" s="95">
        <v>89900343</v>
      </c>
      <c r="C364" s="94" t="s">
        <v>1064</v>
      </c>
      <c r="D364" s="94" t="s">
        <v>172</v>
      </c>
      <c r="E364" s="94" t="str">
        <f t="shared" si="11"/>
        <v>Euclid - Eucon MRX</v>
      </c>
      <c r="F364" s="94"/>
    </row>
    <row r="365" spans="1:6" x14ac:dyDescent="0.2">
      <c r="A365" s="94">
        <v>25</v>
      </c>
      <c r="B365" s="95">
        <v>89900343</v>
      </c>
      <c r="C365" s="94" t="s">
        <v>1064</v>
      </c>
      <c r="D365" s="94" t="s">
        <v>211</v>
      </c>
      <c r="E365" s="94" t="str">
        <f t="shared" si="11"/>
        <v>Euclid - Eucon SP</v>
      </c>
      <c r="F365" s="94"/>
    </row>
    <row r="366" spans="1:6" x14ac:dyDescent="0.2">
      <c r="A366" s="94">
        <v>26</v>
      </c>
      <c r="B366" s="95">
        <v>89900343</v>
      </c>
      <c r="C366" s="94" t="s">
        <v>1064</v>
      </c>
      <c r="D366" s="94" t="s">
        <v>164</v>
      </c>
      <c r="E366" s="94" t="str">
        <f t="shared" si="11"/>
        <v>Euclid - Eucon SPC</v>
      </c>
      <c r="F366" s="94"/>
    </row>
    <row r="367" spans="1:6" x14ac:dyDescent="0.2">
      <c r="A367" s="94">
        <v>27</v>
      </c>
      <c r="B367" s="95">
        <v>89900343</v>
      </c>
      <c r="C367" s="94" t="s">
        <v>1064</v>
      </c>
      <c r="D367" s="94" t="s">
        <v>165</v>
      </c>
      <c r="E367" s="94" t="str">
        <f t="shared" si="11"/>
        <v>Euclid - Eucon SPJ</v>
      </c>
      <c r="F367" s="94"/>
    </row>
    <row r="368" spans="1:6" x14ac:dyDescent="0.2">
      <c r="A368" s="94">
        <v>28</v>
      </c>
      <c r="B368" s="95">
        <v>89900343</v>
      </c>
      <c r="C368" s="94" t="s">
        <v>1064</v>
      </c>
      <c r="D368" s="94" t="s">
        <v>212</v>
      </c>
      <c r="E368" s="94" t="str">
        <f t="shared" si="11"/>
        <v>Euclid - Eucon SPQ</v>
      </c>
      <c r="F368" s="94"/>
    </row>
    <row r="369" spans="1:6" x14ac:dyDescent="0.2">
      <c r="A369" s="94">
        <v>29</v>
      </c>
      <c r="B369" s="95">
        <v>89900343</v>
      </c>
      <c r="C369" s="94" t="s">
        <v>1064</v>
      </c>
      <c r="D369" s="94" t="s">
        <v>171</v>
      </c>
      <c r="E369" s="94" t="str">
        <f t="shared" si="11"/>
        <v>Euclid - Plastol 341</v>
      </c>
      <c r="F369" s="94"/>
    </row>
    <row r="370" spans="1:6" x14ac:dyDescent="0.2">
      <c r="A370" s="94">
        <v>30</v>
      </c>
      <c r="B370" s="95">
        <v>89900343</v>
      </c>
      <c r="C370" s="94" t="s">
        <v>1064</v>
      </c>
      <c r="D370" s="94" t="s">
        <v>168</v>
      </c>
      <c r="E370" s="94" t="str">
        <f t="shared" si="11"/>
        <v>Euclid - Plastol 5000</v>
      </c>
      <c r="F370" s="94"/>
    </row>
    <row r="371" spans="1:6" x14ac:dyDescent="0.2">
      <c r="A371" s="94">
        <v>31</v>
      </c>
      <c r="B371" s="95">
        <v>89900343</v>
      </c>
      <c r="C371" s="94" t="s">
        <v>1064</v>
      </c>
      <c r="D371" s="94" t="s">
        <v>255</v>
      </c>
      <c r="E371" s="94" t="str">
        <f t="shared" si="11"/>
        <v>Euclid - Plastol 6400</v>
      </c>
      <c r="F371" s="94"/>
    </row>
    <row r="372" spans="1:6" x14ac:dyDescent="0.2">
      <c r="A372" s="94">
        <v>32</v>
      </c>
      <c r="B372" s="95">
        <v>89900343</v>
      </c>
      <c r="C372" s="94" t="s">
        <v>1064</v>
      </c>
      <c r="D372" s="94" t="s">
        <v>1395</v>
      </c>
      <c r="E372" s="94" t="str">
        <f t="shared" si="11"/>
        <v>Euclid - Plastol 6420</v>
      </c>
      <c r="F372" s="94"/>
    </row>
    <row r="373" spans="1:6" x14ac:dyDescent="0.2">
      <c r="A373" s="94">
        <v>33</v>
      </c>
      <c r="B373" s="95">
        <v>89900343</v>
      </c>
      <c r="C373" s="94" t="s">
        <v>1064</v>
      </c>
      <c r="D373" s="100" t="s">
        <v>1568</v>
      </c>
      <c r="E373" s="100" t="str">
        <f t="shared" si="11"/>
        <v>Euclid - Plastol 6425</v>
      </c>
      <c r="F373" s="94"/>
    </row>
    <row r="374" spans="1:6" x14ac:dyDescent="0.2">
      <c r="A374" s="94">
        <v>34</v>
      </c>
      <c r="B374" s="95">
        <v>89900343</v>
      </c>
      <c r="C374" s="94" t="s">
        <v>1064</v>
      </c>
      <c r="D374" s="94" t="s">
        <v>469</v>
      </c>
      <c r="E374" s="94" t="str">
        <f t="shared" ref="E374:E405" si="12">C374&amp;" - "&amp;D374</f>
        <v>Euclid - Plastol Ultra 209</v>
      </c>
      <c r="F374" s="94"/>
    </row>
    <row r="375" spans="1:6" x14ac:dyDescent="0.2">
      <c r="A375" s="94">
        <v>35</v>
      </c>
      <c r="B375" s="95">
        <v>89901075</v>
      </c>
      <c r="C375" s="94" t="s">
        <v>713</v>
      </c>
      <c r="D375" s="94" t="s">
        <v>213</v>
      </c>
      <c r="E375" s="94" t="str">
        <f t="shared" si="12"/>
        <v>Fritz-Pak - Supercizer 5</v>
      </c>
      <c r="F375" s="94"/>
    </row>
    <row r="376" spans="1:6" x14ac:dyDescent="0.2">
      <c r="A376" s="94">
        <v>36</v>
      </c>
      <c r="B376" s="95">
        <v>89901075</v>
      </c>
      <c r="C376" s="94" t="s">
        <v>713</v>
      </c>
      <c r="D376" s="94" t="s">
        <v>214</v>
      </c>
      <c r="E376" s="94" t="str">
        <f t="shared" si="12"/>
        <v>Fritz-Pak - Supercizer 7</v>
      </c>
      <c r="F376" s="94"/>
    </row>
    <row r="377" spans="1:6" x14ac:dyDescent="0.2">
      <c r="A377" s="94">
        <v>37</v>
      </c>
      <c r="B377" s="95">
        <v>89901006</v>
      </c>
      <c r="C377" s="94" t="s">
        <v>1065</v>
      </c>
      <c r="D377" s="94" t="s">
        <v>219</v>
      </c>
      <c r="E377" s="94" t="str">
        <f t="shared" si="12"/>
        <v>GCP Applied Technologies - ADVA 140M</v>
      </c>
      <c r="F377" s="94"/>
    </row>
    <row r="378" spans="1:6" x14ac:dyDescent="0.2">
      <c r="A378" s="94">
        <v>38</v>
      </c>
      <c r="B378" s="95">
        <v>89901006</v>
      </c>
      <c r="C378" s="94" t="s">
        <v>1065</v>
      </c>
      <c r="D378" s="94" t="s">
        <v>464</v>
      </c>
      <c r="E378" s="94" t="str">
        <f t="shared" si="12"/>
        <v>GCP Applied Technologies - ADVA 150M</v>
      </c>
      <c r="F378" s="94"/>
    </row>
    <row r="379" spans="1:6" x14ac:dyDescent="0.2">
      <c r="A379" s="94">
        <v>39</v>
      </c>
      <c r="B379" s="95">
        <v>89901006</v>
      </c>
      <c r="C379" s="94" t="s">
        <v>1065</v>
      </c>
      <c r="D379" s="94" t="s">
        <v>220</v>
      </c>
      <c r="E379" s="94" t="str">
        <f t="shared" si="12"/>
        <v>GCP Applied Technologies - ADVA 190</v>
      </c>
      <c r="F379" s="94"/>
    </row>
    <row r="380" spans="1:6" x14ac:dyDescent="0.2">
      <c r="A380" s="94">
        <v>40</v>
      </c>
      <c r="B380" s="95">
        <v>89901006</v>
      </c>
      <c r="C380" s="94" t="s">
        <v>1065</v>
      </c>
      <c r="D380" s="94" t="s">
        <v>440</v>
      </c>
      <c r="E380" s="94" t="str">
        <f t="shared" si="12"/>
        <v>GCP Applied Technologies - ADVA 198</v>
      </c>
      <c r="F380" s="94"/>
    </row>
    <row r="381" spans="1:6" x14ac:dyDescent="0.2">
      <c r="A381" s="94">
        <v>41</v>
      </c>
      <c r="B381" s="95">
        <v>89901006</v>
      </c>
      <c r="C381" s="94" t="s">
        <v>1065</v>
      </c>
      <c r="D381" s="94" t="s">
        <v>221</v>
      </c>
      <c r="E381" s="94" t="str">
        <f t="shared" si="12"/>
        <v>GCP Applied Technologies - ADVA 405</v>
      </c>
      <c r="F381" s="94"/>
    </row>
    <row r="382" spans="1:6" x14ac:dyDescent="0.2">
      <c r="A382" s="94">
        <v>42</v>
      </c>
      <c r="B382" s="95">
        <v>89901006</v>
      </c>
      <c r="C382" s="94" t="s">
        <v>1065</v>
      </c>
      <c r="D382" s="94" t="s">
        <v>1428</v>
      </c>
      <c r="E382" s="94" t="str">
        <f t="shared" si="12"/>
        <v>GCP Applied Technologies - ADVA 455</v>
      </c>
      <c r="F382" s="94"/>
    </row>
    <row r="383" spans="1:6" x14ac:dyDescent="0.2">
      <c r="A383" s="94">
        <v>43</v>
      </c>
      <c r="B383" s="95">
        <v>89901006</v>
      </c>
      <c r="C383" s="94" t="s">
        <v>1065</v>
      </c>
      <c r="D383" s="94" t="s">
        <v>223</v>
      </c>
      <c r="E383" s="94" t="str">
        <f t="shared" si="12"/>
        <v>GCP Applied Technologies - ADVA Cast 555</v>
      </c>
      <c r="F383" s="94"/>
    </row>
    <row r="384" spans="1:6" x14ac:dyDescent="0.2">
      <c r="A384" s="94">
        <v>44</v>
      </c>
      <c r="B384" s="95">
        <v>89901006</v>
      </c>
      <c r="C384" s="94" t="s">
        <v>1065</v>
      </c>
      <c r="D384" s="94" t="s">
        <v>218</v>
      </c>
      <c r="E384" s="94" t="str">
        <f t="shared" si="12"/>
        <v>GCP Applied Technologies - ADVA Cast 575</v>
      </c>
      <c r="F384" s="94"/>
    </row>
    <row r="385" spans="1:6" x14ac:dyDescent="0.2">
      <c r="A385" s="94">
        <v>45</v>
      </c>
      <c r="B385" s="95">
        <v>89901006</v>
      </c>
      <c r="C385" s="94" t="s">
        <v>1065</v>
      </c>
      <c r="D385" s="94" t="s">
        <v>477</v>
      </c>
      <c r="E385" s="94" t="str">
        <f t="shared" si="12"/>
        <v>GCP Applied Technologies - ADVA Cast 585</v>
      </c>
      <c r="F385" s="94"/>
    </row>
    <row r="386" spans="1:6" x14ac:dyDescent="0.2">
      <c r="A386" s="94">
        <v>46</v>
      </c>
      <c r="B386" s="95">
        <v>89901006</v>
      </c>
      <c r="C386" s="94" t="s">
        <v>1065</v>
      </c>
      <c r="D386" s="94" t="s">
        <v>1459</v>
      </c>
      <c r="E386" s="94" t="str">
        <f t="shared" si="12"/>
        <v>GCP Applied Technologies - ADVA Cast 593</v>
      </c>
      <c r="F386" s="94"/>
    </row>
    <row r="387" spans="1:6" x14ac:dyDescent="0.2">
      <c r="A387" s="94">
        <v>47</v>
      </c>
      <c r="B387" s="95">
        <v>89901006</v>
      </c>
      <c r="C387" s="94" t="s">
        <v>1065</v>
      </c>
      <c r="D387" s="94" t="s">
        <v>224</v>
      </c>
      <c r="E387" s="94" t="str">
        <f t="shared" si="12"/>
        <v>GCP Applied Technologies - ADVA Cast 600</v>
      </c>
      <c r="F387" s="94"/>
    </row>
    <row r="388" spans="1:6" x14ac:dyDescent="0.2">
      <c r="A388" s="94">
        <v>48</v>
      </c>
      <c r="B388" s="95">
        <v>89901006</v>
      </c>
      <c r="C388" s="94" t="s">
        <v>1065</v>
      </c>
      <c r="D388" s="94" t="s">
        <v>222</v>
      </c>
      <c r="E388" s="94" t="str">
        <f t="shared" si="12"/>
        <v>GCP Applied Technologies - ADVA Flex</v>
      </c>
      <c r="F388" s="94"/>
    </row>
    <row r="389" spans="1:6" x14ac:dyDescent="0.2">
      <c r="A389" s="94">
        <v>49</v>
      </c>
      <c r="B389" s="95">
        <v>89901006</v>
      </c>
      <c r="C389" s="94" t="s">
        <v>1065</v>
      </c>
      <c r="D389" s="94" t="s">
        <v>622</v>
      </c>
      <c r="E389" s="94" t="str">
        <f t="shared" si="12"/>
        <v>GCP Applied Technologies - Clarena MC2000</v>
      </c>
      <c r="F389" s="94"/>
    </row>
    <row r="390" spans="1:6" x14ac:dyDescent="0.2">
      <c r="A390" s="94">
        <v>50</v>
      </c>
      <c r="B390" s="95">
        <v>89901006</v>
      </c>
      <c r="C390" s="94" t="s">
        <v>1065</v>
      </c>
      <c r="D390" s="94" t="s">
        <v>625</v>
      </c>
      <c r="E390" s="94" t="str">
        <f t="shared" si="12"/>
        <v>GCP Applied Technologies - Concera SA8080</v>
      </c>
      <c r="F390" s="94"/>
    </row>
    <row r="391" spans="1:6" x14ac:dyDescent="0.2">
      <c r="A391" s="94">
        <v>51</v>
      </c>
      <c r="B391" s="95">
        <v>89901006</v>
      </c>
      <c r="C391" s="94" t="s">
        <v>1065</v>
      </c>
      <c r="D391" s="94" t="s">
        <v>179</v>
      </c>
      <c r="E391" s="94" t="str">
        <f t="shared" si="12"/>
        <v>GCP Applied Technologies - Daracem 55</v>
      </c>
      <c r="F391" s="94"/>
    </row>
    <row r="392" spans="1:6" x14ac:dyDescent="0.2">
      <c r="A392" s="94">
        <v>52</v>
      </c>
      <c r="B392" s="95">
        <v>89901006</v>
      </c>
      <c r="C392" s="94" t="s">
        <v>1065</v>
      </c>
      <c r="D392" s="94" t="s">
        <v>1455</v>
      </c>
      <c r="E392" s="94" t="str">
        <f t="shared" si="12"/>
        <v>GCP Applied Technologies - ELARA SP200</v>
      </c>
      <c r="F392" s="94"/>
    </row>
    <row r="393" spans="1:6" x14ac:dyDescent="0.2">
      <c r="A393" s="94">
        <v>53</v>
      </c>
      <c r="B393" s="95">
        <v>89901006</v>
      </c>
      <c r="C393" s="94" t="s">
        <v>1065</v>
      </c>
      <c r="D393" s="94" t="s">
        <v>736</v>
      </c>
      <c r="E393" s="94" t="str">
        <f t="shared" si="12"/>
        <v>GCP Applied Technologies - EXP 950</v>
      </c>
      <c r="F393" s="94"/>
    </row>
    <row r="394" spans="1:6" x14ac:dyDescent="0.2">
      <c r="A394" s="94">
        <v>54</v>
      </c>
      <c r="B394" s="95">
        <v>89901006</v>
      </c>
      <c r="C394" s="94" t="s">
        <v>1065</v>
      </c>
      <c r="D394" s="94" t="s">
        <v>1361</v>
      </c>
      <c r="E394" s="94" t="str">
        <f t="shared" si="12"/>
        <v>GCP Applied Technologies - MIRA 110</v>
      </c>
      <c r="F394" s="94"/>
    </row>
    <row r="395" spans="1:6" x14ac:dyDescent="0.2">
      <c r="A395" s="94">
        <v>55</v>
      </c>
      <c r="B395" s="95">
        <v>89901006</v>
      </c>
      <c r="C395" s="94" t="s">
        <v>1065</v>
      </c>
      <c r="D395" s="94" t="s">
        <v>1362</v>
      </c>
      <c r="E395" s="94" t="str">
        <f t="shared" si="12"/>
        <v>GCP Applied Technologies - MIRA 85</v>
      </c>
      <c r="F395" s="94"/>
    </row>
    <row r="396" spans="1:6" x14ac:dyDescent="0.2">
      <c r="A396" s="94">
        <v>56</v>
      </c>
      <c r="B396" s="95">
        <v>89901006</v>
      </c>
      <c r="C396" s="94" t="s">
        <v>1065</v>
      </c>
      <c r="D396" s="94" t="s">
        <v>441</v>
      </c>
      <c r="E396" s="94" t="str">
        <f t="shared" si="12"/>
        <v>GCP Applied Technologies - MIRA 95</v>
      </c>
      <c r="F396" s="94"/>
    </row>
    <row r="397" spans="1:6" x14ac:dyDescent="0.2">
      <c r="A397" s="94">
        <v>57</v>
      </c>
      <c r="B397" s="95">
        <v>89901236</v>
      </c>
      <c r="C397" s="94" t="s">
        <v>139</v>
      </c>
      <c r="D397" s="94" t="s">
        <v>215</v>
      </c>
      <c r="E397" s="94" t="str">
        <f t="shared" si="12"/>
        <v>Goulston Technologies - Chupol N60</v>
      </c>
      <c r="F397" s="94"/>
    </row>
    <row r="398" spans="1:6" x14ac:dyDescent="0.2">
      <c r="A398" s="94">
        <v>58</v>
      </c>
      <c r="B398" s="95">
        <v>89901236</v>
      </c>
      <c r="C398" s="94" t="s">
        <v>139</v>
      </c>
      <c r="D398" s="94" t="s">
        <v>286</v>
      </c>
      <c r="E398" s="94" t="str">
        <f t="shared" si="12"/>
        <v>Goulston Technologies - Chupol N65</v>
      </c>
      <c r="F398" s="94"/>
    </row>
    <row r="399" spans="1:6" x14ac:dyDescent="0.2">
      <c r="A399" s="94">
        <v>59</v>
      </c>
      <c r="B399" s="95">
        <v>89901236</v>
      </c>
      <c r="C399" s="94" t="s">
        <v>139</v>
      </c>
      <c r="D399" s="94" t="s">
        <v>442</v>
      </c>
      <c r="E399" s="94" t="str">
        <f t="shared" si="12"/>
        <v>Goulston Technologies - Chupol N70</v>
      </c>
      <c r="F399" s="94"/>
    </row>
    <row r="400" spans="1:6" x14ac:dyDescent="0.2">
      <c r="A400" s="94">
        <v>60</v>
      </c>
      <c r="B400" s="95">
        <v>89901236</v>
      </c>
      <c r="C400" s="94" t="s">
        <v>139</v>
      </c>
      <c r="D400" s="94" t="s">
        <v>256</v>
      </c>
      <c r="E400" s="94" t="str">
        <f t="shared" si="12"/>
        <v>Goulston Technologies - Chupol P-500</v>
      </c>
      <c r="F400" s="94"/>
    </row>
    <row r="401" spans="1:9" x14ac:dyDescent="0.2">
      <c r="A401" s="94">
        <v>61</v>
      </c>
      <c r="B401" s="95">
        <v>89901076</v>
      </c>
      <c r="C401" s="94" t="s">
        <v>141</v>
      </c>
      <c r="D401" s="94" t="s">
        <v>216</v>
      </c>
      <c r="E401" s="94" t="str">
        <f t="shared" si="12"/>
        <v>Hunt Process Corporation - HPS-HRWR-SP</v>
      </c>
      <c r="F401" s="94"/>
      <c r="I401" s="91"/>
    </row>
    <row r="402" spans="1:9" x14ac:dyDescent="0.2">
      <c r="A402" s="94">
        <v>62</v>
      </c>
      <c r="B402" s="95">
        <v>89901503</v>
      </c>
      <c r="C402" s="94" t="s">
        <v>1382</v>
      </c>
      <c r="D402" s="94" t="s">
        <v>820</v>
      </c>
      <c r="E402" s="94" t="str">
        <f t="shared" si="12"/>
        <v>Mapei - Dynamon NRG 1092</v>
      </c>
      <c r="F402" s="94"/>
    </row>
    <row r="403" spans="1:9" x14ac:dyDescent="0.2">
      <c r="A403" s="94">
        <v>63</v>
      </c>
      <c r="B403" s="95">
        <v>89901503</v>
      </c>
      <c r="C403" s="94" t="s">
        <v>1382</v>
      </c>
      <c r="D403" s="94" t="s">
        <v>699</v>
      </c>
      <c r="E403" s="94" t="str">
        <f t="shared" si="12"/>
        <v>Mapei - Dynamon SX</v>
      </c>
      <c r="F403" s="94"/>
    </row>
    <row r="404" spans="1:9" x14ac:dyDescent="0.2">
      <c r="A404" s="94">
        <v>64</v>
      </c>
      <c r="B404" s="95">
        <v>89901503</v>
      </c>
      <c r="C404" s="94" t="s">
        <v>1382</v>
      </c>
      <c r="D404" s="94" t="s">
        <v>700</v>
      </c>
      <c r="E404" s="94" t="str">
        <f t="shared" si="12"/>
        <v>Mapei - EVO 2500</v>
      </c>
      <c r="F404" s="94"/>
    </row>
    <row r="405" spans="1:9" x14ac:dyDescent="0.2">
      <c r="A405" s="94">
        <v>65</v>
      </c>
      <c r="B405" s="95">
        <v>89901503</v>
      </c>
      <c r="C405" s="94" t="s">
        <v>1382</v>
      </c>
      <c r="D405" s="94" t="s">
        <v>1453</v>
      </c>
      <c r="E405" s="94" t="str">
        <f t="shared" si="12"/>
        <v>Mapei - Mapefluid N 200</v>
      </c>
      <c r="F405" s="94"/>
      <c r="H405" s="91"/>
    </row>
    <row r="406" spans="1:9" x14ac:dyDescent="0.2">
      <c r="A406" s="94">
        <v>66</v>
      </c>
      <c r="B406" s="95">
        <v>89901503</v>
      </c>
      <c r="C406" s="94" t="s">
        <v>1382</v>
      </c>
      <c r="D406" s="94" t="s">
        <v>701</v>
      </c>
      <c r="E406" s="94" t="str">
        <f t="shared" ref="E406:E437" si="13">C406&amp;" - "&amp;D406</f>
        <v>Mapei - Melchem 38</v>
      </c>
      <c r="F406" s="94"/>
    </row>
    <row r="407" spans="1:9" x14ac:dyDescent="0.2">
      <c r="A407" s="94">
        <v>67</v>
      </c>
      <c r="B407" s="95">
        <v>89901503</v>
      </c>
      <c r="C407" s="94" t="s">
        <v>1382</v>
      </c>
      <c r="D407" s="94" t="s">
        <v>703</v>
      </c>
      <c r="E407" s="94" t="str">
        <f t="shared" si="13"/>
        <v>Mapei - Polychem 3000</v>
      </c>
      <c r="F407" s="94"/>
    </row>
    <row r="408" spans="1:9" x14ac:dyDescent="0.2">
      <c r="A408" s="94">
        <v>68</v>
      </c>
      <c r="B408" s="95">
        <v>89901503</v>
      </c>
      <c r="C408" s="94" t="s">
        <v>1382</v>
      </c>
      <c r="D408" s="94" t="s">
        <v>702</v>
      </c>
      <c r="E408" s="94" t="str">
        <f t="shared" si="13"/>
        <v>Mapei - Polychem 850</v>
      </c>
      <c r="F408" s="94"/>
    </row>
    <row r="409" spans="1:9" x14ac:dyDescent="0.2">
      <c r="A409" s="94">
        <v>69</v>
      </c>
      <c r="B409" s="95">
        <v>89901503</v>
      </c>
      <c r="C409" s="94" t="s">
        <v>1382</v>
      </c>
      <c r="D409" s="94" t="s">
        <v>819</v>
      </c>
      <c r="E409" s="94" t="str">
        <f t="shared" si="13"/>
        <v>Mapei - Polychem SPC</v>
      </c>
      <c r="F409" s="94"/>
    </row>
    <row r="410" spans="1:9" x14ac:dyDescent="0.2">
      <c r="A410" s="94">
        <v>70</v>
      </c>
      <c r="B410" s="95">
        <v>89900105</v>
      </c>
      <c r="C410" s="94" t="s">
        <v>1281</v>
      </c>
      <c r="D410" s="94" t="s">
        <v>1175</v>
      </c>
      <c r="E410" s="94" t="str">
        <f t="shared" si="13"/>
        <v>Master Builders - Master PolyHeed 1025</v>
      </c>
      <c r="F410" s="94"/>
    </row>
    <row r="411" spans="1:9" x14ac:dyDescent="0.2">
      <c r="A411" s="94">
        <v>71</v>
      </c>
      <c r="B411" s="95">
        <v>89900105</v>
      </c>
      <c r="C411" s="94" t="s">
        <v>1281</v>
      </c>
      <c r="D411" s="94" t="s">
        <v>1176</v>
      </c>
      <c r="E411" s="94" t="str">
        <f t="shared" si="13"/>
        <v>Master Builders - Master PolyHeed 1720</v>
      </c>
      <c r="F411" s="94"/>
    </row>
    <row r="412" spans="1:9" x14ac:dyDescent="0.2">
      <c r="A412" s="94">
        <v>72</v>
      </c>
      <c r="B412" s="95">
        <v>89900105</v>
      </c>
      <c r="C412" s="94" t="s">
        <v>1281</v>
      </c>
      <c r="D412" s="94" t="s">
        <v>1177</v>
      </c>
      <c r="E412" s="94" t="str">
        <f t="shared" si="13"/>
        <v>Master Builders - Master PolyHeed 1725</v>
      </c>
      <c r="F412" s="94"/>
    </row>
    <row r="413" spans="1:9" x14ac:dyDescent="0.2">
      <c r="A413" s="94">
        <v>73</v>
      </c>
      <c r="B413" s="95">
        <v>89900105</v>
      </c>
      <c r="C413" s="94" t="s">
        <v>1281</v>
      </c>
      <c r="D413" s="94" t="s">
        <v>1545</v>
      </c>
      <c r="E413" s="94" t="str">
        <f t="shared" si="13"/>
        <v>Master Builders - Master PolyHeed 980</v>
      </c>
      <c r="F413" s="94"/>
    </row>
    <row r="414" spans="1:9" x14ac:dyDescent="0.2">
      <c r="A414" s="94">
        <v>74</v>
      </c>
      <c r="B414" s="95">
        <v>89900105</v>
      </c>
      <c r="C414" s="94" t="s">
        <v>1281</v>
      </c>
      <c r="D414" s="94" t="s">
        <v>1179</v>
      </c>
      <c r="E414" s="94" t="str">
        <f t="shared" si="13"/>
        <v>Master Builders - Master PolyHeed 997</v>
      </c>
      <c r="F414" s="94"/>
    </row>
    <row r="415" spans="1:9" x14ac:dyDescent="0.2">
      <c r="A415" s="94">
        <v>75</v>
      </c>
      <c r="B415" s="95">
        <v>89900105</v>
      </c>
      <c r="C415" s="94" t="s">
        <v>1281</v>
      </c>
      <c r="D415" s="94" t="s">
        <v>1181</v>
      </c>
      <c r="E415" s="94" t="str">
        <f t="shared" si="13"/>
        <v>Master Builders - MasterGlenium 3030</v>
      </c>
      <c r="F415" s="94"/>
    </row>
    <row r="416" spans="1:9" x14ac:dyDescent="0.2">
      <c r="A416" s="94">
        <v>76</v>
      </c>
      <c r="B416" s="95">
        <v>89900105</v>
      </c>
      <c r="C416" s="94" t="s">
        <v>1281</v>
      </c>
      <c r="D416" s="94" t="s">
        <v>1198</v>
      </c>
      <c r="E416" s="94" t="str">
        <f t="shared" si="13"/>
        <v>Master Builders - MasterGlenium 3400</v>
      </c>
      <c r="F416" s="94"/>
    </row>
    <row r="417" spans="1:6" x14ac:dyDescent="0.2">
      <c r="A417" s="94">
        <v>77</v>
      </c>
      <c r="B417" s="95">
        <v>89900105</v>
      </c>
      <c r="C417" s="94" t="s">
        <v>1281</v>
      </c>
      <c r="D417" s="94" t="s">
        <v>1182</v>
      </c>
      <c r="E417" s="94" t="str">
        <f t="shared" si="13"/>
        <v>Master Builders - MasterGlenium 7500</v>
      </c>
      <c r="F417" s="94"/>
    </row>
    <row r="418" spans="1:6" x14ac:dyDescent="0.2">
      <c r="A418" s="94">
        <v>78</v>
      </c>
      <c r="B418" s="95">
        <v>89900105</v>
      </c>
      <c r="C418" s="94" t="s">
        <v>1281</v>
      </c>
      <c r="D418" s="94" t="s">
        <v>1183</v>
      </c>
      <c r="E418" s="94" t="str">
        <f t="shared" si="13"/>
        <v>Master Builders - MasterGlenium 7511</v>
      </c>
      <c r="F418" s="94"/>
    </row>
    <row r="419" spans="1:6" x14ac:dyDescent="0.2">
      <c r="A419" s="94">
        <v>79</v>
      </c>
      <c r="B419" s="95">
        <v>89900105</v>
      </c>
      <c r="C419" s="94" t="s">
        <v>1281</v>
      </c>
      <c r="D419" s="94" t="s">
        <v>1199</v>
      </c>
      <c r="E419" s="94" t="str">
        <f t="shared" si="13"/>
        <v>Master Builders - MasterGlenium 7700</v>
      </c>
      <c r="F419" s="94"/>
    </row>
    <row r="420" spans="1:6" x14ac:dyDescent="0.2">
      <c r="A420" s="94">
        <v>80</v>
      </c>
      <c r="B420" s="95">
        <v>89900105</v>
      </c>
      <c r="C420" s="94" t="s">
        <v>1281</v>
      </c>
      <c r="D420" s="94" t="s">
        <v>1592</v>
      </c>
      <c r="E420" s="100" t="str">
        <f t="shared" si="13"/>
        <v>Master Builders - MasterGlenium 7710</v>
      </c>
      <c r="F420" s="94"/>
    </row>
    <row r="421" spans="1:6" x14ac:dyDescent="0.2">
      <c r="A421" s="94">
        <v>81</v>
      </c>
      <c r="B421" s="95">
        <v>89900105</v>
      </c>
      <c r="C421" s="94" t="s">
        <v>1281</v>
      </c>
      <c r="D421" s="94" t="s">
        <v>465</v>
      </c>
      <c r="E421" s="94" t="str">
        <f t="shared" si="13"/>
        <v>Master Builders - MasterGlenium 7920</v>
      </c>
      <c r="F421" s="94"/>
    </row>
    <row r="422" spans="1:6" x14ac:dyDescent="0.2">
      <c r="A422" s="94">
        <v>82</v>
      </c>
      <c r="B422" s="95">
        <v>89900105</v>
      </c>
      <c r="C422" s="94" t="s">
        <v>1281</v>
      </c>
      <c r="D422" s="94" t="s">
        <v>1277</v>
      </c>
      <c r="E422" s="94" t="str">
        <f t="shared" si="13"/>
        <v>Master Builders - MasterGlenium 7925</v>
      </c>
      <c r="F422" s="94"/>
    </row>
    <row r="423" spans="1:6" x14ac:dyDescent="0.2">
      <c r="A423" s="94">
        <v>83</v>
      </c>
      <c r="B423" s="95">
        <v>89900105</v>
      </c>
      <c r="C423" s="94" t="s">
        <v>1281</v>
      </c>
      <c r="D423" s="94" t="s">
        <v>1200</v>
      </c>
      <c r="E423" s="94" t="str">
        <f t="shared" si="13"/>
        <v>Master Builders - MasterRheobuild 1000</v>
      </c>
      <c r="F423" s="94"/>
    </row>
    <row r="424" spans="1:6" x14ac:dyDescent="0.2">
      <c r="A424" s="94">
        <v>84</v>
      </c>
      <c r="B424" s="95">
        <v>89900105</v>
      </c>
      <c r="C424" s="94" t="s">
        <v>1281</v>
      </c>
      <c r="D424" s="94" t="s">
        <v>274</v>
      </c>
      <c r="E424" s="94" t="str">
        <f t="shared" si="13"/>
        <v>Master Builders - PS1466</v>
      </c>
      <c r="F424" s="94"/>
    </row>
    <row r="425" spans="1:6" x14ac:dyDescent="0.2">
      <c r="A425" s="94">
        <v>85</v>
      </c>
      <c r="B425" s="95">
        <v>89901340</v>
      </c>
      <c r="C425" s="94" t="s">
        <v>242</v>
      </c>
      <c r="D425" s="94" t="s">
        <v>248</v>
      </c>
      <c r="E425" s="94" t="str">
        <f t="shared" si="13"/>
        <v>Premiere Concrete Admixtures - Ultraflo 2000</v>
      </c>
      <c r="F425" s="94"/>
    </row>
    <row r="426" spans="1:6" x14ac:dyDescent="0.2">
      <c r="A426" s="94">
        <v>86</v>
      </c>
      <c r="B426" s="95">
        <v>89901340</v>
      </c>
      <c r="C426" s="94" t="s">
        <v>242</v>
      </c>
      <c r="D426" s="94" t="s">
        <v>275</v>
      </c>
      <c r="E426" s="94" t="str">
        <f t="shared" si="13"/>
        <v>Premiere Concrete Admixtures - Ultraflo 4600</v>
      </c>
      <c r="F426" s="94"/>
    </row>
    <row r="427" spans="1:6" x14ac:dyDescent="0.2">
      <c r="A427" s="94">
        <v>87</v>
      </c>
      <c r="B427" s="101">
        <v>89901340</v>
      </c>
      <c r="C427" s="100" t="s">
        <v>242</v>
      </c>
      <c r="D427" s="100" t="s">
        <v>1563</v>
      </c>
      <c r="E427" s="100" t="str">
        <f t="shared" si="13"/>
        <v>Premiere Concrete Admixtures - Ultraflo 5600</v>
      </c>
      <c r="F427" s="94"/>
    </row>
    <row r="428" spans="1:6" x14ac:dyDescent="0.2">
      <c r="A428" s="94">
        <v>88</v>
      </c>
      <c r="B428" s="95">
        <v>89901340</v>
      </c>
      <c r="C428" s="94" t="s">
        <v>242</v>
      </c>
      <c r="D428" s="94" t="s">
        <v>258</v>
      </c>
      <c r="E428" s="94" t="str">
        <f t="shared" si="13"/>
        <v>Premiere Concrete Admixtures - Ultraflo DP</v>
      </c>
      <c r="F428" s="94"/>
    </row>
    <row r="429" spans="1:6" x14ac:dyDescent="0.2">
      <c r="A429" s="94">
        <v>89</v>
      </c>
      <c r="B429" s="95">
        <v>89901077</v>
      </c>
      <c r="C429" s="94" t="s">
        <v>1066</v>
      </c>
      <c r="D429" s="94" t="s">
        <v>249</v>
      </c>
      <c r="E429" s="94" t="str">
        <f t="shared" si="13"/>
        <v>RussTech - Superflo 2000 RM</v>
      </c>
      <c r="F429" s="94"/>
    </row>
    <row r="430" spans="1:6" x14ac:dyDescent="0.2">
      <c r="A430" s="94">
        <v>90</v>
      </c>
      <c r="B430" s="95">
        <v>89901077</v>
      </c>
      <c r="C430" s="94" t="s">
        <v>1066</v>
      </c>
      <c r="D430" s="94" t="s">
        <v>420</v>
      </c>
      <c r="E430" s="94" t="str">
        <f t="shared" si="13"/>
        <v>RussTech - Superflo 2000 SCC</v>
      </c>
      <c r="F430" s="94"/>
    </row>
    <row r="431" spans="1:6" x14ac:dyDescent="0.2">
      <c r="A431" s="94">
        <v>91</v>
      </c>
      <c r="B431" s="95">
        <v>89901077</v>
      </c>
      <c r="C431" s="94" t="s">
        <v>1066</v>
      </c>
      <c r="D431" s="94" t="s">
        <v>257</v>
      </c>
      <c r="E431" s="94" t="str">
        <f t="shared" si="13"/>
        <v>RussTech - Superflo 2040 RM</v>
      </c>
      <c r="F431" s="94"/>
    </row>
    <row r="432" spans="1:6" x14ac:dyDescent="0.2">
      <c r="A432" s="94">
        <v>92</v>
      </c>
      <c r="B432" s="95">
        <v>89901077</v>
      </c>
      <c r="C432" s="94" t="s">
        <v>1066</v>
      </c>
      <c r="D432" s="94" t="s">
        <v>217</v>
      </c>
      <c r="E432" s="94" t="str">
        <f t="shared" si="13"/>
        <v>RussTech - Superflo 440</v>
      </c>
      <c r="F432" s="94"/>
    </row>
    <row r="433" spans="1:10" x14ac:dyDescent="0.2">
      <c r="A433" s="94">
        <v>93</v>
      </c>
      <c r="B433" s="95">
        <v>89900836</v>
      </c>
      <c r="C433" s="94" t="s">
        <v>1067</v>
      </c>
      <c r="D433" s="94" t="s">
        <v>617</v>
      </c>
      <c r="E433" s="94" t="str">
        <f t="shared" si="13"/>
        <v>Sika - Sikament 475</v>
      </c>
      <c r="F433" s="94"/>
    </row>
    <row r="434" spans="1:10" x14ac:dyDescent="0.2">
      <c r="A434" s="94">
        <v>94</v>
      </c>
      <c r="B434" s="95">
        <v>89900836</v>
      </c>
      <c r="C434" s="94" t="s">
        <v>1067</v>
      </c>
      <c r="D434" s="94" t="s">
        <v>177</v>
      </c>
      <c r="E434" s="94" t="str">
        <f t="shared" si="13"/>
        <v>Sika - Sikament 686</v>
      </c>
      <c r="F434" s="94"/>
    </row>
    <row r="435" spans="1:10" x14ac:dyDescent="0.2">
      <c r="A435" s="94">
        <v>95</v>
      </c>
      <c r="B435" s="95">
        <v>89900836</v>
      </c>
      <c r="C435" s="94" t="s">
        <v>1067</v>
      </c>
      <c r="D435" s="94" t="s">
        <v>478</v>
      </c>
      <c r="E435" s="94" t="str">
        <f t="shared" si="13"/>
        <v>Sika - Sikaplast 300GP</v>
      </c>
      <c r="F435" s="94"/>
    </row>
    <row r="436" spans="1:10" x14ac:dyDescent="0.2">
      <c r="A436" s="94">
        <v>96</v>
      </c>
      <c r="B436" s="95">
        <v>89900836</v>
      </c>
      <c r="C436" s="94" t="s">
        <v>1067</v>
      </c>
      <c r="D436" s="94" t="s">
        <v>1398</v>
      </c>
      <c r="E436" s="94" t="str">
        <f t="shared" si="13"/>
        <v>Sika - Viscocrete 1000</v>
      </c>
      <c r="F436" s="94"/>
    </row>
    <row r="437" spans="1:10" x14ac:dyDescent="0.2">
      <c r="A437" s="94">
        <v>97</v>
      </c>
      <c r="B437" s="95">
        <v>89900836</v>
      </c>
      <c r="C437" s="94" t="s">
        <v>1067</v>
      </c>
      <c r="D437" s="94" t="s">
        <v>1591</v>
      </c>
      <c r="E437" s="100" t="str">
        <f t="shared" si="13"/>
        <v>Sika - Viscocrete 1100</v>
      </c>
      <c r="F437" s="94"/>
    </row>
    <row r="438" spans="1:10" x14ac:dyDescent="0.2">
      <c r="A438" s="94">
        <v>98</v>
      </c>
      <c r="B438" s="95">
        <v>89900836</v>
      </c>
      <c r="C438" s="94" t="s">
        <v>1067</v>
      </c>
      <c r="D438" s="94" t="s">
        <v>1415</v>
      </c>
      <c r="E438" s="94" t="str">
        <f t="shared" ref="E438:E443" si="14">C438&amp;" - "&amp;D438</f>
        <v>Sika - Viscocrete 2100</v>
      </c>
      <c r="F438" s="94"/>
    </row>
    <row r="439" spans="1:10" x14ac:dyDescent="0.2">
      <c r="A439" s="94">
        <v>99</v>
      </c>
      <c r="B439" s="95">
        <v>89900836</v>
      </c>
      <c r="C439" s="94" t="s">
        <v>1067</v>
      </c>
      <c r="D439" s="94" t="s">
        <v>1399</v>
      </c>
      <c r="E439" s="94" t="str">
        <f t="shared" si="14"/>
        <v>Sika - Viscocrete 2110</v>
      </c>
      <c r="F439" s="94"/>
    </row>
    <row r="440" spans="1:10" x14ac:dyDescent="0.2">
      <c r="A440" s="94">
        <v>100</v>
      </c>
      <c r="B440" s="95">
        <v>89900836</v>
      </c>
      <c r="C440" s="94" t="s">
        <v>1067</v>
      </c>
      <c r="D440" s="94" t="s">
        <v>1416</v>
      </c>
      <c r="E440" s="94" t="str">
        <f t="shared" si="14"/>
        <v>Sika - Viscocrete 4100</v>
      </c>
      <c r="F440" s="94"/>
    </row>
    <row r="441" spans="1:10" x14ac:dyDescent="0.2">
      <c r="A441" s="94">
        <v>101</v>
      </c>
      <c r="B441" s="95">
        <v>89900836</v>
      </c>
      <c r="C441" s="94" t="s">
        <v>1067</v>
      </c>
      <c r="D441" s="94" t="s">
        <v>1417</v>
      </c>
      <c r="E441" s="94" t="str">
        <f t="shared" si="14"/>
        <v>Sika - Viscocrete 6100</v>
      </c>
      <c r="F441" s="94"/>
    </row>
    <row r="442" spans="1:10" x14ac:dyDescent="0.2">
      <c r="A442" s="94">
        <v>102</v>
      </c>
      <c r="B442" s="95">
        <v>89900836</v>
      </c>
      <c r="C442" s="100" t="s">
        <v>1067</v>
      </c>
      <c r="D442" s="100" t="s">
        <v>1424</v>
      </c>
      <c r="E442" s="100" t="str">
        <f t="shared" si="14"/>
        <v>Sika - ViscoFlow-2020</v>
      </c>
      <c r="F442" s="94"/>
    </row>
    <row r="443" spans="1:10" x14ac:dyDescent="0.2">
      <c r="A443" s="94">
        <v>103</v>
      </c>
      <c r="B443" s="95"/>
      <c r="C443" s="94"/>
      <c r="D443" s="94"/>
      <c r="E443" s="100" t="str">
        <f t="shared" si="14"/>
        <v xml:space="preserve"> - </v>
      </c>
      <c r="F443" s="94"/>
    </row>
    <row r="444" spans="1:10" x14ac:dyDescent="0.2">
      <c r="I444" s="93">
        <v>1</v>
      </c>
    </row>
    <row r="445" spans="1:10" x14ac:dyDescent="0.2">
      <c r="A445" s="90" t="s">
        <v>915</v>
      </c>
      <c r="B445" s="92" t="s">
        <v>1060</v>
      </c>
      <c r="C445" s="90" t="s">
        <v>2</v>
      </c>
      <c r="D445" s="90" t="s">
        <v>1061</v>
      </c>
      <c r="E445" s="90" t="s">
        <v>230</v>
      </c>
      <c r="H445" s="90" t="s">
        <v>1051</v>
      </c>
      <c r="I445" s="93">
        <f>VLOOKUP(I444,ADMIX!$A$446:$E$453,2)</f>
        <v>0</v>
      </c>
      <c r="J445" s="91">
        <f>I444</f>
        <v>1</v>
      </c>
    </row>
    <row r="446" spans="1:10" x14ac:dyDescent="0.2">
      <c r="A446" s="90">
        <v>1</v>
      </c>
      <c r="E446" s="90" t="s">
        <v>1037</v>
      </c>
      <c r="H446" s="90" t="s">
        <v>1006</v>
      </c>
      <c r="I446" s="93" t="str">
        <f>VLOOKUP(I444,ADMIX!$A$446:$E$453,5)</f>
        <v xml:space="preserve">     </v>
      </c>
      <c r="J446" s="91">
        <f>I445</f>
        <v>0</v>
      </c>
    </row>
    <row r="447" spans="1:10" x14ac:dyDescent="0.2">
      <c r="A447" s="90">
        <v>2</v>
      </c>
      <c r="B447" s="92">
        <v>89900084</v>
      </c>
      <c r="C447" s="90" t="s">
        <v>1062</v>
      </c>
      <c r="D447" s="90" t="s">
        <v>209</v>
      </c>
      <c r="E447" s="90" t="str">
        <f t="shared" ref="E447:E453" si="15">C447&amp;" - "&amp;D447</f>
        <v>Arr-Maz - Plastol</v>
      </c>
      <c r="H447" s="90" t="s">
        <v>1068</v>
      </c>
    </row>
    <row r="448" spans="1:10" x14ac:dyDescent="0.2">
      <c r="A448" s="90">
        <v>3</v>
      </c>
      <c r="B448" s="92">
        <v>89901074</v>
      </c>
      <c r="C448" s="90" t="s">
        <v>1063</v>
      </c>
      <c r="D448" s="90" t="s">
        <v>811</v>
      </c>
      <c r="E448" s="90" t="str">
        <f t="shared" si="15"/>
        <v>Chryso - Chryso Fluid Optima 203</v>
      </c>
      <c r="I448" s="90" t="s">
        <v>944</v>
      </c>
      <c r="J448" s="91" t="str">
        <f>I446</f>
        <v xml:space="preserve">     </v>
      </c>
    </row>
    <row r="449" spans="1:10" x14ac:dyDescent="0.2">
      <c r="A449" s="90">
        <v>4</v>
      </c>
      <c r="B449" s="92">
        <v>89900343</v>
      </c>
      <c r="C449" s="90" t="s">
        <v>1064</v>
      </c>
      <c r="D449" s="90" t="s">
        <v>421</v>
      </c>
      <c r="E449" s="90" t="str">
        <f t="shared" si="15"/>
        <v>Euclid - Eucon RD-1</v>
      </c>
      <c r="I449" s="90" t="s">
        <v>1042</v>
      </c>
    </row>
    <row r="450" spans="1:10" x14ac:dyDescent="0.2">
      <c r="A450" s="90">
        <v>5</v>
      </c>
      <c r="B450" s="92">
        <v>89901075</v>
      </c>
      <c r="C450" s="90" t="s">
        <v>713</v>
      </c>
      <c r="D450" s="90" t="s">
        <v>214</v>
      </c>
      <c r="E450" s="90" t="str">
        <f t="shared" si="15"/>
        <v>Fritz-Pak - Supercizer 7</v>
      </c>
      <c r="I450" s="90" t="s">
        <v>1069</v>
      </c>
    </row>
    <row r="451" spans="1:10" x14ac:dyDescent="0.2">
      <c r="A451" s="90">
        <v>6</v>
      </c>
      <c r="B451" s="92">
        <v>89901340</v>
      </c>
      <c r="C451" s="90" t="s">
        <v>242</v>
      </c>
      <c r="D451" s="96" t="s">
        <v>1566</v>
      </c>
      <c r="E451" s="96" t="str">
        <f t="shared" si="15"/>
        <v>Premiere Concrete Admixtures - Optiflo N2A</v>
      </c>
      <c r="I451" s="90" t="s">
        <v>1044</v>
      </c>
    </row>
    <row r="452" spans="1:10" x14ac:dyDescent="0.2">
      <c r="A452" s="90">
        <v>7</v>
      </c>
      <c r="B452" s="92">
        <v>89901077</v>
      </c>
      <c r="C452" s="90" t="s">
        <v>1066</v>
      </c>
      <c r="D452" s="90" t="s">
        <v>818</v>
      </c>
      <c r="E452" s="90" t="str">
        <f t="shared" si="15"/>
        <v>RussTech - FinishEase-NC</v>
      </c>
      <c r="I452" s="90" t="s">
        <v>948</v>
      </c>
    </row>
    <row r="453" spans="1:10" x14ac:dyDescent="0.2">
      <c r="A453" s="90">
        <v>8</v>
      </c>
      <c r="E453" s="90" t="str">
        <f t="shared" si="15"/>
        <v xml:space="preserve"> - </v>
      </c>
      <c r="I453" s="90" t="s">
        <v>1072</v>
      </c>
    </row>
    <row r="455" spans="1:10" x14ac:dyDescent="0.2">
      <c r="I455" s="90" t="s">
        <v>1082</v>
      </c>
    </row>
    <row r="457" spans="1:10" x14ac:dyDescent="0.2">
      <c r="I457" s="93">
        <v>1</v>
      </c>
    </row>
    <row r="458" spans="1:10" x14ac:dyDescent="0.2">
      <c r="A458" s="90" t="s">
        <v>915</v>
      </c>
      <c r="B458" s="92" t="s">
        <v>1060</v>
      </c>
      <c r="C458" s="90" t="s">
        <v>2</v>
      </c>
      <c r="D458" s="90" t="s">
        <v>1061</v>
      </c>
      <c r="E458" s="90" t="s">
        <v>230</v>
      </c>
      <c r="H458" s="90" t="s">
        <v>1051</v>
      </c>
      <c r="I458" s="93">
        <f>VLOOKUP(I457,ADMIX!$A$459:$E$498,2)</f>
        <v>0</v>
      </c>
      <c r="J458" s="91">
        <f>I457</f>
        <v>1</v>
      </c>
    </row>
    <row r="459" spans="1:10" x14ac:dyDescent="0.2">
      <c r="A459" s="90">
        <v>1</v>
      </c>
      <c r="E459" s="90" t="s">
        <v>1037</v>
      </c>
      <c r="H459" s="90" t="s">
        <v>1006</v>
      </c>
      <c r="I459" s="93" t="str">
        <f>VLOOKUP(I457,ADMIX!$A$459:$E$498,5)</f>
        <v xml:space="preserve">     </v>
      </c>
      <c r="J459" s="91">
        <f>I458</f>
        <v>0</v>
      </c>
    </row>
    <row r="460" spans="1:10" x14ac:dyDescent="0.2">
      <c r="A460" s="90">
        <v>2</v>
      </c>
      <c r="B460" s="92">
        <v>89901416</v>
      </c>
      <c r="C460" s="90" t="s">
        <v>1552</v>
      </c>
      <c r="D460" s="90" t="s">
        <v>439</v>
      </c>
      <c r="E460" s="90" t="str">
        <f t="shared" ref="E460:E498" si="16">C460&amp;" - "&amp;D460</f>
        <v>Active Minerals - Acti-Gel 208</v>
      </c>
      <c r="H460" s="90" t="s">
        <v>1068</v>
      </c>
    </row>
    <row r="461" spans="1:10" x14ac:dyDescent="0.2">
      <c r="A461" s="90">
        <v>3</v>
      </c>
      <c r="B461" s="97">
        <v>89901582</v>
      </c>
      <c r="C461" s="96" t="s">
        <v>1608</v>
      </c>
      <c r="D461" s="96" t="s">
        <v>1609</v>
      </c>
      <c r="E461" s="96" t="str">
        <f t="shared" si="16"/>
        <v>CarbonCure Technologies - CarbonCure</v>
      </c>
      <c r="I461" s="90" t="s">
        <v>944</v>
      </c>
    </row>
    <row r="462" spans="1:10" x14ac:dyDescent="0.2">
      <c r="A462" s="90">
        <v>4</v>
      </c>
      <c r="B462" s="92">
        <v>89901505</v>
      </c>
      <c r="C462" s="90" t="s">
        <v>227</v>
      </c>
      <c r="D462" s="90" t="s">
        <v>712</v>
      </c>
      <c r="E462" s="90" t="str">
        <f t="shared" si="16"/>
        <v>Cemex - ISO VMA 9000</v>
      </c>
      <c r="I462" s="90" t="s">
        <v>1042</v>
      </c>
      <c r="J462" s="91" t="str">
        <f>I459</f>
        <v xml:space="preserve">     </v>
      </c>
    </row>
    <row r="463" spans="1:10" x14ac:dyDescent="0.2">
      <c r="A463" s="90">
        <v>5</v>
      </c>
      <c r="B463" s="92">
        <v>89901505</v>
      </c>
      <c r="C463" s="90" t="s">
        <v>227</v>
      </c>
      <c r="D463" s="90" t="s">
        <v>1278</v>
      </c>
      <c r="E463" s="90" t="str">
        <f t="shared" si="16"/>
        <v>Cemex - Isoinhibit 1050</v>
      </c>
      <c r="I463" s="90" t="s">
        <v>1069</v>
      </c>
    </row>
    <row r="464" spans="1:10" x14ac:dyDescent="0.2">
      <c r="A464" s="90">
        <v>6</v>
      </c>
      <c r="B464" s="92">
        <v>89901568</v>
      </c>
      <c r="C464" s="90" t="s">
        <v>1503</v>
      </c>
      <c r="D464" s="90" t="s">
        <v>1504</v>
      </c>
      <c r="E464" s="90" t="str">
        <f t="shared" si="16"/>
        <v>Cortec Corporation - MCI-2005 NS</v>
      </c>
      <c r="I464" s="90" t="s">
        <v>1044</v>
      </c>
    </row>
    <row r="465" spans="1:9" x14ac:dyDescent="0.2">
      <c r="A465" s="90">
        <v>7</v>
      </c>
      <c r="B465" s="97">
        <v>89901539</v>
      </c>
      <c r="C465" s="96" t="s">
        <v>1475</v>
      </c>
      <c r="D465" s="96" t="s">
        <v>1553</v>
      </c>
      <c r="E465" s="96" t="str">
        <f t="shared" si="16"/>
        <v>Don Construction Products Inc. - Donplast ES500W</v>
      </c>
      <c r="I465" s="90" t="s">
        <v>948</v>
      </c>
    </row>
    <row r="466" spans="1:9" x14ac:dyDescent="0.2">
      <c r="A466" s="90">
        <v>8</v>
      </c>
      <c r="B466" s="92">
        <v>89901479</v>
      </c>
      <c r="C466" s="90" t="s">
        <v>1083</v>
      </c>
      <c r="D466" s="90" t="s">
        <v>618</v>
      </c>
      <c r="E466" s="90" t="str">
        <f t="shared" si="16"/>
        <v>Eden Innovations - EdenCrete</v>
      </c>
      <c r="I466" s="90" t="s">
        <v>1072</v>
      </c>
    </row>
    <row r="467" spans="1:9" x14ac:dyDescent="0.2">
      <c r="A467" s="90">
        <v>9</v>
      </c>
      <c r="B467" s="92">
        <v>89901479</v>
      </c>
      <c r="C467" s="90" t="s">
        <v>1083</v>
      </c>
      <c r="D467" s="90" t="s">
        <v>1429</v>
      </c>
      <c r="E467" s="90" t="str">
        <f t="shared" si="16"/>
        <v>Eden Innovations - EdenCrete Pz</v>
      </c>
    </row>
    <row r="468" spans="1:9" x14ac:dyDescent="0.2">
      <c r="A468" s="90">
        <v>10</v>
      </c>
      <c r="B468" s="92">
        <v>89901075</v>
      </c>
      <c r="C468" s="90" t="s">
        <v>713</v>
      </c>
      <c r="D468" s="90" t="s">
        <v>714</v>
      </c>
      <c r="E468" s="90" t="str">
        <f t="shared" si="16"/>
        <v>Fritz-Pak - SlickPak</v>
      </c>
      <c r="I468" s="90" t="s">
        <v>1084</v>
      </c>
    </row>
    <row r="469" spans="1:9" x14ac:dyDescent="0.2">
      <c r="A469" s="90">
        <v>11</v>
      </c>
      <c r="B469" s="92">
        <v>89901075</v>
      </c>
      <c r="C469" s="90" t="s">
        <v>713</v>
      </c>
      <c r="D469" s="90" t="s">
        <v>715</v>
      </c>
      <c r="E469" s="90" t="str">
        <f t="shared" si="16"/>
        <v>Fritz-Pak - SlickPak II</v>
      </c>
    </row>
    <row r="470" spans="1:9" x14ac:dyDescent="0.2">
      <c r="A470" s="90">
        <v>12</v>
      </c>
      <c r="B470" s="92">
        <v>89901075</v>
      </c>
      <c r="C470" s="90" t="s">
        <v>713</v>
      </c>
      <c r="D470" s="90" t="s">
        <v>716</v>
      </c>
      <c r="E470" s="90" t="str">
        <f t="shared" si="16"/>
        <v>Fritz-Pak - Super Slump Buster</v>
      </c>
    </row>
    <row r="471" spans="1:9" x14ac:dyDescent="0.2">
      <c r="A471" s="90">
        <v>13</v>
      </c>
      <c r="B471" s="92">
        <v>89901006</v>
      </c>
      <c r="C471" s="90" t="s">
        <v>1065</v>
      </c>
      <c r="D471" s="90" t="s">
        <v>1368</v>
      </c>
      <c r="E471" s="90" t="str">
        <f t="shared" si="16"/>
        <v>GCP Applied Technologies - CBP-2</v>
      </c>
    </row>
    <row r="472" spans="1:9" x14ac:dyDescent="0.2">
      <c r="A472" s="90">
        <v>14</v>
      </c>
      <c r="B472" s="92">
        <v>89901006</v>
      </c>
      <c r="C472" s="90" t="s">
        <v>1065</v>
      </c>
      <c r="D472" s="90" t="s">
        <v>450</v>
      </c>
      <c r="E472" s="90" t="str">
        <f t="shared" si="16"/>
        <v>GCP Applied Technologies - DCI-S</v>
      </c>
    </row>
    <row r="473" spans="1:9" x14ac:dyDescent="0.2">
      <c r="A473" s="90">
        <v>15</v>
      </c>
      <c r="B473" s="92">
        <v>89901006</v>
      </c>
      <c r="C473" s="90" t="s">
        <v>1065</v>
      </c>
      <c r="D473" s="90" t="s">
        <v>706</v>
      </c>
      <c r="E473" s="90" t="str">
        <f t="shared" si="16"/>
        <v>GCP Applied Technologies - Eclipse 4500</v>
      </c>
    </row>
    <row r="474" spans="1:9" x14ac:dyDescent="0.2">
      <c r="A474" s="90">
        <v>16</v>
      </c>
      <c r="B474" s="92">
        <v>89901006</v>
      </c>
      <c r="C474" s="90" t="s">
        <v>1065</v>
      </c>
      <c r="D474" s="90" t="s">
        <v>262</v>
      </c>
      <c r="E474" s="90" t="str">
        <f t="shared" si="16"/>
        <v>GCP Applied Technologies - V-Mar 3</v>
      </c>
    </row>
    <row r="475" spans="1:9" x14ac:dyDescent="0.2">
      <c r="A475" s="90">
        <v>17</v>
      </c>
      <c r="B475" s="92">
        <v>89901006</v>
      </c>
      <c r="C475" s="90" t="s">
        <v>1065</v>
      </c>
      <c r="D475" s="90" t="s">
        <v>263</v>
      </c>
      <c r="E475" s="90" t="str">
        <f t="shared" si="16"/>
        <v>GCP Applied Technologies - V-Mar F 100</v>
      </c>
    </row>
    <row r="476" spans="1:9" x14ac:dyDescent="0.2">
      <c r="A476" s="90">
        <v>18</v>
      </c>
      <c r="B476" s="92">
        <v>89901236</v>
      </c>
      <c r="C476" s="90" t="s">
        <v>139</v>
      </c>
      <c r="D476" s="90" t="s">
        <v>260</v>
      </c>
      <c r="E476" s="90" t="str">
        <f t="shared" si="16"/>
        <v>Goulston Technologies - Chupol Extendflo X90</v>
      </c>
    </row>
    <row r="477" spans="1:9" x14ac:dyDescent="0.2">
      <c r="A477" s="90">
        <v>19</v>
      </c>
      <c r="B477" s="92">
        <v>89901236</v>
      </c>
      <c r="C477" s="90" t="s">
        <v>139</v>
      </c>
      <c r="D477" s="90" t="s">
        <v>261</v>
      </c>
      <c r="E477" s="90" t="str">
        <f t="shared" si="16"/>
        <v>Goulston Technologies - Hexicrete RCC 550</v>
      </c>
    </row>
    <row r="478" spans="1:9" x14ac:dyDescent="0.2">
      <c r="A478" s="90">
        <v>20</v>
      </c>
      <c r="B478" s="92">
        <v>89901503</v>
      </c>
      <c r="C478" s="90" t="s">
        <v>1382</v>
      </c>
      <c r="D478" s="90" t="s">
        <v>1460</v>
      </c>
      <c r="E478" s="90" t="str">
        <f t="shared" si="16"/>
        <v>Mapei - Mapecrete V3K</v>
      </c>
    </row>
    <row r="479" spans="1:9" x14ac:dyDescent="0.2">
      <c r="A479" s="90">
        <v>21</v>
      </c>
      <c r="B479" s="92">
        <v>89901503</v>
      </c>
      <c r="C479" s="90" t="s">
        <v>1382</v>
      </c>
      <c r="D479" s="90" t="s">
        <v>1554</v>
      </c>
      <c r="E479" s="90" t="str">
        <f t="shared" si="16"/>
        <v>Mapei - Polychem VMA Type S</v>
      </c>
    </row>
    <row r="480" spans="1:9" x14ac:dyDescent="0.2">
      <c r="A480" s="90">
        <v>22</v>
      </c>
      <c r="B480" s="92">
        <v>89900105</v>
      </c>
      <c r="C480" s="90" t="s">
        <v>1281</v>
      </c>
      <c r="D480" s="90" t="s">
        <v>1506</v>
      </c>
      <c r="E480" s="90" t="str">
        <f t="shared" si="16"/>
        <v>Master Builders - Master X-Seed 44</v>
      </c>
    </row>
    <row r="481" spans="1:5" x14ac:dyDescent="0.2">
      <c r="A481" s="90">
        <v>23</v>
      </c>
      <c r="B481" s="92">
        <v>89900105</v>
      </c>
      <c r="C481" s="90" t="s">
        <v>1281</v>
      </c>
      <c r="D481" s="90" t="s">
        <v>717</v>
      </c>
      <c r="E481" s="90" t="str">
        <f t="shared" si="16"/>
        <v>Master Builders - Master X-Seed 55</v>
      </c>
    </row>
    <row r="482" spans="1:5" x14ac:dyDescent="0.2">
      <c r="A482" s="90">
        <v>24</v>
      </c>
      <c r="B482" s="92">
        <v>89900105</v>
      </c>
      <c r="C482" s="90" t="s">
        <v>1281</v>
      </c>
      <c r="D482" s="96" t="s">
        <v>1569</v>
      </c>
      <c r="E482" s="96" t="str">
        <f t="shared" si="16"/>
        <v>Master Builders - MasterLife 300L</v>
      </c>
    </row>
    <row r="483" spans="1:5" x14ac:dyDescent="0.2">
      <c r="A483" s="90">
        <v>25</v>
      </c>
      <c r="B483" s="92">
        <v>89900105</v>
      </c>
      <c r="C483" s="90" t="s">
        <v>1281</v>
      </c>
      <c r="D483" s="90" t="s">
        <v>259</v>
      </c>
      <c r="E483" s="90" t="str">
        <f t="shared" si="16"/>
        <v>Master Builders - Masterlife SRA 20</v>
      </c>
    </row>
    <row r="484" spans="1:5" x14ac:dyDescent="0.2">
      <c r="A484" s="90">
        <v>26</v>
      </c>
      <c r="B484" s="92">
        <v>89900105</v>
      </c>
      <c r="C484" s="90" t="s">
        <v>1281</v>
      </c>
      <c r="D484" s="90" t="s">
        <v>623</v>
      </c>
      <c r="E484" s="90" t="str">
        <f t="shared" si="16"/>
        <v>Master Builders - Masterlife SRA 35</v>
      </c>
    </row>
    <row r="485" spans="1:5" x14ac:dyDescent="0.2">
      <c r="A485" s="90">
        <v>27</v>
      </c>
      <c r="B485" s="92">
        <v>89900105</v>
      </c>
      <c r="C485" s="90" t="s">
        <v>1281</v>
      </c>
      <c r="D485" s="90" t="s">
        <v>1201</v>
      </c>
      <c r="E485" s="90" t="str">
        <f t="shared" si="16"/>
        <v>Master Builders - MasterlifeSure 260</v>
      </c>
    </row>
    <row r="486" spans="1:5" x14ac:dyDescent="0.2">
      <c r="A486" s="90">
        <v>28</v>
      </c>
      <c r="B486" s="92">
        <v>89900105</v>
      </c>
      <c r="C486" s="90" t="s">
        <v>1281</v>
      </c>
      <c r="D486" s="90" t="s">
        <v>1202</v>
      </c>
      <c r="E486" s="90" t="str">
        <f t="shared" si="16"/>
        <v>Master Builders - MasterMatrix 33</v>
      </c>
    </row>
    <row r="487" spans="1:5" x14ac:dyDescent="0.2">
      <c r="A487" s="90">
        <v>29</v>
      </c>
      <c r="B487" s="92">
        <v>89900105</v>
      </c>
      <c r="C487" s="90" t="s">
        <v>1281</v>
      </c>
      <c r="D487" s="90" t="s">
        <v>1203</v>
      </c>
      <c r="E487" s="90" t="str">
        <f t="shared" si="16"/>
        <v>Master Builders - MasterMatrix VMA 358</v>
      </c>
    </row>
    <row r="488" spans="1:5" x14ac:dyDescent="0.2">
      <c r="A488" s="90">
        <v>30</v>
      </c>
      <c r="B488" s="92">
        <v>89900105</v>
      </c>
      <c r="C488" s="90" t="s">
        <v>1281</v>
      </c>
      <c r="D488" s="90" t="s">
        <v>1204</v>
      </c>
      <c r="E488" s="90" t="str">
        <f t="shared" si="16"/>
        <v>Master Builders - MasterMatrix VMA 362</v>
      </c>
    </row>
    <row r="489" spans="1:5" x14ac:dyDescent="0.2">
      <c r="A489" s="90">
        <v>31</v>
      </c>
      <c r="B489" s="92">
        <v>89900836</v>
      </c>
      <c r="C489" s="90" t="s">
        <v>1067</v>
      </c>
      <c r="D489" s="90" t="s">
        <v>1418</v>
      </c>
      <c r="E489" s="90" t="str">
        <f t="shared" si="16"/>
        <v>Sika - Control ASR</v>
      </c>
    </row>
    <row r="490" spans="1:5" x14ac:dyDescent="0.2">
      <c r="A490" s="90">
        <v>32</v>
      </c>
      <c r="B490" s="92">
        <v>89900836</v>
      </c>
      <c r="C490" s="90" t="s">
        <v>1067</v>
      </c>
      <c r="D490" s="90" t="s">
        <v>1419</v>
      </c>
      <c r="E490" s="90" t="str">
        <f t="shared" si="16"/>
        <v>Sika - Control NS</v>
      </c>
    </row>
    <row r="491" spans="1:5" x14ac:dyDescent="0.2">
      <c r="A491" s="90">
        <v>33</v>
      </c>
      <c r="B491" s="92">
        <v>89900836</v>
      </c>
      <c r="C491" s="90" t="s">
        <v>1067</v>
      </c>
      <c r="D491" s="90" t="s">
        <v>1420</v>
      </c>
      <c r="E491" s="90" t="str">
        <f t="shared" si="16"/>
        <v>Sika - Control SC</v>
      </c>
    </row>
    <row r="492" spans="1:5" x14ac:dyDescent="0.2">
      <c r="A492" s="90">
        <v>34</v>
      </c>
      <c r="B492" s="92">
        <v>89900836</v>
      </c>
      <c r="C492" s="90" t="s">
        <v>1067</v>
      </c>
      <c r="D492" s="90" t="s">
        <v>1421</v>
      </c>
      <c r="E492" s="90" t="str">
        <f t="shared" si="16"/>
        <v>Sika - Control-75</v>
      </c>
    </row>
    <row r="493" spans="1:5" x14ac:dyDescent="0.2">
      <c r="A493" s="90">
        <v>35</v>
      </c>
      <c r="B493" s="92">
        <v>89900836</v>
      </c>
      <c r="C493" s="90" t="s">
        <v>1067</v>
      </c>
      <c r="D493" s="90" t="s">
        <v>1422</v>
      </c>
      <c r="E493" s="90" t="str">
        <f t="shared" si="16"/>
        <v>Sika - Stabilizer 300 SCC</v>
      </c>
    </row>
    <row r="494" spans="1:5" x14ac:dyDescent="0.2">
      <c r="A494" s="90">
        <v>36</v>
      </c>
      <c r="B494" s="92">
        <v>89900836</v>
      </c>
      <c r="C494" s="90" t="s">
        <v>1067</v>
      </c>
      <c r="D494" s="90" t="s">
        <v>1423</v>
      </c>
      <c r="E494" s="90" t="str">
        <f t="shared" si="16"/>
        <v>Sika - Stabilizer-4 R</v>
      </c>
    </row>
    <row r="495" spans="1:5" x14ac:dyDescent="0.2">
      <c r="A495" s="90">
        <v>37</v>
      </c>
      <c r="B495" s="92">
        <v>89900836</v>
      </c>
      <c r="C495" s="90" t="s">
        <v>1067</v>
      </c>
      <c r="D495" s="90" t="s">
        <v>1424</v>
      </c>
      <c r="E495" s="90" t="str">
        <f t="shared" si="16"/>
        <v>Sika - ViscoFlow-2020</v>
      </c>
    </row>
    <row r="496" spans="1:5" x14ac:dyDescent="0.2">
      <c r="A496" s="90">
        <v>38</v>
      </c>
      <c r="B496" s="92">
        <v>89900836</v>
      </c>
      <c r="C496" s="90" t="s">
        <v>1067</v>
      </c>
      <c r="D496" s="90" t="s">
        <v>1425</v>
      </c>
      <c r="E496" s="90" t="str">
        <f t="shared" si="16"/>
        <v>Sika - WT-240 P</v>
      </c>
    </row>
    <row r="497" spans="1:10" x14ac:dyDescent="0.2">
      <c r="A497" s="90">
        <v>39</v>
      </c>
      <c r="B497" s="92">
        <v>89901451</v>
      </c>
      <c r="C497" s="90" t="s">
        <v>462</v>
      </c>
      <c r="D497" s="90" t="s">
        <v>463</v>
      </c>
      <c r="E497" s="90" t="str">
        <f t="shared" si="16"/>
        <v>The Penetron Group - Penetron Admix</v>
      </c>
    </row>
    <row r="498" spans="1:10" x14ac:dyDescent="0.2">
      <c r="A498" s="90">
        <v>40</v>
      </c>
      <c r="E498" s="90" t="str">
        <f t="shared" si="16"/>
        <v xml:space="preserve"> - </v>
      </c>
    </row>
    <row r="499" spans="1:10" x14ac:dyDescent="0.2">
      <c r="I499" s="93">
        <v>1</v>
      </c>
    </row>
    <row r="500" spans="1:10" x14ac:dyDescent="0.2">
      <c r="A500" s="90" t="s">
        <v>915</v>
      </c>
      <c r="B500" s="92" t="s">
        <v>1060</v>
      </c>
      <c r="C500" s="90" t="s">
        <v>2</v>
      </c>
      <c r="D500" s="90" t="s">
        <v>1061</v>
      </c>
      <c r="E500" s="90" t="s">
        <v>230</v>
      </c>
      <c r="H500" s="90" t="s">
        <v>1051</v>
      </c>
      <c r="I500" s="93">
        <f>VLOOKUP(I499,ADMIX!$A$501:$E$516,2)</f>
        <v>0</v>
      </c>
      <c r="J500" s="91">
        <f>I499</f>
        <v>1</v>
      </c>
    </row>
    <row r="501" spans="1:10" x14ac:dyDescent="0.2">
      <c r="A501" s="90">
        <v>1</v>
      </c>
      <c r="E501" s="90" t="s">
        <v>1037</v>
      </c>
      <c r="H501" s="90" t="s">
        <v>1006</v>
      </c>
      <c r="I501" s="93" t="str">
        <f>VLOOKUP(I499,ADMIX!$A$501:$E$516,5)</f>
        <v xml:space="preserve">     </v>
      </c>
      <c r="J501" s="91">
        <f>I500</f>
        <v>0</v>
      </c>
    </row>
    <row r="502" spans="1:10" x14ac:dyDescent="0.2">
      <c r="A502" s="90">
        <v>2</v>
      </c>
      <c r="B502" s="92">
        <v>89901074</v>
      </c>
      <c r="C502" s="90" t="s">
        <v>1063</v>
      </c>
      <c r="D502" s="90" t="s">
        <v>632</v>
      </c>
      <c r="E502" s="90" t="str">
        <f t="shared" ref="E502:E516" si="17">C502&amp;" - "&amp;D502</f>
        <v>Chryso - Plast CP 25</v>
      </c>
      <c r="H502" s="90" t="s">
        <v>1068</v>
      </c>
    </row>
    <row r="503" spans="1:10" x14ac:dyDescent="0.2">
      <c r="A503" s="90">
        <v>3</v>
      </c>
      <c r="B503" s="92">
        <v>89900105</v>
      </c>
      <c r="C503" s="90" t="s">
        <v>1281</v>
      </c>
      <c r="D503" s="90" t="s">
        <v>1577</v>
      </c>
      <c r="E503" s="96" t="str">
        <f t="shared" si="17"/>
        <v>Master Builders - MasterCast 1000</v>
      </c>
      <c r="I503" s="90" t="s">
        <v>944</v>
      </c>
    </row>
    <row r="504" spans="1:10" x14ac:dyDescent="0.2">
      <c r="A504" s="90">
        <v>4</v>
      </c>
      <c r="B504" s="92">
        <v>89900105</v>
      </c>
      <c r="C504" s="90" t="s">
        <v>1281</v>
      </c>
      <c r="D504" s="90" t="s">
        <v>1578</v>
      </c>
      <c r="E504" s="96" t="str">
        <f t="shared" si="17"/>
        <v>Master Builders - MasterCast 1000S</v>
      </c>
      <c r="I504" s="90" t="s">
        <v>1042</v>
      </c>
      <c r="J504" s="91" t="str">
        <f>I501</f>
        <v xml:space="preserve">     </v>
      </c>
    </row>
    <row r="505" spans="1:10" x14ac:dyDescent="0.2">
      <c r="A505" s="90">
        <v>5</v>
      </c>
      <c r="B505" s="92">
        <v>89900105</v>
      </c>
      <c r="C505" s="90" t="s">
        <v>1281</v>
      </c>
      <c r="D505" s="90" t="s">
        <v>1205</v>
      </c>
      <c r="E505" s="90" t="str">
        <f t="shared" si="17"/>
        <v>Master Builders - MasterCast 630S</v>
      </c>
      <c r="I505" s="90" t="s">
        <v>1069</v>
      </c>
    </row>
    <row r="506" spans="1:10" x14ac:dyDescent="0.2">
      <c r="A506" s="90">
        <v>6</v>
      </c>
      <c r="B506" s="92">
        <v>89900105</v>
      </c>
      <c r="C506" s="90" t="s">
        <v>1281</v>
      </c>
      <c r="D506" s="90" t="s">
        <v>1206</v>
      </c>
      <c r="E506" s="90" t="str">
        <f t="shared" si="17"/>
        <v>Master Builders - MasterCast 730S</v>
      </c>
      <c r="I506" s="90" t="s">
        <v>1044</v>
      </c>
    </row>
    <row r="507" spans="1:10" x14ac:dyDescent="0.2">
      <c r="A507" s="90">
        <v>7</v>
      </c>
      <c r="B507" s="92">
        <v>89900105</v>
      </c>
      <c r="C507" s="90" t="s">
        <v>1281</v>
      </c>
      <c r="D507" s="96" t="s">
        <v>1607</v>
      </c>
      <c r="E507" s="96" t="str">
        <f t="shared" si="17"/>
        <v>Master Builders - MasterCast 750HS</v>
      </c>
      <c r="I507" s="90" t="s">
        <v>948</v>
      </c>
    </row>
    <row r="508" spans="1:10" x14ac:dyDescent="0.2">
      <c r="A508" s="90">
        <v>8</v>
      </c>
      <c r="B508" s="92">
        <v>89900105</v>
      </c>
      <c r="C508" s="90" t="s">
        <v>1281</v>
      </c>
      <c r="D508" s="90" t="s">
        <v>1207</v>
      </c>
      <c r="E508" s="90" t="str">
        <f t="shared" si="17"/>
        <v>Master Builders - MasterCast 900S</v>
      </c>
      <c r="I508" s="90" t="s">
        <v>1072</v>
      </c>
    </row>
    <row r="509" spans="1:10" x14ac:dyDescent="0.2">
      <c r="A509" s="90">
        <v>9</v>
      </c>
      <c r="B509" s="92">
        <v>89900105</v>
      </c>
      <c r="C509" s="90" t="s">
        <v>1281</v>
      </c>
      <c r="D509" s="90" t="s">
        <v>1208</v>
      </c>
      <c r="E509" s="90" t="str">
        <f t="shared" si="17"/>
        <v>Master Builders - MasterLife 300D</v>
      </c>
    </row>
    <row r="510" spans="1:10" x14ac:dyDescent="0.2">
      <c r="A510" s="90">
        <v>10</v>
      </c>
      <c r="B510" s="92">
        <v>89901077</v>
      </c>
      <c r="C510" s="90" t="s">
        <v>1066</v>
      </c>
      <c r="D510" s="90" t="s">
        <v>278</v>
      </c>
      <c r="E510" s="90" t="str">
        <f t="shared" si="17"/>
        <v>RussTech - ES 2000</v>
      </c>
      <c r="I510" s="90" t="s">
        <v>1218</v>
      </c>
    </row>
    <row r="511" spans="1:10" x14ac:dyDescent="0.2">
      <c r="A511" s="90">
        <v>11</v>
      </c>
      <c r="B511" s="92">
        <v>89901077</v>
      </c>
      <c r="C511" s="90" t="s">
        <v>1066</v>
      </c>
      <c r="D511" s="90" t="s">
        <v>277</v>
      </c>
      <c r="E511" s="90" t="str">
        <f t="shared" si="17"/>
        <v>RussTech - LSP 2000</v>
      </c>
    </row>
    <row r="512" spans="1:10" x14ac:dyDescent="0.2">
      <c r="A512" s="90">
        <v>12</v>
      </c>
      <c r="B512" s="92">
        <v>89900836</v>
      </c>
      <c r="C512" s="90" t="s">
        <v>1067</v>
      </c>
      <c r="D512" s="90" t="s">
        <v>472</v>
      </c>
      <c r="E512" s="90" t="str">
        <f t="shared" si="17"/>
        <v>Sika - SikaMix HC 300</v>
      </c>
    </row>
    <row r="513" spans="1:10" x14ac:dyDescent="0.2">
      <c r="A513" s="90">
        <v>13</v>
      </c>
      <c r="B513" s="92">
        <v>89900836</v>
      </c>
      <c r="C513" s="90" t="s">
        <v>1067</v>
      </c>
      <c r="D513" s="90" t="s">
        <v>718</v>
      </c>
      <c r="E513" s="90" t="str">
        <f t="shared" si="17"/>
        <v>Sika - SikaMix PL 100</v>
      </c>
    </row>
    <row r="514" spans="1:10" x14ac:dyDescent="0.2">
      <c r="A514" s="90">
        <v>14</v>
      </c>
      <c r="B514" s="92">
        <v>89901337</v>
      </c>
      <c r="C514" s="90" t="s">
        <v>1085</v>
      </c>
      <c r="D514" s="90" t="s">
        <v>264</v>
      </c>
      <c r="E514" s="90" t="str">
        <f t="shared" si="17"/>
        <v>Williams Coating Consultants - Xypex Admix C-1000</v>
      </c>
    </row>
    <row r="515" spans="1:10" x14ac:dyDescent="0.2">
      <c r="A515" s="90">
        <v>15</v>
      </c>
      <c r="B515" s="92">
        <v>89901337</v>
      </c>
      <c r="C515" s="90" t="s">
        <v>1085</v>
      </c>
      <c r="D515" s="90" t="s">
        <v>265</v>
      </c>
      <c r="E515" s="90" t="str">
        <f t="shared" si="17"/>
        <v>Williams Coating Consultants - Xypex Admix C-1000 RED</v>
      </c>
    </row>
    <row r="516" spans="1:10" x14ac:dyDescent="0.2">
      <c r="A516" s="90">
        <v>16</v>
      </c>
      <c r="E516" s="90" t="str">
        <f t="shared" si="17"/>
        <v xml:space="preserve"> - </v>
      </c>
    </row>
    <row r="517" spans="1:10" x14ac:dyDescent="0.2">
      <c r="I517" s="93">
        <v>1</v>
      </c>
    </row>
    <row r="518" spans="1:10" x14ac:dyDescent="0.2">
      <c r="A518" s="90" t="s">
        <v>915</v>
      </c>
      <c r="B518" s="92" t="s">
        <v>1060</v>
      </c>
      <c r="C518" s="90" t="s">
        <v>2</v>
      </c>
      <c r="D518" s="90" t="s">
        <v>1061</v>
      </c>
      <c r="E518" s="90" t="s">
        <v>230</v>
      </c>
      <c r="F518" s="90" t="s">
        <v>986</v>
      </c>
      <c r="H518" s="90" t="s">
        <v>1095</v>
      </c>
      <c r="I518" s="93">
        <f>VLOOKUP(I517,ADMIX!$A$519:$F$524,2)</f>
        <v>0</v>
      </c>
      <c r="J518" s="91">
        <f>I517</f>
        <v>1</v>
      </c>
    </row>
    <row r="519" spans="1:10" x14ac:dyDescent="0.2">
      <c r="A519" s="90">
        <v>1</v>
      </c>
      <c r="E519" s="90" t="s">
        <v>1037</v>
      </c>
      <c r="H519" s="90" t="s">
        <v>1006</v>
      </c>
      <c r="I519" s="93" t="str">
        <f>VLOOKUP(I517,ADMIX!$A$519:$F$524,5)</f>
        <v xml:space="preserve">     </v>
      </c>
      <c r="J519" s="91">
        <f>I518</f>
        <v>0</v>
      </c>
    </row>
    <row r="520" spans="1:10" x14ac:dyDescent="0.2">
      <c r="A520" s="90">
        <v>2</v>
      </c>
      <c r="B520" s="92">
        <v>89901378</v>
      </c>
      <c r="C520" s="90" t="s">
        <v>1487</v>
      </c>
      <c r="D520" s="90" t="s">
        <v>422</v>
      </c>
      <c r="E520" s="90" t="str">
        <f>C520&amp;" - "&amp;D520</f>
        <v>Misc: Interstar Pigments, Admixtures, &amp; Fibers - Ready Mix Colors</v>
      </c>
      <c r="F520" s="90" t="s">
        <v>1092</v>
      </c>
      <c r="H520" s="90" t="s">
        <v>1068</v>
      </c>
      <c r="I520" s="93">
        <v>0</v>
      </c>
      <c r="J520" s="91" t="str">
        <f>I519</f>
        <v xml:space="preserve">     </v>
      </c>
    </row>
    <row r="521" spans="1:10" x14ac:dyDescent="0.2">
      <c r="A521" s="90">
        <v>3</v>
      </c>
      <c r="B521" s="92">
        <v>89901404</v>
      </c>
      <c r="C521" s="90" t="s">
        <v>1488</v>
      </c>
      <c r="D521" s="90" t="s">
        <v>443</v>
      </c>
      <c r="E521" s="90" t="str">
        <f>C521&amp;" - "&amp;D521</f>
        <v>Misc: Solomon Colors - Color Flo</v>
      </c>
      <c r="F521" s="90" t="s">
        <v>1092</v>
      </c>
      <c r="H521" s="90" t="s">
        <v>1022</v>
      </c>
      <c r="J521" s="91">
        <f>I520</f>
        <v>0</v>
      </c>
    </row>
    <row r="522" spans="1:10" x14ac:dyDescent="0.2">
      <c r="A522" s="90">
        <v>4</v>
      </c>
      <c r="B522" s="92">
        <v>89900105</v>
      </c>
      <c r="C522" s="90" t="s">
        <v>1482</v>
      </c>
      <c r="D522" s="90" t="s">
        <v>1483</v>
      </c>
      <c r="E522" s="90" t="str">
        <f>C522&amp;" - "&amp;D522</f>
        <v>QPL 24: BASF - Styrofan 1186</v>
      </c>
      <c r="F522" s="90" t="s">
        <v>1486</v>
      </c>
      <c r="I522" s="93">
        <v>1</v>
      </c>
    </row>
    <row r="523" spans="1:10" x14ac:dyDescent="0.2">
      <c r="A523" s="90">
        <v>5</v>
      </c>
      <c r="B523" s="92">
        <v>89901441</v>
      </c>
      <c r="C523" s="90" t="s">
        <v>1484</v>
      </c>
      <c r="D523" s="90" t="s">
        <v>1485</v>
      </c>
      <c r="E523" s="90" t="str">
        <f>C523&amp;" - "&amp;D523</f>
        <v>QPL 24: Trinseo - Modifier A/NA</v>
      </c>
      <c r="F523" s="90" t="s">
        <v>1486</v>
      </c>
      <c r="H523" s="90" t="s">
        <v>1217</v>
      </c>
      <c r="I523" s="93">
        <f>VLOOKUP(I522,ADMIX!$A$519:$F$524,2)</f>
        <v>0</v>
      </c>
      <c r="J523" s="91">
        <f>I522</f>
        <v>1</v>
      </c>
    </row>
    <row r="524" spans="1:10" x14ac:dyDescent="0.2">
      <c r="A524" s="90">
        <v>6</v>
      </c>
      <c r="E524" s="90" t="str">
        <f>C524&amp;" - "&amp;D524</f>
        <v xml:space="preserve"> - </v>
      </c>
      <c r="H524" s="90" t="s">
        <v>1006</v>
      </c>
      <c r="I524" s="93" t="str">
        <f>VLOOKUP(I522,ADMIX!$A$519:$F$524,5)</f>
        <v xml:space="preserve">     </v>
      </c>
      <c r="J524" s="91">
        <f>I523</f>
        <v>0</v>
      </c>
    </row>
    <row r="525" spans="1:10" x14ac:dyDescent="0.2">
      <c r="H525" s="90" t="s">
        <v>1068</v>
      </c>
      <c r="I525" s="93">
        <f>VLOOKUP(I522,ADMIX!$A$519:$F$524,6)</f>
        <v>0</v>
      </c>
      <c r="J525" s="91" t="str">
        <f>I524</f>
        <v xml:space="preserve">     </v>
      </c>
    </row>
    <row r="526" spans="1:10" x14ac:dyDescent="0.2">
      <c r="H526" s="90" t="s">
        <v>1022</v>
      </c>
      <c r="J526" s="91">
        <f>I525</f>
        <v>0</v>
      </c>
    </row>
    <row r="527" spans="1:10" x14ac:dyDescent="0.2">
      <c r="I527" s="90" t="s">
        <v>944</v>
      </c>
    </row>
    <row r="528" spans="1:10" x14ac:dyDescent="0.2">
      <c r="I528" s="90" t="s">
        <v>1042</v>
      </c>
    </row>
    <row r="529" spans="8:9" x14ac:dyDescent="0.2">
      <c r="I529" s="90" t="s">
        <v>1069</v>
      </c>
    </row>
    <row r="530" spans="8:9" x14ac:dyDescent="0.2">
      <c r="I530" s="90" t="s">
        <v>1044</v>
      </c>
    </row>
    <row r="531" spans="8:9" x14ac:dyDescent="0.2">
      <c r="I531" s="90" t="s">
        <v>948</v>
      </c>
    </row>
    <row r="532" spans="8:9" x14ac:dyDescent="0.2">
      <c r="I532" s="90" t="s">
        <v>1072</v>
      </c>
    </row>
    <row r="534" spans="8:9" x14ac:dyDescent="0.2">
      <c r="I534" s="90" t="s">
        <v>1219</v>
      </c>
    </row>
    <row r="535" spans="8:9" x14ac:dyDescent="0.2">
      <c r="H535" s="91"/>
    </row>
  </sheetData>
  <sheetProtection algorithmName="SHA-512" hashValue="6UyM3WBdBjiVx6zyx1QUL1BSG4vCwjVadOQsHRhWUux6YdjE6BJtwsjZIn8dqdbOn82CdZhZN9Zag48PQNHkhA==" saltValue="3UqrDoZw0K1OvsEQiH10Tg==" spinCount="100000" sheet="1" selectLockedCells="1"/>
  <phoneticPr fontId="13" type="noConversion"/>
  <pageMargins left="0.7" right="0.7" top="0.75" bottom="0.75" header="0.3" footer="0.3"/>
  <pageSetup orientation="portrait" r:id="rId1"/>
  <legacy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106"/>
  <sheetViews>
    <sheetView topLeftCell="A16" workbookViewId="0">
      <selection activeCell="D31" sqref="D31"/>
    </sheetView>
  </sheetViews>
  <sheetFormatPr defaultRowHeight="12.75" x14ac:dyDescent="0.2"/>
  <cols>
    <col min="2" max="2" width="22.85546875" bestFit="1" customWidth="1"/>
    <col min="3" max="3" width="17.42578125" bestFit="1" customWidth="1"/>
    <col min="4" max="4" width="50.28515625" style="58" bestFit="1" customWidth="1"/>
    <col min="5" max="5" width="15.85546875" bestFit="1" customWidth="1"/>
    <col min="6" max="6" width="10.28515625" bestFit="1" customWidth="1"/>
  </cols>
  <sheetData>
    <row r="1" spans="1:6" x14ac:dyDescent="0.2">
      <c r="A1" t="s">
        <v>915</v>
      </c>
      <c r="B1" t="s">
        <v>1158</v>
      </c>
      <c r="C1" t="s">
        <v>1221</v>
      </c>
      <c r="D1" s="58" t="s">
        <v>1005</v>
      </c>
      <c r="E1" t="s">
        <v>987</v>
      </c>
      <c r="F1" t="s">
        <v>1229</v>
      </c>
    </row>
    <row r="2" spans="1:6" x14ac:dyDescent="0.2">
      <c r="A2">
        <v>1</v>
      </c>
      <c r="B2" t="s">
        <v>1240</v>
      </c>
      <c r="C2" t="s">
        <v>1017</v>
      </c>
      <c r="D2" s="58">
        <f>CONCRETE!G2</f>
        <v>0</v>
      </c>
      <c r="E2" t="s">
        <v>1241</v>
      </c>
      <c r="F2" t="s">
        <v>1231</v>
      </c>
    </row>
    <row r="3" spans="1:6" x14ac:dyDescent="0.2">
      <c r="A3">
        <v>2</v>
      </c>
      <c r="B3" t="s">
        <v>1160</v>
      </c>
      <c r="C3" t="s">
        <v>1018</v>
      </c>
      <c r="D3" s="58">
        <f>'CLASSES'!H2</f>
        <v>0</v>
      </c>
      <c r="E3" t="s">
        <v>986</v>
      </c>
      <c r="F3" t="s">
        <v>1231</v>
      </c>
    </row>
    <row r="4" spans="1:6" x14ac:dyDescent="0.2">
      <c r="A4">
        <v>3</v>
      </c>
      <c r="B4" t="s">
        <v>1159</v>
      </c>
      <c r="C4" t="s">
        <v>1236</v>
      </c>
      <c r="D4" s="58">
        <f>Design!AE9</f>
        <v>3000</v>
      </c>
      <c r="E4" t="s">
        <v>1232</v>
      </c>
      <c r="F4" t="s">
        <v>1019</v>
      </c>
    </row>
    <row r="5" spans="1:6" x14ac:dyDescent="0.2">
      <c r="A5">
        <v>4</v>
      </c>
      <c r="B5" t="s">
        <v>1159</v>
      </c>
      <c r="C5" t="s">
        <v>1236</v>
      </c>
      <c r="D5" s="58" t="str">
        <f>Design!AH9</f>
        <v>28 DAYS</v>
      </c>
      <c r="E5" t="s">
        <v>1233</v>
      </c>
      <c r="F5" t="s">
        <v>1020</v>
      </c>
    </row>
    <row r="6" spans="1:6" x14ac:dyDescent="0.2">
      <c r="A6">
        <v>5</v>
      </c>
      <c r="B6" t="s">
        <v>1159</v>
      </c>
      <c r="C6" t="s">
        <v>1236</v>
      </c>
      <c r="D6" s="58">
        <f>Design!AM9</f>
        <v>0</v>
      </c>
      <c r="E6" t="s">
        <v>1234</v>
      </c>
      <c r="F6" t="s">
        <v>1019</v>
      </c>
    </row>
    <row r="7" spans="1:6" x14ac:dyDescent="0.2">
      <c r="A7">
        <v>6</v>
      </c>
      <c r="B7" t="s">
        <v>1159</v>
      </c>
      <c r="C7" t="s">
        <v>1236</v>
      </c>
      <c r="D7" s="58">
        <f>Design!AP9</f>
        <v>0</v>
      </c>
      <c r="E7" t="s">
        <v>1235</v>
      </c>
      <c r="F7" t="s">
        <v>1222</v>
      </c>
    </row>
    <row r="8" spans="1:6" x14ac:dyDescent="0.2">
      <c r="A8">
        <v>7</v>
      </c>
      <c r="B8" t="s">
        <v>1237</v>
      </c>
      <c r="C8" t="s">
        <v>0</v>
      </c>
      <c r="D8" s="60">
        <f>'CEMENT'!I2</f>
        <v>0</v>
      </c>
      <c r="E8" t="s">
        <v>1241</v>
      </c>
      <c r="F8" t="s">
        <v>1231</v>
      </c>
    </row>
    <row r="9" spans="1:6" x14ac:dyDescent="0.2">
      <c r="A9">
        <v>8</v>
      </c>
      <c r="B9" t="s">
        <v>1237</v>
      </c>
      <c r="C9" t="s">
        <v>0</v>
      </c>
      <c r="D9" s="58">
        <f>'CEMENT'!I6</f>
        <v>0</v>
      </c>
      <c r="E9" t="s">
        <v>986</v>
      </c>
      <c r="F9" t="s">
        <v>1231</v>
      </c>
    </row>
    <row r="10" spans="1:6" x14ac:dyDescent="0.2">
      <c r="A10">
        <v>9</v>
      </c>
      <c r="B10" t="s">
        <v>1159</v>
      </c>
      <c r="C10" t="s">
        <v>0</v>
      </c>
      <c r="D10" s="77">
        <f>Design!AH12</f>
        <v>0</v>
      </c>
      <c r="E10" t="s">
        <v>1002</v>
      </c>
      <c r="F10" t="s">
        <v>1230</v>
      </c>
    </row>
    <row r="11" spans="1:6" x14ac:dyDescent="0.2">
      <c r="A11">
        <v>10</v>
      </c>
      <c r="B11" t="s">
        <v>1159</v>
      </c>
      <c r="C11" t="s">
        <v>0</v>
      </c>
      <c r="D11" s="58">
        <f>Design!AK12</f>
        <v>0</v>
      </c>
      <c r="E11" t="s">
        <v>1003</v>
      </c>
      <c r="F11" t="s">
        <v>1223</v>
      </c>
    </row>
    <row r="12" spans="1:6" x14ac:dyDescent="0.2">
      <c r="A12">
        <v>11</v>
      </c>
      <c r="B12" t="s">
        <v>1159</v>
      </c>
      <c r="C12" t="s">
        <v>0</v>
      </c>
      <c r="D12" s="58" t="str">
        <f>Design!AO12</f>
        <v/>
      </c>
      <c r="E12" t="s">
        <v>1004</v>
      </c>
      <c r="F12" t="s">
        <v>1224</v>
      </c>
    </row>
    <row r="13" spans="1:6" x14ac:dyDescent="0.2">
      <c r="A13">
        <v>12</v>
      </c>
      <c r="B13" t="s">
        <v>1238</v>
      </c>
      <c r="C13" t="s">
        <v>108</v>
      </c>
      <c r="D13" s="58">
        <f>'FLY ASH'!I2</f>
        <v>0</v>
      </c>
      <c r="E13" t="s">
        <v>1241</v>
      </c>
      <c r="F13" t="s">
        <v>1231</v>
      </c>
    </row>
    <row r="14" spans="1:6" x14ac:dyDescent="0.2">
      <c r="A14">
        <v>13</v>
      </c>
      <c r="B14" t="s">
        <v>1238</v>
      </c>
      <c r="C14" t="s">
        <v>108</v>
      </c>
      <c r="D14" s="58">
        <f>'FLY ASH'!I6</f>
        <v>0</v>
      </c>
      <c r="E14" t="s">
        <v>986</v>
      </c>
      <c r="F14" t="s">
        <v>1231</v>
      </c>
    </row>
    <row r="15" spans="1:6" x14ac:dyDescent="0.2">
      <c r="A15">
        <v>14</v>
      </c>
      <c r="B15" t="s">
        <v>1159</v>
      </c>
      <c r="C15" t="s">
        <v>108</v>
      </c>
      <c r="D15" s="77">
        <f>Design!AH13</f>
        <v>0</v>
      </c>
      <c r="E15" t="s">
        <v>1002</v>
      </c>
      <c r="F15" t="s">
        <v>1230</v>
      </c>
    </row>
    <row r="16" spans="1:6" x14ac:dyDescent="0.2">
      <c r="A16">
        <v>15</v>
      </c>
      <c r="B16" t="s">
        <v>1159</v>
      </c>
      <c r="C16" t="s">
        <v>108</v>
      </c>
      <c r="D16" s="58">
        <f>Design!AK13</f>
        <v>0</v>
      </c>
      <c r="E16" t="s">
        <v>1003</v>
      </c>
      <c r="F16" t="s">
        <v>1223</v>
      </c>
    </row>
    <row r="17" spans="1:6" x14ac:dyDescent="0.2">
      <c r="A17">
        <v>16</v>
      </c>
      <c r="B17" t="s">
        <v>1159</v>
      </c>
      <c r="C17" t="s">
        <v>108</v>
      </c>
      <c r="D17" s="58" t="str">
        <f>Design!AO13</f>
        <v/>
      </c>
      <c r="E17" t="s">
        <v>1004</v>
      </c>
      <c r="F17" t="s">
        <v>1224</v>
      </c>
    </row>
    <row r="18" spans="1:6" x14ac:dyDescent="0.2">
      <c r="A18">
        <v>17</v>
      </c>
      <c r="B18" t="s">
        <v>1239</v>
      </c>
      <c r="C18" t="s">
        <v>950</v>
      </c>
      <c r="D18" s="58">
        <f>'SLAG CEMENT'!H2</f>
        <v>0</v>
      </c>
      <c r="E18" t="s">
        <v>1241</v>
      </c>
      <c r="F18" t="s">
        <v>1231</v>
      </c>
    </row>
    <row r="19" spans="1:6" x14ac:dyDescent="0.2">
      <c r="A19">
        <v>18</v>
      </c>
      <c r="B19" t="s">
        <v>1239</v>
      </c>
      <c r="C19" t="s">
        <v>950</v>
      </c>
      <c r="D19" s="58">
        <f>'SLAG CEMENT'!I6</f>
        <v>0</v>
      </c>
      <c r="E19" t="s">
        <v>986</v>
      </c>
      <c r="F19" t="s">
        <v>1231</v>
      </c>
    </row>
    <row r="20" spans="1:6" x14ac:dyDescent="0.2">
      <c r="A20">
        <v>19</v>
      </c>
      <c r="B20" t="s">
        <v>1159</v>
      </c>
      <c r="C20" t="s">
        <v>950</v>
      </c>
      <c r="D20" s="77">
        <f>Design!AH14</f>
        <v>0</v>
      </c>
      <c r="E20" t="s">
        <v>1002</v>
      </c>
      <c r="F20" t="s">
        <v>1230</v>
      </c>
    </row>
    <row r="21" spans="1:6" x14ac:dyDescent="0.2">
      <c r="A21">
        <v>20</v>
      </c>
      <c r="B21" t="s">
        <v>1159</v>
      </c>
      <c r="C21" t="s">
        <v>950</v>
      </c>
      <c r="D21" s="58">
        <f>Design!AK14</f>
        <v>0</v>
      </c>
      <c r="E21" t="s">
        <v>1003</v>
      </c>
      <c r="F21" t="s">
        <v>1223</v>
      </c>
    </row>
    <row r="22" spans="1:6" x14ac:dyDescent="0.2">
      <c r="A22">
        <v>21</v>
      </c>
      <c r="B22" t="s">
        <v>1159</v>
      </c>
      <c r="C22" t="s">
        <v>950</v>
      </c>
      <c r="D22" s="58" t="str">
        <f>Design!AO14</f>
        <v/>
      </c>
      <c r="E22" t="s">
        <v>1004</v>
      </c>
      <c r="F22" t="s">
        <v>1224</v>
      </c>
    </row>
    <row r="23" spans="1:6" x14ac:dyDescent="0.2">
      <c r="A23">
        <v>22</v>
      </c>
      <c r="B23" t="s">
        <v>1161</v>
      </c>
      <c r="C23" t="s">
        <v>989</v>
      </c>
      <c r="D23" s="58">
        <f>WATER!G2</f>
        <v>0</v>
      </c>
      <c r="E23" t="s">
        <v>1241</v>
      </c>
      <c r="F23" t="s">
        <v>1231</v>
      </c>
    </row>
    <row r="24" spans="1:6" x14ac:dyDescent="0.2">
      <c r="A24">
        <v>23</v>
      </c>
      <c r="B24" t="s">
        <v>1046</v>
      </c>
      <c r="C24" t="s">
        <v>989</v>
      </c>
      <c r="D24" s="58" t="s">
        <v>1156</v>
      </c>
      <c r="E24" t="s">
        <v>986</v>
      </c>
      <c r="F24" t="s">
        <v>1231</v>
      </c>
    </row>
    <row r="25" spans="1:6" x14ac:dyDescent="0.2">
      <c r="A25">
        <v>24</v>
      </c>
      <c r="B25" t="s">
        <v>1159</v>
      </c>
      <c r="C25" t="s">
        <v>989</v>
      </c>
      <c r="D25" s="58">
        <f>Design!AH25</f>
        <v>1</v>
      </c>
      <c r="E25" t="s">
        <v>1002</v>
      </c>
      <c r="F25" t="s">
        <v>1230</v>
      </c>
    </row>
    <row r="26" spans="1:6" x14ac:dyDescent="0.2">
      <c r="A26">
        <v>25</v>
      </c>
      <c r="B26" t="s">
        <v>1159</v>
      </c>
      <c r="C26" t="s">
        <v>989</v>
      </c>
      <c r="D26" s="58">
        <f>Design!AK25</f>
        <v>0</v>
      </c>
      <c r="E26" t="s">
        <v>1003</v>
      </c>
      <c r="F26" t="s">
        <v>1223</v>
      </c>
    </row>
    <row r="27" spans="1:6" x14ac:dyDescent="0.2">
      <c r="A27">
        <v>26</v>
      </c>
      <c r="B27" t="s">
        <v>1159</v>
      </c>
      <c r="C27" t="s">
        <v>989</v>
      </c>
      <c r="D27" s="58" t="str">
        <f>Design!AO25</f>
        <v/>
      </c>
      <c r="E27" t="s">
        <v>1004</v>
      </c>
      <c r="F27" t="s">
        <v>1224</v>
      </c>
    </row>
    <row r="28" spans="1:6" x14ac:dyDescent="0.2">
      <c r="A28">
        <v>27</v>
      </c>
      <c r="B28" t="s">
        <v>1162</v>
      </c>
      <c r="C28" t="s">
        <v>67</v>
      </c>
      <c r="D28" s="58">
        <f>AGGREGATE!I2</f>
        <v>0</v>
      </c>
      <c r="E28" t="s">
        <v>1241</v>
      </c>
      <c r="F28" t="s">
        <v>1231</v>
      </c>
    </row>
    <row r="29" spans="1:6" x14ac:dyDescent="0.2">
      <c r="A29">
        <v>28</v>
      </c>
      <c r="B29" t="s">
        <v>1162</v>
      </c>
      <c r="C29" t="s">
        <v>67</v>
      </c>
      <c r="D29" s="58">
        <f>AGGREGATE!I6</f>
        <v>0</v>
      </c>
      <c r="E29" t="s">
        <v>986</v>
      </c>
      <c r="F29" t="s">
        <v>1231</v>
      </c>
    </row>
    <row r="30" spans="1:6" x14ac:dyDescent="0.2">
      <c r="A30">
        <v>29</v>
      </c>
      <c r="B30" t="s">
        <v>1159</v>
      </c>
      <c r="C30" t="s">
        <v>67</v>
      </c>
      <c r="D30" s="77">
        <f>Design!AH18</f>
        <v>0</v>
      </c>
      <c r="E30" t="s">
        <v>1002</v>
      </c>
      <c r="F30" t="s">
        <v>1230</v>
      </c>
    </row>
    <row r="31" spans="1:6" x14ac:dyDescent="0.2">
      <c r="A31">
        <v>30</v>
      </c>
      <c r="B31" t="s">
        <v>1159</v>
      </c>
      <c r="C31" t="s">
        <v>67</v>
      </c>
      <c r="D31" s="58">
        <f>Design!AK18</f>
        <v>0</v>
      </c>
      <c r="E31" t="s">
        <v>1003</v>
      </c>
      <c r="F31" t="s">
        <v>1223</v>
      </c>
    </row>
    <row r="32" spans="1:6" x14ac:dyDescent="0.2">
      <c r="A32">
        <v>31</v>
      </c>
      <c r="B32" t="s">
        <v>1159</v>
      </c>
      <c r="C32" t="s">
        <v>67</v>
      </c>
      <c r="D32" s="58" t="str">
        <f>Design!AO18</f>
        <v/>
      </c>
      <c r="E32" t="s">
        <v>1004</v>
      </c>
      <c r="F32" t="s">
        <v>1224</v>
      </c>
    </row>
    <row r="33" spans="1:6" x14ac:dyDescent="0.2">
      <c r="A33">
        <v>32</v>
      </c>
      <c r="B33" t="s">
        <v>1162</v>
      </c>
      <c r="C33" t="s">
        <v>68</v>
      </c>
      <c r="D33" s="58">
        <f>AGGREGATE!I13</f>
        <v>0</v>
      </c>
      <c r="E33" t="s">
        <v>1241</v>
      </c>
      <c r="F33" t="s">
        <v>1231</v>
      </c>
    </row>
    <row r="34" spans="1:6" x14ac:dyDescent="0.2">
      <c r="A34">
        <v>33</v>
      </c>
      <c r="B34" t="s">
        <v>1162</v>
      </c>
      <c r="C34" t="s">
        <v>68</v>
      </c>
      <c r="D34" s="58">
        <f>AGGREGATE!I19</f>
        <v>0</v>
      </c>
      <c r="E34" t="s">
        <v>986</v>
      </c>
      <c r="F34" t="s">
        <v>1231</v>
      </c>
    </row>
    <row r="35" spans="1:6" x14ac:dyDescent="0.2">
      <c r="A35">
        <v>34</v>
      </c>
      <c r="B35" t="s">
        <v>1159</v>
      </c>
      <c r="C35" t="s">
        <v>68</v>
      </c>
      <c r="D35" s="77">
        <f>Design!AH19</f>
        <v>0</v>
      </c>
      <c r="E35" t="s">
        <v>1002</v>
      </c>
      <c r="F35" t="s">
        <v>1230</v>
      </c>
    </row>
    <row r="36" spans="1:6" x14ac:dyDescent="0.2">
      <c r="A36">
        <v>35</v>
      </c>
      <c r="B36" t="s">
        <v>1159</v>
      </c>
      <c r="C36" t="s">
        <v>68</v>
      </c>
      <c r="D36" s="58">
        <f>Design!AK19</f>
        <v>0</v>
      </c>
      <c r="E36" t="s">
        <v>1003</v>
      </c>
      <c r="F36" t="s">
        <v>1223</v>
      </c>
    </row>
    <row r="37" spans="1:6" x14ac:dyDescent="0.2">
      <c r="A37">
        <v>36</v>
      </c>
      <c r="B37" t="s">
        <v>1159</v>
      </c>
      <c r="C37" t="s">
        <v>68</v>
      </c>
      <c r="D37" s="58" t="str">
        <f>Design!AO19</f>
        <v/>
      </c>
      <c r="E37" t="s">
        <v>1004</v>
      </c>
      <c r="F37" t="s">
        <v>1224</v>
      </c>
    </row>
    <row r="38" spans="1:6" x14ac:dyDescent="0.2">
      <c r="A38">
        <v>37</v>
      </c>
      <c r="B38" t="s">
        <v>1162</v>
      </c>
      <c r="C38" t="s">
        <v>69</v>
      </c>
      <c r="D38" s="58">
        <f>AGGREGATE!I26</f>
        <v>0</v>
      </c>
      <c r="E38" t="s">
        <v>1241</v>
      </c>
      <c r="F38" t="s">
        <v>1231</v>
      </c>
    </row>
    <row r="39" spans="1:6" x14ac:dyDescent="0.2">
      <c r="A39">
        <v>38</v>
      </c>
      <c r="B39" t="s">
        <v>1162</v>
      </c>
      <c r="C39" t="s">
        <v>69</v>
      </c>
      <c r="D39" s="58">
        <f>AGGREGATE!I30</f>
        <v>0</v>
      </c>
      <c r="E39" t="s">
        <v>986</v>
      </c>
      <c r="F39" t="s">
        <v>1231</v>
      </c>
    </row>
    <row r="40" spans="1:6" x14ac:dyDescent="0.2">
      <c r="A40">
        <v>39</v>
      </c>
      <c r="B40" t="s">
        <v>1159</v>
      </c>
      <c r="C40" t="s">
        <v>69</v>
      </c>
      <c r="D40" s="77">
        <f>Design!AH20</f>
        <v>0</v>
      </c>
      <c r="E40" t="s">
        <v>1002</v>
      </c>
      <c r="F40" t="s">
        <v>1230</v>
      </c>
    </row>
    <row r="41" spans="1:6" x14ac:dyDescent="0.2">
      <c r="A41">
        <v>40</v>
      </c>
      <c r="B41" t="s">
        <v>1159</v>
      </c>
      <c r="C41" t="s">
        <v>69</v>
      </c>
      <c r="D41" s="58">
        <f>Design!AK20</f>
        <v>0</v>
      </c>
      <c r="E41" t="s">
        <v>1003</v>
      </c>
      <c r="F41" t="s">
        <v>1223</v>
      </c>
    </row>
    <row r="42" spans="1:6" x14ac:dyDescent="0.2">
      <c r="A42">
        <v>41</v>
      </c>
      <c r="B42" t="s">
        <v>1159</v>
      </c>
      <c r="C42" t="s">
        <v>69</v>
      </c>
      <c r="D42" s="58" t="str">
        <f>Design!AO20</f>
        <v/>
      </c>
      <c r="E42" t="s">
        <v>1004</v>
      </c>
      <c r="F42" t="s">
        <v>1224</v>
      </c>
    </row>
    <row r="43" spans="1:6" x14ac:dyDescent="0.2">
      <c r="A43">
        <v>42</v>
      </c>
      <c r="B43" t="s">
        <v>1162</v>
      </c>
      <c r="C43" t="s">
        <v>70</v>
      </c>
      <c r="D43" s="58">
        <f>AGGREGATE!I37</f>
        <v>0</v>
      </c>
      <c r="E43" t="s">
        <v>1241</v>
      </c>
      <c r="F43" t="s">
        <v>1231</v>
      </c>
    </row>
    <row r="44" spans="1:6" x14ac:dyDescent="0.2">
      <c r="A44">
        <v>43</v>
      </c>
      <c r="B44" t="s">
        <v>1162</v>
      </c>
      <c r="C44" t="s">
        <v>70</v>
      </c>
      <c r="D44" s="58">
        <f>AGGREGATE!I41</f>
        <v>0</v>
      </c>
      <c r="E44" t="s">
        <v>986</v>
      </c>
      <c r="F44" t="s">
        <v>1231</v>
      </c>
    </row>
    <row r="45" spans="1:6" x14ac:dyDescent="0.2">
      <c r="A45">
        <v>44</v>
      </c>
      <c r="B45" t="s">
        <v>1159</v>
      </c>
      <c r="C45" t="s">
        <v>70</v>
      </c>
      <c r="D45" s="77">
        <f>Design!AH21</f>
        <v>0</v>
      </c>
      <c r="E45" t="s">
        <v>1002</v>
      </c>
      <c r="F45" t="s">
        <v>1230</v>
      </c>
    </row>
    <row r="46" spans="1:6" x14ac:dyDescent="0.2">
      <c r="A46">
        <v>45</v>
      </c>
      <c r="B46" t="s">
        <v>1159</v>
      </c>
      <c r="C46" t="s">
        <v>70</v>
      </c>
      <c r="D46" s="58">
        <f>Design!AK21</f>
        <v>0</v>
      </c>
      <c r="E46" t="s">
        <v>1003</v>
      </c>
      <c r="F46" t="s">
        <v>1223</v>
      </c>
    </row>
    <row r="47" spans="1:6" x14ac:dyDescent="0.2">
      <c r="A47">
        <v>46</v>
      </c>
      <c r="B47" t="s">
        <v>1159</v>
      </c>
      <c r="C47" t="s">
        <v>70</v>
      </c>
      <c r="D47" s="58" t="str">
        <f>Design!AO21</f>
        <v/>
      </c>
      <c r="E47" t="s">
        <v>1004</v>
      </c>
      <c r="F47" t="s">
        <v>1224</v>
      </c>
    </row>
    <row r="48" spans="1:6" x14ac:dyDescent="0.2">
      <c r="A48">
        <v>47</v>
      </c>
      <c r="B48" t="s">
        <v>1162</v>
      </c>
      <c r="C48" t="s">
        <v>71</v>
      </c>
      <c r="D48" s="58">
        <f>AGGREGATE!I47</f>
        <v>0</v>
      </c>
      <c r="E48" t="s">
        <v>1241</v>
      </c>
      <c r="F48" t="s">
        <v>1231</v>
      </c>
    </row>
    <row r="49" spans="1:6" x14ac:dyDescent="0.2">
      <c r="A49">
        <v>48</v>
      </c>
      <c r="B49" t="s">
        <v>1162</v>
      </c>
      <c r="C49" t="s">
        <v>71</v>
      </c>
      <c r="D49" s="58">
        <f>AGGREGATE!I51</f>
        <v>0</v>
      </c>
      <c r="E49" t="s">
        <v>986</v>
      </c>
      <c r="F49" t="s">
        <v>1231</v>
      </c>
    </row>
    <row r="50" spans="1:6" x14ac:dyDescent="0.2">
      <c r="A50">
        <v>49</v>
      </c>
      <c r="B50" t="s">
        <v>1159</v>
      </c>
      <c r="C50" t="s">
        <v>71</v>
      </c>
      <c r="D50" s="77">
        <f>Design!AH22</f>
        <v>0</v>
      </c>
      <c r="E50" t="s">
        <v>1002</v>
      </c>
      <c r="F50" t="s">
        <v>1230</v>
      </c>
    </row>
    <row r="51" spans="1:6" x14ac:dyDescent="0.2">
      <c r="A51">
        <v>50</v>
      </c>
      <c r="B51" t="s">
        <v>1159</v>
      </c>
      <c r="C51" t="s">
        <v>71</v>
      </c>
      <c r="D51" s="58">
        <f>Design!AK22</f>
        <v>0</v>
      </c>
      <c r="E51" t="s">
        <v>1003</v>
      </c>
      <c r="F51" t="s">
        <v>1223</v>
      </c>
    </row>
    <row r="52" spans="1:6" x14ac:dyDescent="0.2">
      <c r="A52">
        <v>51</v>
      </c>
      <c r="B52" t="s">
        <v>1159</v>
      </c>
      <c r="C52" t="s">
        <v>71</v>
      </c>
      <c r="D52" s="58" t="str">
        <f>Design!AO22</f>
        <v/>
      </c>
      <c r="E52" t="s">
        <v>1004</v>
      </c>
      <c r="F52" t="s">
        <v>1224</v>
      </c>
    </row>
    <row r="53" spans="1:6" x14ac:dyDescent="0.2">
      <c r="A53">
        <v>52</v>
      </c>
      <c r="B53" t="s">
        <v>1163</v>
      </c>
      <c r="C53" t="s">
        <v>988</v>
      </c>
      <c r="D53" s="58">
        <f>ADMIX!J2</f>
        <v>0</v>
      </c>
      <c r="E53" t="s">
        <v>1006</v>
      </c>
      <c r="F53" t="s">
        <v>1231</v>
      </c>
    </row>
    <row r="54" spans="1:6" x14ac:dyDescent="0.2">
      <c r="A54">
        <v>53</v>
      </c>
      <c r="B54" t="s">
        <v>1163</v>
      </c>
      <c r="C54" t="s">
        <v>988</v>
      </c>
      <c r="D54" s="58" t="str">
        <f>ADMIX!J3</f>
        <v xml:space="preserve">     </v>
      </c>
      <c r="E54" t="s">
        <v>1068</v>
      </c>
      <c r="F54" t="s">
        <v>1231</v>
      </c>
    </row>
    <row r="55" spans="1:6" x14ac:dyDescent="0.2">
      <c r="A55">
        <v>54</v>
      </c>
      <c r="B55" t="s">
        <v>1046</v>
      </c>
      <c r="C55" t="s">
        <v>988</v>
      </c>
      <c r="D55" s="58" t="s">
        <v>1071</v>
      </c>
      <c r="E55" t="s">
        <v>986</v>
      </c>
      <c r="F55" t="s">
        <v>1231</v>
      </c>
    </row>
    <row r="56" spans="1:6" x14ac:dyDescent="0.2">
      <c r="A56">
        <v>55</v>
      </c>
      <c r="B56" t="s">
        <v>1159</v>
      </c>
      <c r="C56" t="s">
        <v>988</v>
      </c>
      <c r="D56" s="58">
        <f>Design!AH24</f>
        <v>0</v>
      </c>
      <c r="E56" t="s">
        <v>1242</v>
      </c>
      <c r="F56" t="s">
        <v>1225</v>
      </c>
    </row>
    <row r="57" spans="1:6" x14ac:dyDescent="0.2">
      <c r="A57">
        <v>56</v>
      </c>
      <c r="B57" t="s">
        <v>1159</v>
      </c>
      <c r="C57" t="s">
        <v>988</v>
      </c>
      <c r="D57" s="58" t="str">
        <f>Design!AO24</f>
        <v/>
      </c>
      <c r="E57" t="s">
        <v>1004</v>
      </c>
      <c r="F57" t="s">
        <v>1224</v>
      </c>
    </row>
    <row r="58" spans="1:6" x14ac:dyDescent="0.2">
      <c r="A58">
        <v>57</v>
      </c>
      <c r="B58" t="s">
        <v>1163</v>
      </c>
      <c r="C58" t="s">
        <v>990</v>
      </c>
      <c r="D58" s="58">
        <f>ADMIX!J67</f>
        <v>0</v>
      </c>
      <c r="E58" t="s">
        <v>1006</v>
      </c>
      <c r="F58" t="s">
        <v>1231</v>
      </c>
    </row>
    <row r="59" spans="1:6" x14ac:dyDescent="0.2">
      <c r="A59">
        <v>58</v>
      </c>
      <c r="B59" t="s">
        <v>1163</v>
      </c>
      <c r="C59" t="s">
        <v>990</v>
      </c>
      <c r="D59" s="58" t="str">
        <f>ADMIX!J68</f>
        <v xml:space="preserve">     </v>
      </c>
      <c r="E59" t="s">
        <v>1068</v>
      </c>
      <c r="F59" t="s">
        <v>1231</v>
      </c>
    </row>
    <row r="60" spans="1:6" x14ac:dyDescent="0.2">
      <c r="A60">
        <v>59</v>
      </c>
      <c r="B60" t="s">
        <v>1046</v>
      </c>
      <c r="C60" t="s">
        <v>990</v>
      </c>
      <c r="D60" s="58" t="s">
        <v>1073</v>
      </c>
      <c r="E60" t="s">
        <v>986</v>
      </c>
      <c r="F60" t="s">
        <v>1231</v>
      </c>
    </row>
    <row r="61" spans="1:6" x14ac:dyDescent="0.2">
      <c r="A61">
        <v>60</v>
      </c>
      <c r="B61" t="s">
        <v>1163</v>
      </c>
      <c r="C61" t="s">
        <v>991</v>
      </c>
      <c r="D61" s="58">
        <f>ADMIX!J188</f>
        <v>0</v>
      </c>
      <c r="E61" t="s">
        <v>1006</v>
      </c>
      <c r="F61" t="s">
        <v>1231</v>
      </c>
    </row>
    <row r="62" spans="1:6" x14ac:dyDescent="0.2">
      <c r="A62">
        <v>61</v>
      </c>
      <c r="B62" t="s">
        <v>1163</v>
      </c>
      <c r="C62" t="s">
        <v>991</v>
      </c>
      <c r="D62" s="58" t="str">
        <f>ADMIX!J189</f>
        <v xml:space="preserve">     </v>
      </c>
      <c r="E62" t="s">
        <v>1068</v>
      </c>
      <c r="F62" t="s">
        <v>1231</v>
      </c>
    </row>
    <row r="63" spans="1:6" x14ac:dyDescent="0.2">
      <c r="A63">
        <v>62</v>
      </c>
      <c r="B63" t="s">
        <v>1046</v>
      </c>
      <c r="C63" t="s">
        <v>991</v>
      </c>
      <c r="D63" s="58" t="s">
        <v>1086</v>
      </c>
      <c r="E63" t="s">
        <v>986</v>
      </c>
      <c r="F63" t="s">
        <v>1231</v>
      </c>
    </row>
    <row r="64" spans="1:6" x14ac:dyDescent="0.2">
      <c r="A64">
        <v>63</v>
      </c>
      <c r="B64" t="s">
        <v>1163</v>
      </c>
      <c r="C64" t="s">
        <v>992</v>
      </c>
      <c r="D64" s="58">
        <f>ADMIX!J219</f>
        <v>0</v>
      </c>
      <c r="E64" t="s">
        <v>1006</v>
      </c>
      <c r="F64" t="s">
        <v>1231</v>
      </c>
    </row>
    <row r="65" spans="1:6" x14ac:dyDescent="0.2">
      <c r="A65">
        <v>64</v>
      </c>
      <c r="B65" t="s">
        <v>1163</v>
      </c>
      <c r="C65" t="s">
        <v>992</v>
      </c>
      <c r="D65" s="58" t="str">
        <f>ADMIX!J220</f>
        <v xml:space="preserve">     </v>
      </c>
      <c r="E65" t="s">
        <v>1068</v>
      </c>
      <c r="F65" t="s">
        <v>1231</v>
      </c>
    </row>
    <row r="66" spans="1:6" x14ac:dyDescent="0.2">
      <c r="A66">
        <v>65</v>
      </c>
      <c r="B66" t="s">
        <v>1046</v>
      </c>
      <c r="C66" t="s">
        <v>992</v>
      </c>
      <c r="D66" s="58" t="s">
        <v>1087</v>
      </c>
      <c r="E66" t="s">
        <v>986</v>
      </c>
      <c r="F66" t="s">
        <v>1231</v>
      </c>
    </row>
    <row r="67" spans="1:6" x14ac:dyDescent="0.2">
      <c r="A67">
        <v>66</v>
      </c>
      <c r="B67" t="s">
        <v>1163</v>
      </c>
      <c r="C67" t="s">
        <v>993</v>
      </c>
      <c r="D67" s="58">
        <f>ADMIX!J258</f>
        <v>0</v>
      </c>
      <c r="E67" t="s">
        <v>1006</v>
      </c>
      <c r="F67" t="s">
        <v>1231</v>
      </c>
    </row>
    <row r="68" spans="1:6" x14ac:dyDescent="0.2">
      <c r="A68">
        <v>67</v>
      </c>
      <c r="B68" t="s">
        <v>1163</v>
      </c>
      <c r="C68" t="s">
        <v>993</v>
      </c>
      <c r="D68" s="58" t="str">
        <f>ADMIX!J259</f>
        <v xml:space="preserve">     </v>
      </c>
      <c r="E68" t="s">
        <v>1068</v>
      </c>
      <c r="F68" t="s">
        <v>1231</v>
      </c>
    </row>
    <row r="69" spans="1:6" x14ac:dyDescent="0.2">
      <c r="A69">
        <v>68</v>
      </c>
      <c r="B69" t="s">
        <v>1046</v>
      </c>
      <c r="C69" t="s">
        <v>993</v>
      </c>
      <c r="D69" s="58" t="s">
        <v>1088</v>
      </c>
      <c r="E69" t="s">
        <v>986</v>
      </c>
      <c r="F69" t="s">
        <v>1231</v>
      </c>
    </row>
    <row r="70" spans="1:6" x14ac:dyDescent="0.2">
      <c r="A70">
        <v>69</v>
      </c>
      <c r="B70" t="s">
        <v>1163</v>
      </c>
      <c r="C70" t="s">
        <v>994</v>
      </c>
      <c r="D70" s="58">
        <f>ADMIX!J321</f>
        <v>0</v>
      </c>
      <c r="E70" t="s">
        <v>1006</v>
      </c>
      <c r="F70" t="s">
        <v>1231</v>
      </c>
    </row>
    <row r="71" spans="1:6" x14ac:dyDescent="0.2">
      <c r="A71">
        <v>70</v>
      </c>
      <c r="B71" t="s">
        <v>1163</v>
      </c>
      <c r="C71" t="s">
        <v>994</v>
      </c>
      <c r="D71" s="58" t="str">
        <f>ADMIX!J322</f>
        <v xml:space="preserve">     </v>
      </c>
      <c r="E71" t="s">
        <v>1068</v>
      </c>
      <c r="F71" s="79" t="s">
        <v>1231</v>
      </c>
    </row>
    <row r="72" spans="1:6" x14ac:dyDescent="0.2">
      <c r="A72">
        <v>71</v>
      </c>
      <c r="B72" t="s">
        <v>1046</v>
      </c>
      <c r="C72" t="s">
        <v>994</v>
      </c>
      <c r="D72" s="58" t="s">
        <v>1089</v>
      </c>
      <c r="E72" t="s">
        <v>986</v>
      </c>
      <c r="F72" t="s">
        <v>1231</v>
      </c>
    </row>
    <row r="73" spans="1:6" x14ac:dyDescent="0.2">
      <c r="A73">
        <v>72</v>
      </c>
      <c r="B73" t="s">
        <v>1163</v>
      </c>
      <c r="C73" t="s">
        <v>995</v>
      </c>
      <c r="D73" s="58">
        <f>ADMIX!J341</f>
        <v>0</v>
      </c>
      <c r="E73" t="s">
        <v>1006</v>
      </c>
      <c r="F73" t="s">
        <v>1231</v>
      </c>
    </row>
    <row r="74" spans="1:6" x14ac:dyDescent="0.2">
      <c r="A74">
        <v>73</v>
      </c>
      <c r="B74" t="s">
        <v>1163</v>
      </c>
      <c r="C74" t="s">
        <v>995</v>
      </c>
      <c r="D74" s="58" t="str">
        <f>ADMIX!J342</f>
        <v xml:space="preserve">     </v>
      </c>
      <c r="E74" t="s">
        <v>1068</v>
      </c>
      <c r="F74" t="s">
        <v>1231</v>
      </c>
    </row>
    <row r="75" spans="1:6" x14ac:dyDescent="0.2">
      <c r="A75">
        <v>74</v>
      </c>
      <c r="B75" t="s">
        <v>1046</v>
      </c>
      <c r="C75" t="s">
        <v>995</v>
      </c>
      <c r="D75" s="58" t="s">
        <v>1090</v>
      </c>
      <c r="E75" t="s">
        <v>986</v>
      </c>
      <c r="F75" t="s">
        <v>1231</v>
      </c>
    </row>
    <row r="76" spans="1:6" x14ac:dyDescent="0.2">
      <c r="A76">
        <v>75</v>
      </c>
      <c r="B76" t="s">
        <v>1163</v>
      </c>
      <c r="C76" t="s">
        <v>996</v>
      </c>
      <c r="D76" s="58">
        <f>ADMIX!J446</f>
        <v>0</v>
      </c>
      <c r="E76" t="s">
        <v>1006</v>
      </c>
      <c r="F76" t="s">
        <v>1231</v>
      </c>
    </row>
    <row r="77" spans="1:6" x14ac:dyDescent="0.2">
      <c r="A77">
        <v>76</v>
      </c>
      <c r="B77" t="s">
        <v>1163</v>
      </c>
      <c r="C77" t="s">
        <v>996</v>
      </c>
      <c r="D77" s="58" t="str">
        <f>ADMIX!J448</f>
        <v xml:space="preserve">     </v>
      </c>
      <c r="E77" t="s">
        <v>1068</v>
      </c>
      <c r="F77" t="s">
        <v>1231</v>
      </c>
    </row>
    <row r="78" spans="1:6" x14ac:dyDescent="0.2">
      <c r="A78">
        <v>77</v>
      </c>
      <c r="B78" t="s">
        <v>1046</v>
      </c>
      <c r="C78" t="s">
        <v>996</v>
      </c>
      <c r="D78" s="58" t="s">
        <v>1091</v>
      </c>
      <c r="E78" t="s">
        <v>986</v>
      </c>
      <c r="F78" t="s">
        <v>1231</v>
      </c>
    </row>
    <row r="79" spans="1:6" x14ac:dyDescent="0.2">
      <c r="A79">
        <v>78</v>
      </c>
      <c r="B79" t="s">
        <v>1163</v>
      </c>
      <c r="C79" t="s">
        <v>997</v>
      </c>
      <c r="D79" s="58">
        <f>ADMIX!J459</f>
        <v>0</v>
      </c>
      <c r="E79" t="s">
        <v>1006</v>
      </c>
      <c r="F79" s="79" t="s">
        <v>1231</v>
      </c>
    </row>
    <row r="80" spans="1:6" x14ac:dyDescent="0.2">
      <c r="A80">
        <v>79</v>
      </c>
      <c r="B80" t="s">
        <v>1163</v>
      </c>
      <c r="C80" t="s">
        <v>997</v>
      </c>
      <c r="D80" s="58" t="str">
        <f>ADMIX!J462</f>
        <v xml:space="preserve">     </v>
      </c>
      <c r="E80" t="s">
        <v>1068</v>
      </c>
      <c r="F80" t="s">
        <v>1231</v>
      </c>
    </row>
    <row r="81" spans="1:6" x14ac:dyDescent="0.2">
      <c r="A81">
        <v>80</v>
      </c>
      <c r="B81" t="s">
        <v>1046</v>
      </c>
      <c r="C81" t="s">
        <v>997</v>
      </c>
      <c r="D81" s="58" t="s">
        <v>1094</v>
      </c>
      <c r="E81" t="s">
        <v>986</v>
      </c>
      <c r="F81" t="s">
        <v>1231</v>
      </c>
    </row>
    <row r="82" spans="1:6" x14ac:dyDescent="0.2">
      <c r="A82">
        <v>81</v>
      </c>
      <c r="B82" t="s">
        <v>1163</v>
      </c>
      <c r="C82" t="s">
        <v>1000</v>
      </c>
      <c r="D82" s="58">
        <f>ADMIX!J501</f>
        <v>0</v>
      </c>
      <c r="E82" t="s">
        <v>1006</v>
      </c>
      <c r="F82" t="s">
        <v>1231</v>
      </c>
    </row>
    <row r="83" spans="1:6" x14ac:dyDescent="0.2">
      <c r="A83">
        <v>82</v>
      </c>
      <c r="B83" t="s">
        <v>1163</v>
      </c>
      <c r="C83" t="s">
        <v>1000</v>
      </c>
      <c r="D83" s="58" t="str">
        <f>ADMIX!J504</f>
        <v xml:space="preserve">     </v>
      </c>
      <c r="E83" t="s">
        <v>1068</v>
      </c>
      <c r="F83" t="s">
        <v>1231</v>
      </c>
    </row>
    <row r="84" spans="1:6" x14ac:dyDescent="0.2">
      <c r="A84">
        <v>83</v>
      </c>
      <c r="B84" t="s">
        <v>1046</v>
      </c>
      <c r="C84" t="s">
        <v>1000</v>
      </c>
      <c r="D84" s="58" t="s">
        <v>1093</v>
      </c>
      <c r="E84" t="s">
        <v>986</v>
      </c>
      <c r="F84" t="s">
        <v>1231</v>
      </c>
    </row>
    <row r="85" spans="1:6" x14ac:dyDescent="0.2">
      <c r="A85">
        <v>84</v>
      </c>
      <c r="B85" t="s">
        <v>1163</v>
      </c>
      <c r="C85" t="s">
        <v>998</v>
      </c>
      <c r="D85" s="58">
        <f>ADMIX!J519</f>
        <v>0</v>
      </c>
      <c r="E85" t="s">
        <v>1006</v>
      </c>
      <c r="F85" t="s">
        <v>1231</v>
      </c>
    </row>
    <row r="86" spans="1:6" x14ac:dyDescent="0.2">
      <c r="A86">
        <v>85</v>
      </c>
      <c r="B86" t="s">
        <v>1163</v>
      </c>
      <c r="C86" t="s">
        <v>999</v>
      </c>
      <c r="D86" s="58" t="str">
        <f>ADMIX!J520</f>
        <v xml:space="preserve">     </v>
      </c>
      <c r="E86" t="s">
        <v>1068</v>
      </c>
      <c r="F86" t="s">
        <v>1231</v>
      </c>
    </row>
    <row r="87" spans="1:6" x14ac:dyDescent="0.2">
      <c r="A87">
        <v>86</v>
      </c>
      <c r="B87" t="s">
        <v>1046</v>
      </c>
      <c r="C87" t="s">
        <v>1172</v>
      </c>
      <c r="D87" s="58">
        <f>ADMIX!J521</f>
        <v>0</v>
      </c>
      <c r="E87" t="s">
        <v>986</v>
      </c>
      <c r="F87" t="s">
        <v>1231</v>
      </c>
    </row>
    <row r="88" spans="1:6" x14ac:dyDescent="0.2">
      <c r="A88">
        <v>87</v>
      </c>
      <c r="B88" t="s">
        <v>1163</v>
      </c>
      <c r="C88" t="s">
        <v>999</v>
      </c>
      <c r="D88" s="58">
        <f>ADMIX!J524</f>
        <v>0</v>
      </c>
      <c r="E88" t="s">
        <v>1006</v>
      </c>
      <c r="F88" t="s">
        <v>1231</v>
      </c>
    </row>
    <row r="89" spans="1:6" x14ac:dyDescent="0.2">
      <c r="A89">
        <v>88</v>
      </c>
      <c r="B89" t="s">
        <v>1163</v>
      </c>
      <c r="C89" t="s">
        <v>1172</v>
      </c>
      <c r="D89" s="58" t="str">
        <f>ADMIX!J525</f>
        <v xml:space="preserve">     </v>
      </c>
      <c r="E89" t="s">
        <v>1068</v>
      </c>
      <c r="F89" t="s">
        <v>1231</v>
      </c>
    </row>
    <row r="90" spans="1:6" x14ac:dyDescent="0.2">
      <c r="A90">
        <v>89</v>
      </c>
      <c r="B90" t="s">
        <v>1046</v>
      </c>
      <c r="C90" t="s">
        <v>1173</v>
      </c>
      <c r="D90" s="58">
        <f>ADMIX!J526</f>
        <v>0</v>
      </c>
      <c r="E90" t="s">
        <v>986</v>
      </c>
      <c r="F90" t="s">
        <v>1231</v>
      </c>
    </row>
    <row r="91" spans="1:6" x14ac:dyDescent="0.2">
      <c r="A91">
        <v>90</v>
      </c>
      <c r="B91" t="s">
        <v>1159</v>
      </c>
      <c r="C91" t="s">
        <v>54</v>
      </c>
      <c r="D91" s="77" t="str">
        <f>Design!R25</f>
        <v/>
      </c>
      <c r="E91" t="s">
        <v>1007</v>
      </c>
      <c r="F91" t="s">
        <v>1230</v>
      </c>
    </row>
    <row r="92" spans="1:6" x14ac:dyDescent="0.2">
      <c r="A92">
        <v>91</v>
      </c>
      <c r="B92" t="s">
        <v>1159</v>
      </c>
      <c r="C92" t="s">
        <v>54</v>
      </c>
      <c r="D92" s="58" t="str">
        <f>Design!AO28</f>
        <v/>
      </c>
      <c r="E92" t="s">
        <v>1008</v>
      </c>
      <c r="F92" t="s">
        <v>1223</v>
      </c>
    </row>
    <row r="93" spans="1:6" x14ac:dyDescent="0.2">
      <c r="A93">
        <v>92</v>
      </c>
      <c r="B93" t="s">
        <v>1159</v>
      </c>
      <c r="C93" t="s">
        <v>54</v>
      </c>
      <c r="D93" s="58" t="str">
        <f>Design!AO29</f>
        <v/>
      </c>
      <c r="E93" t="s">
        <v>1009</v>
      </c>
      <c r="F93" t="s">
        <v>1224</v>
      </c>
    </row>
    <row r="94" spans="1:6" x14ac:dyDescent="0.2">
      <c r="A94">
        <v>93</v>
      </c>
      <c r="B94" t="s">
        <v>1159</v>
      </c>
      <c r="C94" t="s">
        <v>54</v>
      </c>
      <c r="D94" s="58" t="str">
        <f>Design!AO30</f>
        <v/>
      </c>
      <c r="E94" t="s">
        <v>1010</v>
      </c>
      <c r="F94" t="s">
        <v>1225</v>
      </c>
    </row>
    <row r="95" spans="1:6" x14ac:dyDescent="0.2">
      <c r="A95">
        <v>94</v>
      </c>
      <c r="B95" t="s">
        <v>1159</v>
      </c>
      <c r="C95" t="s">
        <v>54</v>
      </c>
      <c r="D95" s="58" t="str">
        <f>Design!AO31</f>
        <v/>
      </c>
      <c r="E95" t="s">
        <v>1011</v>
      </c>
      <c r="F95" t="s">
        <v>1228</v>
      </c>
    </row>
    <row r="96" spans="1:6" x14ac:dyDescent="0.2">
      <c r="A96">
        <v>95</v>
      </c>
      <c r="B96" t="s">
        <v>1159</v>
      </c>
      <c r="C96" t="s">
        <v>1012</v>
      </c>
      <c r="D96" s="58">
        <f>Design!AO33</f>
        <v>0</v>
      </c>
      <c r="E96" t="s">
        <v>1013</v>
      </c>
      <c r="F96" t="s">
        <v>1225</v>
      </c>
    </row>
    <row r="97" spans="1:6" x14ac:dyDescent="0.2">
      <c r="A97">
        <v>96</v>
      </c>
      <c r="B97" t="s">
        <v>1159</v>
      </c>
      <c r="C97" t="s">
        <v>1012</v>
      </c>
      <c r="D97" s="58">
        <f>Design!AO34</f>
        <v>0</v>
      </c>
      <c r="E97" t="s">
        <v>1014</v>
      </c>
      <c r="F97" t="s">
        <v>1226</v>
      </c>
    </row>
    <row r="98" spans="1:6" x14ac:dyDescent="0.2">
      <c r="A98">
        <v>97</v>
      </c>
      <c r="B98" t="s">
        <v>1159</v>
      </c>
      <c r="C98" t="s">
        <v>1012</v>
      </c>
      <c r="D98" s="58">
        <f>Design!AO35</f>
        <v>0</v>
      </c>
      <c r="E98" t="s">
        <v>1015</v>
      </c>
      <c r="F98" t="s">
        <v>1227</v>
      </c>
    </row>
    <row r="99" spans="1:6" x14ac:dyDescent="0.2">
      <c r="A99">
        <v>98</v>
      </c>
      <c r="B99" t="s">
        <v>1159</v>
      </c>
      <c r="C99" t="s">
        <v>1012</v>
      </c>
      <c r="D99" s="77">
        <f>Design!AO36</f>
        <v>0</v>
      </c>
      <c r="E99" t="s">
        <v>1016</v>
      </c>
      <c r="F99" t="s">
        <v>1228</v>
      </c>
    </row>
    <row r="100" spans="1:6" x14ac:dyDescent="0.2">
      <c r="A100">
        <v>99</v>
      </c>
      <c r="B100" t="s">
        <v>1159</v>
      </c>
      <c r="C100" t="s">
        <v>1012</v>
      </c>
      <c r="D100" s="58" t="str">
        <f>Design!AO37</f>
        <v/>
      </c>
      <c r="E100" t="s">
        <v>8</v>
      </c>
      <c r="F100" t="s">
        <v>1224</v>
      </c>
    </row>
    <row r="101" spans="1:6" x14ac:dyDescent="0.2">
      <c r="A101">
        <v>100</v>
      </c>
      <c r="B101" t="s">
        <v>1159</v>
      </c>
      <c r="C101" t="s">
        <v>1021</v>
      </c>
      <c r="D101" s="58">
        <f>Design!H63</f>
        <v>0</v>
      </c>
      <c r="E101" t="s">
        <v>132</v>
      </c>
      <c r="F101" t="s">
        <v>1231</v>
      </c>
    </row>
    <row r="102" spans="1:6" x14ac:dyDescent="0.2">
      <c r="A102">
        <v>101</v>
      </c>
      <c r="B102" t="s">
        <v>1159</v>
      </c>
      <c r="C102" t="s">
        <v>1021</v>
      </c>
      <c r="D102" s="58">
        <f>Design!AF63</f>
        <v>0</v>
      </c>
      <c r="E102" t="s">
        <v>1215</v>
      </c>
      <c r="F102" t="s">
        <v>1231</v>
      </c>
    </row>
    <row r="103" spans="1:6" x14ac:dyDescent="0.2">
      <c r="A103">
        <v>102</v>
      </c>
      <c r="B103" t="s">
        <v>1159</v>
      </c>
      <c r="C103" t="s">
        <v>1213</v>
      </c>
      <c r="D103" s="78">
        <f>Design!AB60</f>
        <v>0</v>
      </c>
      <c r="E103" t="s">
        <v>1214</v>
      </c>
      <c r="F103" t="s">
        <v>1231</v>
      </c>
    </row>
    <row r="104" spans="1:6" x14ac:dyDescent="0.2">
      <c r="A104">
        <v>103</v>
      </c>
      <c r="B104" t="s">
        <v>1159</v>
      </c>
      <c r="C104" t="s">
        <v>1220</v>
      </c>
      <c r="D104" s="77">
        <f>Design!AQ3</f>
        <v>5.24</v>
      </c>
      <c r="E104" t="s">
        <v>1216</v>
      </c>
      <c r="F104" t="s">
        <v>1231</v>
      </c>
    </row>
    <row r="105" spans="1:6" x14ac:dyDescent="0.2">
      <c r="A105">
        <v>104</v>
      </c>
      <c r="B105" t="s">
        <v>1159</v>
      </c>
      <c r="C105" t="s">
        <v>70</v>
      </c>
      <c r="D105" s="77">
        <f>Design!AN45</f>
        <v>10</v>
      </c>
      <c r="E105" t="s">
        <v>1253</v>
      </c>
      <c r="F105" t="s">
        <v>1230</v>
      </c>
    </row>
    <row r="106" spans="1:6" x14ac:dyDescent="0.2">
      <c r="A106">
        <v>105</v>
      </c>
      <c r="B106" t="s">
        <v>1159</v>
      </c>
      <c r="C106" t="s">
        <v>71</v>
      </c>
      <c r="D106" s="77">
        <f>Design!AN46</f>
        <v>10</v>
      </c>
      <c r="E106" t="s">
        <v>1253</v>
      </c>
      <c r="F106" t="s">
        <v>1230</v>
      </c>
    </row>
  </sheetData>
  <phoneticPr fontId="13" type="noConversion"/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217"/>
  <sheetViews>
    <sheetView topLeftCell="A36" zoomScale="80" zoomScaleNormal="80" workbookViewId="0">
      <selection activeCell="C223" sqref="C223"/>
    </sheetView>
  </sheetViews>
  <sheetFormatPr defaultRowHeight="12.75" x14ac:dyDescent="0.2"/>
  <cols>
    <col min="1" max="1" width="8.42578125" bestFit="1" customWidth="1"/>
    <col min="2" max="2" width="12.5703125" bestFit="1" customWidth="1"/>
    <col min="3" max="3" width="47.42578125" bestFit="1" customWidth="1"/>
    <col min="4" max="4" width="8.5703125" customWidth="1"/>
    <col min="5" max="5" width="20.5703125" customWidth="1"/>
    <col min="6" max="6" width="60" customWidth="1"/>
    <col min="7" max="7" width="43.7109375" style="40" bestFit="1" customWidth="1"/>
  </cols>
  <sheetData>
    <row r="1" spans="1:7" x14ac:dyDescent="0.2">
      <c r="A1" t="s">
        <v>915</v>
      </c>
      <c r="B1" t="s">
        <v>58</v>
      </c>
      <c r="C1" t="s">
        <v>132</v>
      </c>
      <c r="E1" t="s">
        <v>1051</v>
      </c>
      <c r="F1" s="42">
        <v>1</v>
      </c>
      <c r="G1" s="40">
        <f>F1</f>
        <v>1</v>
      </c>
    </row>
    <row r="2" spans="1:7" x14ac:dyDescent="0.2">
      <c r="A2">
        <v>1</v>
      </c>
      <c r="B2" s="56"/>
      <c r="C2" s="57" t="s">
        <v>1254</v>
      </c>
      <c r="D2" s="57"/>
      <c r="E2" t="s">
        <v>1001</v>
      </c>
      <c r="F2" s="59">
        <f>VLOOKUP(F1,CONCRETE!$A$2:$C$217,2)</f>
        <v>0</v>
      </c>
      <c r="G2" s="40">
        <f>F2</f>
        <v>0</v>
      </c>
    </row>
    <row r="3" spans="1:7" x14ac:dyDescent="0.2">
      <c r="A3">
        <v>2</v>
      </c>
      <c r="B3" s="55">
        <v>32800001</v>
      </c>
      <c r="C3" s="54" t="s">
        <v>943</v>
      </c>
      <c r="D3" s="54"/>
      <c r="E3" t="s">
        <v>1052</v>
      </c>
      <c r="F3" s="59" t="str">
        <f>VLOOKUP(F1,CONCRETE!$A$2:$C$217,3)</f>
        <v xml:space="preserve">    </v>
      </c>
      <c r="G3" s="40" t="str">
        <f>F3</f>
        <v xml:space="preserve">    </v>
      </c>
    </row>
    <row r="4" spans="1:7" x14ac:dyDescent="0.2">
      <c r="A4">
        <v>3</v>
      </c>
      <c r="B4" s="56" t="s">
        <v>1303</v>
      </c>
      <c r="C4" t="s">
        <v>1290</v>
      </c>
    </row>
    <row r="5" spans="1:7" x14ac:dyDescent="0.2">
      <c r="A5">
        <v>4</v>
      </c>
      <c r="B5" s="56">
        <v>17800007</v>
      </c>
      <c r="C5" t="s">
        <v>1517</v>
      </c>
      <c r="F5" t="s">
        <v>944</v>
      </c>
    </row>
    <row r="6" spans="1:7" x14ac:dyDescent="0.2">
      <c r="A6">
        <v>5</v>
      </c>
      <c r="B6" s="56">
        <v>17800008</v>
      </c>
      <c r="C6" t="s">
        <v>827</v>
      </c>
      <c r="F6" t="s">
        <v>945</v>
      </c>
    </row>
    <row r="7" spans="1:7" x14ac:dyDescent="0.2">
      <c r="A7">
        <v>6</v>
      </c>
      <c r="B7" s="56">
        <v>17800012</v>
      </c>
      <c r="C7" t="s">
        <v>828</v>
      </c>
      <c r="F7" t="s">
        <v>949</v>
      </c>
    </row>
    <row r="8" spans="1:7" x14ac:dyDescent="0.2">
      <c r="A8">
        <v>7</v>
      </c>
      <c r="B8" s="56">
        <v>17800006</v>
      </c>
      <c r="C8" t="s">
        <v>829</v>
      </c>
      <c r="F8" t="s">
        <v>946</v>
      </c>
    </row>
    <row r="9" spans="1:7" x14ac:dyDescent="0.2">
      <c r="A9">
        <v>8</v>
      </c>
      <c r="B9" s="56">
        <v>17800009</v>
      </c>
      <c r="C9" t="s">
        <v>830</v>
      </c>
      <c r="F9" t="s">
        <v>948</v>
      </c>
    </row>
    <row r="10" spans="1:7" x14ac:dyDescent="0.2">
      <c r="A10">
        <v>9</v>
      </c>
      <c r="B10" s="56">
        <v>20600001</v>
      </c>
      <c r="C10" t="s">
        <v>831</v>
      </c>
      <c r="F10" t="s">
        <v>947</v>
      </c>
    </row>
    <row r="11" spans="1:7" x14ac:dyDescent="0.2">
      <c r="A11">
        <v>10</v>
      </c>
      <c r="B11" s="56">
        <v>43800001</v>
      </c>
      <c r="C11" t="s">
        <v>925</v>
      </c>
    </row>
    <row r="12" spans="1:7" x14ac:dyDescent="0.2">
      <c r="A12">
        <v>11</v>
      </c>
      <c r="B12" s="56">
        <v>42300002</v>
      </c>
      <c r="C12" t="s">
        <v>926</v>
      </c>
      <c r="F12" t="s">
        <v>1167</v>
      </c>
    </row>
    <row r="13" spans="1:7" x14ac:dyDescent="0.2">
      <c r="A13">
        <v>12</v>
      </c>
      <c r="B13" s="56">
        <v>43800002</v>
      </c>
      <c r="C13" t="s">
        <v>1255</v>
      </c>
      <c r="F13" t="s">
        <v>1045</v>
      </c>
    </row>
    <row r="14" spans="1:7" x14ac:dyDescent="0.2">
      <c r="A14">
        <v>13</v>
      </c>
      <c r="B14" s="56">
        <v>45700003</v>
      </c>
      <c r="C14" t="s">
        <v>927</v>
      </c>
    </row>
    <row r="15" spans="1:7" x14ac:dyDescent="0.2">
      <c r="A15">
        <v>14</v>
      </c>
      <c r="B15" s="56">
        <v>48400002</v>
      </c>
      <c r="C15" t="s">
        <v>928</v>
      </c>
    </row>
    <row r="16" spans="1:7" x14ac:dyDescent="0.2">
      <c r="A16">
        <v>15</v>
      </c>
      <c r="B16" s="56">
        <v>10700001</v>
      </c>
      <c r="C16" t="s">
        <v>832</v>
      </c>
    </row>
    <row r="17" spans="1:3" x14ac:dyDescent="0.2">
      <c r="A17">
        <v>16</v>
      </c>
      <c r="B17" s="56">
        <v>14500005</v>
      </c>
      <c r="C17" t="s">
        <v>833</v>
      </c>
    </row>
    <row r="18" spans="1:3" x14ac:dyDescent="0.2">
      <c r="A18">
        <v>17</v>
      </c>
      <c r="B18" s="56">
        <v>13200002</v>
      </c>
      <c r="C18" t="s">
        <v>834</v>
      </c>
    </row>
    <row r="19" spans="1:3" x14ac:dyDescent="0.2">
      <c r="A19">
        <v>18</v>
      </c>
      <c r="B19" s="56">
        <v>59900205</v>
      </c>
      <c r="C19" t="s">
        <v>1291</v>
      </c>
    </row>
    <row r="20" spans="1:3" x14ac:dyDescent="0.2">
      <c r="A20">
        <v>19</v>
      </c>
      <c r="B20" s="56" t="s">
        <v>1526</v>
      </c>
      <c r="C20" t="s">
        <v>1525</v>
      </c>
    </row>
    <row r="21" spans="1:3" x14ac:dyDescent="0.2">
      <c r="A21">
        <v>20</v>
      </c>
      <c r="B21" s="56">
        <v>38000004</v>
      </c>
      <c r="C21" t="s">
        <v>835</v>
      </c>
    </row>
    <row r="22" spans="1:3" x14ac:dyDescent="0.2">
      <c r="A22">
        <v>21</v>
      </c>
      <c r="B22" s="56" t="s">
        <v>1308</v>
      </c>
      <c r="C22" t="s">
        <v>1628</v>
      </c>
    </row>
    <row r="23" spans="1:3" x14ac:dyDescent="0.2">
      <c r="A23">
        <v>22</v>
      </c>
      <c r="B23" s="56" t="s">
        <v>1524</v>
      </c>
      <c r="C23" t="s">
        <v>1627</v>
      </c>
    </row>
    <row r="24" spans="1:3" x14ac:dyDescent="0.2">
      <c r="A24">
        <v>23</v>
      </c>
      <c r="B24" s="56" t="s">
        <v>1309</v>
      </c>
      <c r="C24" t="s">
        <v>1626</v>
      </c>
    </row>
    <row r="25" spans="1:3" x14ac:dyDescent="0.2">
      <c r="A25">
        <v>24</v>
      </c>
      <c r="B25" s="56">
        <v>59900086</v>
      </c>
      <c r="C25" t="s">
        <v>917</v>
      </c>
    </row>
    <row r="26" spans="1:3" x14ac:dyDescent="0.2">
      <c r="A26">
        <v>25</v>
      </c>
      <c r="B26" s="56" t="s">
        <v>1636</v>
      </c>
      <c r="C26" t="s">
        <v>1640</v>
      </c>
    </row>
    <row r="27" spans="1:3" x14ac:dyDescent="0.2">
      <c r="A27">
        <v>26</v>
      </c>
      <c r="B27" s="56" t="s">
        <v>1642</v>
      </c>
      <c r="C27" t="s">
        <v>1641</v>
      </c>
    </row>
    <row r="28" spans="1:3" x14ac:dyDescent="0.2">
      <c r="A28">
        <v>27</v>
      </c>
      <c r="B28" s="56">
        <v>59900358</v>
      </c>
      <c r="C28" t="s">
        <v>1292</v>
      </c>
    </row>
    <row r="29" spans="1:3" x14ac:dyDescent="0.2">
      <c r="A29">
        <v>28</v>
      </c>
      <c r="B29" s="56">
        <v>59900246</v>
      </c>
      <c r="C29" t="s">
        <v>916</v>
      </c>
    </row>
    <row r="30" spans="1:3" x14ac:dyDescent="0.2">
      <c r="A30">
        <v>29</v>
      </c>
      <c r="B30" s="56">
        <v>59900215</v>
      </c>
      <c r="C30" t="s">
        <v>1293</v>
      </c>
    </row>
    <row r="31" spans="1:3" x14ac:dyDescent="0.2">
      <c r="A31">
        <v>30</v>
      </c>
      <c r="B31" s="56">
        <v>23300011</v>
      </c>
      <c r="C31" t="s">
        <v>1294</v>
      </c>
    </row>
    <row r="32" spans="1:3" x14ac:dyDescent="0.2">
      <c r="A32">
        <v>31</v>
      </c>
      <c r="B32" s="56">
        <v>39400005</v>
      </c>
      <c r="C32" t="s">
        <v>1613</v>
      </c>
    </row>
    <row r="33" spans="1:3" x14ac:dyDescent="0.2">
      <c r="A33">
        <v>32</v>
      </c>
      <c r="B33" s="56" t="s">
        <v>1615</v>
      </c>
      <c r="C33" t="s">
        <v>1614</v>
      </c>
    </row>
    <row r="34" spans="1:3" x14ac:dyDescent="0.2">
      <c r="A34">
        <v>33</v>
      </c>
      <c r="B34" s="56">
        <v>31900001</v>
      </c>
      <c r="C34" t="s">
        <v>1295</v>
      </c>
    </row>
    <row r="35" spans="1:3" x14ac:dyDescent="0.2">
      <c r="A35">
        <v>34</v>
      </c>
      <c r="B35" s="56" t="s">
        <v>1304</v>
      </c>
      <c r="C35" t="s">
        <v>1296</v>
      </c>
    </row>
    <row r="36" spans="1:3" x14ac:dyDescent="0.2">
      <c r="A36">
        <v>35</v>
      </c>
      <c r="B36" s="56">
        <v>59900202</v>
      </c>
      <c r="C36" t="s">
        <v>1595</v>
      </c>
    </row>
    <row r="37" spans="1:3" x14ac:dyDescent="0.2">
      <c r="A37">
        <v>36</v>
      </c>
      <c r="B37" s="56" t="s">
        <v>1593</v>
      </c>
      <c r="C37" t="s">
        <v>1594</v>
      </c>
    </row>
    <row r="38" spans="1:3" x14ac:dyDescent="0.2">
      <c r="A38">
        <v>37</v>
      </c>
      <c r="B38" s="56">
        <v>59900367</v>
      </c>
      <c r="C38" t="s">
        <v>1297</v>
      </c>
    </row>
    <row r="39" spans="1:3" x14ac:dyDescent="0.2">
      <c r="A39">
        <v>38</v>
      </c>
      <c r="B39" s="56" t="s">
        <v>1465</v>
      </c>
      <c r="C39" t="s">
        <v>1466</v>
      </c>
    </row>
    <row r="40" spans="1:3" x14ac:dyDescent="0.2">
      <c r="A40">
        <v>39</v>
      </c>
      <c r="B40" s="56">
        <v>37400003</v>
      </c>
      <c r="C40" t="s">
        <v>836</v>
      </c>
    </row>
    <row r="41" spans="1:3" x14ac:dyDescent="0.2">
      <c r="A41">
        <v>40</v>
      </c>
      <c r="B41" s="56" t="s">
        <v>304</v>
      </c>
      <c r="C41" t="s">
        <v>924</v>
      </c>
    </row>
    <row r="42" spans="1:3" x14ac:dyDescent="0.2">
      <c r="A42">
        <v>41</v>
      </c>
      <c r="B42" s="56" t="s">
        <v>305</v>
      </c>
      <c r="C42" t="s">
        <v>923</v>
      </c>
    </row>
    <row r="43" spans="1:3" x14ac:dyDescent="0.2">
      <c r="A43">
        <v>42</v>
      </c>
      <c r="B43" s="56">
        <v>38300015</v>
      </c>
      <c r="C43" t="s">
        <v>837</v>
      </c>
    </row>
    <row r="44" spans="1:3" x14ac:dyDescent="0.2">
      <c r="A44">
        <v>43</v>
      </c>
      <c r="B44" s="56" t="s">
        <v>306</v>
      </c>
      <c r="C44" t="s">
        <v>838</v>
      </c>
    </row>
    <row r="45" spans="1:3" x14ac:dyDescent="0.2">
      <c r="A45">
        <v>44</v>
      </c>
      <c r="B45" s="56" t="s">
        <v>1657</v>
      </c>
      <c r="C45" t="s">
        <v>1658</v>
      </c>
    </row>
    <row r="46" spans="1:3" x14ac:dyDescent="0.2">
      <c r="A46">
        <v>45</v>
      </c>
      <c r="B46" s="56">
        <v>37400012</v>
      </c>
      <c r="C46" t="s">
        <v>839</v>
      </c>
    </row>
    <row r="47" spans="1:3" x14ac:dyDescent="0.2">
      <c r="A47">
        <v>46</v>
      </c>
      <c r="B47" s="56" t="s">
        <v>1341</v>
      </c>
      <c r="C47" t="s">
        <v>1342</v>
      </c>
    </row>
    <row r="48" spans="1:3" x14ac:dyDescent="0.2">
      <c r="A48">
        <v>47</v>
      </c>
      <c r="B48" s="56" t="s">
        <v>1307</v>
      </c>
      <c r="C48" t="s">
        <v>1335</v>
      </c>
    </row>
    <row r="49" spans="1:3" x14ac:dyDescent="0.2">
      <c r="A49">
        <v>48</v>
      </c>
      <c r="B49" s="56">
        <v>17300002</v>
      </c>
      <c r="C49" t="s">
        <v>840</v>
      </c>
    </row>
    <row r="50" spans="1:3" x14ac:dyDescent="0.2">
      <c r="A50">
        <v>49</v>
      </c>
      <c r="B50" s="56" t="s">
        <v>307</v>
      </c>
      <c r="C50" t="s">
        <v>929</v>
      </c>
    </row>
    <row r="51" spans="1:3" x14ac:dyDescent="0.2">
      <c r="A51">
        <v>50</v>
      </c>
      <c r="B51" s="56" t="s">
        <v>308</v>
      </c>
      <c r="C51" t="s">
        <v>930</v>
      </c>
    </row>
    <row r="52" spans="1:3" x14ac:dyDescent="0.2">
      <c r="A52">
        <v>51</v>
      </c>
      <c r="B52" s="56">
        <v>15300005</v>
      </c>
      <c r="C52" t="s">
        <v>841</v>
      </c>
    </row>
    <row r="53" spans="1:3" x14ac:dyDescent="0.2">
      <c r="A53">
        <v>52</v>
      </c>
      <c r="B53" s="56" t="s">
        <v>309</v>
      </c>
      <c r="C53" t="s">
        <v>842</v>
      </c>
    </row>
    <row r="54" spans="1:3" x14ac:dyDescent="0.2">
      <c r="A54">
        <v>53</v>
      </c>
      <c r="B54" s="56" t="s">
        <v>310</v>
      </c>
      <c r="C54" t="s">
        <v>843</v>
      </c>
    </row>
    <row r="55" spans="1:3" x14ac:dyDescent="0.2">
      <c r="A55">
        <v>54</v>
      </c>
      <c r="B55" s="56" t="s">
        <v>312</v>
      </c>
      <c r="C55" t="s">
        <v>844</v>
      </c>
    </row>
    <row r="56" spans="1:3" x14ac:dyDescent="0.2">
      <c r="A56">
        <v>55</v>
      </c>
      <c r="B56" s="56">
        <v>16200003</v>
      </c>
      <c r="C56" t="s">
        <v>845</v>
      </c>
    </row>
    <row r="57" spans="1:3" x14ac:dyDescent="0.2">
      <c r="A57">
        <v>56</v>
      </c>
      <c r="B57" s="56" t="s">
        <v>315</v>
      </c>
      <c r="C57" t="s">
        <v>1491</v>
      </c>
    </row>
    <row r="58" spans="1:3" x14ac:dyDescent="0.2">
      <c r="A58">
        <v>57</v>
      </c>
      <c r="B58" s="56" t="s">
        <v>1461</v>
      </c>
      <c r="C58" t="s">
        <v>1492</v>
      </c>
    </row>
    <row r="59" spans="1:3" x14ac:dyDescent="0.2">
      <c r="A59">
        <v>58</v>
      </c>
      <c r="B59" s="56" t="s">
        <v>1381</v>
      </c>
      <c r="C59" t="s">
        <v>1380</v>
      </c>
    </row>
    <row r="60" spans="1:3" x14ac:dyDescent="0.2">
      <c r="A60">
        <v>59</v>
      </c>
      <c r="B60" s="56" t="s">
        <v>316</v>
      </c>
      <c r="C60" t="s">
        <v>1493</v>
      </c>
    </row>
    <row r="61" spans="1:3" x14ac:dyDescent="0.2">
      <c r="A61">
        <v>60</v>
      </c>
      <c r="B61" s="56" t="s">
        <v>318</v>
      </c>
      <c r="C61" t="s">
        <v>846</v>
      </c>
    </row>
    <row r="62" spans="1:3" x14ac:dyDescent="0.2">
      <c r="A62">
        <v>61</v>
      </c>
      <c r="B62" s="56" t="s">
        <v>319</v>
      </c>
      <c r="C62" t="s">
        <v>847</v>
      </c>
    </row>
    <row r="63" spans="1:3" x14ac:dyDescent="0.2">
      <c r="A63">
        <v>62</v>
      </c>
      <c r="B63" s="56" t="s">
        <v>320</v>
      </c>
      <c r="C63" t="s">
        <v>848</v>
      </c>
    </row>
    <row r="64" spans="1:3" x14ac:dyDescent="0.2">
      <c r="A64">
        <v>63</v>
      </c>
      <c r="B64" s="56" t="s">
        <v>322</v>
      </c>
      <c r="C64" t="s">
        <v>849</v>
      </c>
    </row>
    <row r="65" spans="1:3" x14ac:dyDescent="0.2">
      <c r="A65">
        <v>64</v>
      </c>
      <c r="B65" s="56" t="s">
        <v>323</v>
      </c>
      <c r="C65" t="s">
        <v>850</v>
      </c>
    </row>
    <row r="66" spans="1:3" x14ac:dyDescent="0.2">
      <c r="A66">
        <v>65</v>
      </c>
      <c r="B66" s="56" t="s">
        <v>409</v>
      </c>
      <c r="C66" t="s">
        <v>851</v>
      </c>
    </row>
    <row r="67" spans="1:3" x14ac:dyDescent="0.2">
      <c r="A67">
        <v>66</v>
      </c>
      <c r="B67" s="56" t="s">
        <v>1434</v>
      </c>
      <c r="C67" t="s">
        <v>1433</v>
      </c>
    </row>
    <row r="68" spans="1:3" x14ac:dyDescent="0.2">
      <c r="A68">
        <v>67</v>
      </c>
      <c r="B68" s="56">
        <v>38300009</v>
      </c>
      <c r="C68" t="s">
        <v>852</v>
      </c>
    </row>
    <row r="69" spans="1:3" x14ac:dyDescent="0.2">
      <c r="A69">
        <v>68</v>
      </c>
      <c r="B69" s="56" t="s">
        <v>325</v>
      </c>
      <c r="C69" t="s">
        <v>853</v>
      </c>
    </row>
    <row r="70" spans="1:3" x14ac:dyDescent="0.2">
      <c r="A70">
        <v>69</v>
      </c>
      <c r="B70" s="56">
        <v>37500022</v>
      </c>
      <c r="C70" t="s">
        <v>1586</v>
      </c>
    </row>
    <row r="71" spans="1:3" x14ac:dyDescent="0.2">
      <c r="A71">
        <v>70</v>
      </c>
      <c r="B71" s="56" t="s">
        <v>326</v>
      </c>
      <c r="C71" t="s">
        <v>854</v>
      </c>
    </row>
    <row r="72" spans="1:3" x14ac:dyDescent="0.2">
      <c r="A72">
        <v>71</v>
      </c>
      <c r="B72" s="56" t="s">
        <v>327</v>
      </c>
      <c r="C72" t="s">
        <v>855</v>
      </c>
    </row>
    <row r="73" spans="1:3" x14ac:dyDescent="0.2">
      <c r="A73">
        <v>72</v>
      </c>
      <c r="B73" s="56" t="s">
        <v>328</v>
      </c>
      <c r="C73" t="s">
        <v>856</v>
      </c>
    </row>
    <row r="74" spans="1:3" x14ac:dyDescent="0.2">
      <c r="A74">
        <v>73</v>
      </c>
      <c r="B74" s="56" t="s">
        <v>330</v>
      </c>
      <c r="C74" t="s">
        <v>857</v>
      </c>
    </row>
    <row r="75" spans="1:3" x14ac:dyDescent="0.2">
      <c r="A75">
        <v>74</v>
      </c>
      <c r="B75" s="56" t="s">
        <v>331</v>
      </c>
      <c r="C75" t="s">
        <v>858</v>
      </c>
    </row>
    <row r="76" spans="1:3" x14ac:dyDescent="0.2">
      <c r="A76">
        <v>75</v>
      </c>
      <c r="B76" s="56" t="s">
        <v>332</v>
      </c>
      <c r="C76" t="s">
        <v>859</v>
      </c>
    </row>
    <row r="77" spans="1:3" x14ac:dyDescent="0.2">
      <c r="A77">
        <v>76</v>
      </c>
      <c r="B77" s="56" t="s">
        <v>334</v>
      </c>
      <c r="C77" t="s">
        <v>860</v>
      </c>
    </row>
    <row r="78" spans="1:3" x14ac:dyDescent="0.2">
      <c r="A78">
        <v>77</v>
      </c>
      <c r="B78" s="56" t="s">
        <v>335</v>
      </c>
      <c r="C78" t="s">
        <v>861</v>
      </c>
    </row>
    <row r="79" spans="1:3" x14ac:dyDescent="0.2">
      <c r="A79">
        <v>78</v>
      </c>
      <c r="B79" s="56" t="s">
        <v>410</v>
      </c>
      <c r="C79" t="s">
        <v>931</v>
      </c>
    </row>
    <row r="80" spans="1:3" x14ac:dyDescent="0.2">
      <c r="A80">
        <v>79</v>
      </c>
      <c r="B80" s="56" t="s">
        <v>1519</v>
      </c>
      <c r="C80" t="s">
        <v>1520</v>
      </c>
    </row>
    <row r="81" spans="1:3" x14ac:dyDescent="0.2">
      <c r="A81">
        <v>80</v>
      </c>
      <c r="B81" s="56" t="s">
        <v>337</v>
      </c>
      <c r="C81" t="s">
        <v>932</v>
      </c>
    </row>
    <row r="82" spans="1:3" x14ac:dyDescent="0.2">
      <c r="A82">
        <v>81</v>
      </c>
      <c r="B82" s="56">
        <v>30200001</v>
      </c>
      <c r="C82" t="s">
        <v>862</v>
      </c>
    </row>
    <row r="83" spans="1:3" x14ac:dyDescent="0.2">
      <c r="A83">
        <v>82</v>
      </c>
      <c r="B83" s="56" t="s">
        <v>338</v>
      </c>
      <c r="C83" t="s">
        <v>863</v>
      </c>
    </row>
    <row r="84" spans="1:3" x14ac:dyDescent="0.2">
      <c r="A84">
        <v>83</v>
      </c>
      <c r="B84" s="56" t="s">
        <v>339</v>
      </c>
      <c r="C84" t="s">
        <v>864</v>
      </c>
    </row>
    <row r="85" spans="1:3" x14ac:dyDescent="0.2">
      <c r="A85">
        <v>84</v>
      </c>
      <c r="B85" s="56">
        <v>36000005</v>
      </c>
      <c r="C85" t="s">
        <v>865</v>
      </c>
    </row>
    <row r="86" spans="1:3" x14ac:dyDescent="0.2">
      <c r="A86">
        <v>85</v>
      </c>
      <c r="B86" s="56" t="s">
        <v>341</v>
      </c>
      <c r="C86" t="s">
        <v>866</v>
      </c>
    </row>
    <row r="87" spans="1:3" x14ac:dyDescent="0.2">
      <c r="A87">
        <v>86</v>
      </c>
      <c r="B87" s="56" t="s">
        <v>343</v>
      </c>
      <c r="C87" t="s">
        <v>867</v>
      </c>
    </row>
    <row r="88" spans="1:3" x14ac:dyDescent="0.2">
      <c r="A88">
        <v>87</v>
      </c>
      <c r="B88" s="56" t="s">
        <v>344</v>
      </c>
      <c r="C88" t="s">
        <v>868</v>
      </c>
    </row>
    <row r="89" spans="1:3" x14ac:dyDescent="0.2">
      <c r="A89">
        <v>88</v>
      </c>
      <c r="B89" s="56" t="s">
        <v>1597</v>
      </c>
      <c r="C89" t="s">
        <v>1598</v>
      </c>
    </row>
    <row r="90" spans="1:3" x14ac:dyDescent="0.2">
      <c r="A90">
        <v>89</v>
      </c>
      <c r="B90" s="56" t="s">
        <v>1436</v>
      </c>
      <c r="C90" t="s">
        <v>1599</v>
      </c>
    </row>
    <row r="91" spans="1:3" x14ac:dyDescent="0.2">
      <c r="A91">
        <v>90</v>
      </c>
      <c r="B91" s="56" t="s">
        <v>1661</v>
      </c>
      <c r="C91" t="s">
        <v>1662</v>
      </c>
    </row>
    <row r="92" spans="1:3" x14ac:dyDescent="0.2">
      <c r="A92">
        <v>91</v>
      </c>
      <c r="B92" s="56" t="s">
        <v>1635</v>
      </c>
      <c r="C92" t="s">
        <v>1663</v>
      </c>
    </row>
    <row r="93" spans="1:3" x14ac:dyDescent="0.2">
      <c r="A93">
        <v>92</v>
      </c>
      <c r="B93" s="56" t="s">
        <v>345</v>
      </c>
      <c r="C93" t="s">
        <v>869</v>
      </c>
    </row>
    <row r="94" spans="1:3" x14ac:dyDescent="0.2">
      <c r="A94">
        <v>93</v>
      </c>
      <c r="B94" s="56" t="s">
        <v>347</v>
      </c>
      <c r="C94" t="s">
        <v>870</v>
      </c>
    </row>
    <row r="95" spans="1:3" x14ac:dyDescent="0.2">
      <c r="A95">
        <v>94</v>
      </c>
      <c r="B95" s="56" t="s">
        <v>349</v>
      </c>
      <c r="C95" t="s">
        <v>871</v>
      </c>
    </row>
    <row r="96" spans="1:3" x14ac:dyDescent="0.2">
      <c r="A96">
        <v>95</v>
      </c>
      <c r="B96" s="56">
        <v>23300022</v>
      </c>
      <c r="C96" t="s">
        <v>872</v>
      </c>
    </row>
    <row r="97" spans="1:3" x14ac:dyDescent="0.2">
      <c r="A97">
        <v>96</v>
      </c>
      <c r="B97" s="56" t="s">
        <v>351</v>
      </c>
      <c r="C97" t="s">
        <v>933</v>
      </c>
    </row>
    <row r="98" spans="1:3" x14ac:dyDescent="0.2">
      <c r="A98">
        <v>97</v>
      </c>
      <c r="B98" s="56" t="s">
        <v>352</v>
      </c>
      <c r="C98" t="s">
        <v>934</v>
      </c>
    </row>
    <row r="99" spans="1:3" x14ac:dyDescent="0.2">
      <c r="A99">
        <v>98</v>
      </c>
      <c r="B99" s="56">
        <v>47900068</v>
      </c>
      <c r="C99" t="s">
        <v>1256</v>
      </c>
    </row>
    <row r="100" spans="1:3" x14ac:dyDescent="0.2">
      <c r="A100">
        <v>99</v>
      </c>
      <c r="B100" s="56">
        <v>47900049</v>
      </c>
      <c r="C100" t="s">
        <v>1257</v>
      </c>
    </row>
    <row r="101" spans="1:3" x14ac:dyDescent="0.2">
      <c r="A101">
        <v>100</v>
      </c>
      <c r="B101" s="56">
        <v>5990352</v>
      </c>
      <c r="C101" t="s">
        <v>873</v>
      </c>
    </row>
    <row r="102" spans="1:3" x14ac:dyDescent="0.2">
      <c r="A102">
        <v>101</v>
      </c>
      <c r="B102" s="56" t="s">
        <v>363</v>
      </c>
      <c r="C102" t="s">
        <v>875</v>
      </c>
    </row>
    <row r="103" spans="1:3" x14ac:dyDescent="0.2">
      <c r="A103">
        <v>102</v>
      </c>
      <c r="B103" s="56" t="s">
        <v>362</v>
      </c>
      <c r="C103" t="s">
        <v>874</v>
      </c>
    </row>
    <row r="104" spans="1:3" x14ac:dyDescent="0.2">
      <c r="A104">
        <v>103</v>
      </c>
      <c r="B104" s="56" t="s">
        <v>365</v>
      </c>
      <c r="C104" t="s">
        <v>1258</v>
      </c>
    </row>
    <row r="105" spans="1:3" x14ac:dyDescent="0.2">
      <c r="A105">
        <v>104</v>
      </c>
      <c r="B105" s="56" t="s">
        <v>366</v>
      </c>
      <c r="C105" t="s">
        <v>1259</v>
      </c>
    </row>
    <row r="106" spans="1:3" x14ac:dyDescent="0.2">
      <c r="A106">
        <v>105</v>
      </c>
      <c r="B106" s="56" t="s">
        <v>368</v>
      </c>
      <c r="C106" t="s">
        <v>876</v>
      </c>
    </row>
    <row r="107" spans="1:3" x14ac:dyDescent="0.2">
      <c r="A107">
        <v>106</v>
      </c>
      <c r="B107" s="56">
        <v>47900048</v>
      </c>
      <c r="C107" t="s">
        <v>1260</v>
      </c>
    </row>
    <row r="108" spans="1:3" x14ac:dyDescent="0.2">
      <c r="A108">
        <v>107</v>
      </c>
      <c r="B108" s="56">
        <v>47900067</v>
      </c>
      <c r="C108" t="s">
        <v>1261</v>
      </c>
    </row>
    <row r="109" spans="1:3" x14ac:dyDescent="0.2">
      <c r="A109">
        <v>108</v>
      </c>
      <c r="B109" s="56">
        <v>42400008</v>
      </c>
      <c r="C109" t="s">
        <v>877</v>
      </c>
    </row>
    <row r="110" spans="1:3" x14ac:dyDescent="0.2">
      <c r="A110">
        <v>109</v>
      </c>
      <c r="B110" s="56" t="s">
        <v>1561</v>
      </c>
      <c r="C110" t="s">
        <v>1562</v>
      </c>
    </row>
    <row r="111" spans="1:3" x14ac:dyDescent="0.2">
      <c r="A111">
        <v>110</v>
      </c>
      <c r="B111" s="56">
        <v>31900066</v>
      </c>
      <c r="C111" t="s">
        <v>1262</v>
      </c>
    </row>
    <row r="112" spans="1:3" x14ac:dyDescent="0.2">
      <c r="A112">
        <v>111</v>
      </c>
      <c r="B112" s="56" t="s">
        <v>981</v>
      </c>
      <c r="C112" t="s">
        <v>982</v>
      </c>
    </row>
    <row r="113" spans="1:3" x14ac:dyDescent="0.2">
      <c r="A113">
        <v>112</v>
      </c>
      <c r="B113" s="56">
        <v>31900067</v>
      </c>
      <c r="C113" t="s">
        <v>1263</v>
      </c>
    </row>
    <row r="114" spans="1:3" x14ac:dyDescent="0.2">
      <c r="A114">
        <v>113</v>
      </c>
      <c r="B114" s="56" t="s">
        <v>983</v>
      </c>
      <c r="C114" t="s">
        <v>984</v>
      </c>
    </row>
    <row r="115" spans="1:3" x14ac:dyDescent="0.2">
      <c r="A115">
        <v>114</v>
      </c>
      <c r="B115" s="56" t="s">
        <v>1285</v>
      </c>
      <c r="C115" t="s">
        <v>1284</v>
      </c>
    </row>
    <row r="116" spans="1:3" x14ac:dyDescent="0.2">
      <c r="A116">
        <v>115</v>
      </c>
      <c r="B116" s="56" t="s">
        <v>1286</v>
      </c>
      <c r="C116" t="s">
        <v>1287</v>
      </c>
    </row>
    <row r="117" spans="1:3" x14ac:dyDescent="0.2">
      <c r="A117">
        <v>116</v>
      </c>
      <c r="B117" s="56" t="s">
        <v>1537</v>
      </c>
      <c r="C117" t="s">
        <v>1538</v>
      </c>
    </row>
    <row r="118" spans="1:3" x14ac:dyDescent="0.2">
      <c r="A118">
        <v>117</v>
      </c>
      <c r="B118" s="56">
        <v>59900184</v>
      </c>
      <c r="C118" t="s">
        <v>918</v>
      </c>
    </row>
    <row r="119" spans="1:3" x14ac:dyDescent="0.2">
      <c r="A119">
        <v>118</v>
      </c>
      <c r="B119" s="56" t="s">
        <v>370</v>
      </c>
      <c r="C119" t="s">
        <v>878</v>
      </c>
    </row>
    <row r="120" spans="1:3" x14ac:dyDescent="0.2">
      <c r="A120">
        <v>119</v>
      </c>
      <c r="B120" s="56">
        <v>39500011</v>
      </c>
      <c r="C120" t="s">
        <v>1603</v>
      </c>
    </row>
    <row r="121" spans="1:3" x14ac:dyDescent="0.2">
      <c r="A121">
        <v>120</v>
      </c>
      <c r="B121" s="56" t="s">
        <v>1306</v>
      </c>
      <c r="C121" t="s">
        <v>1604</v>
      </c>
    </row>
    <row r="122" spans="1:3" x14ac:dyDescent="0.2">
      <c r="A122">
        <v>121</v>
      </c>
      <c r="B122" s="56" t="s">
        <v>1508</v>
      </c>
      <c r="C122" t="s">
        <v>1539</v>
      </c>
    </row>
    <row r="123" spans="1:3" x14ac:dyDescent="0.2">
      <c r="A123">
        <v>122</v>
      </c>
      <c r="B123" s="56">
        <v>59900017</v>
      </c>
      <c r="C123" t="s">
        <v>1605</v>
      </c>
    </row>
    <row r="124" spans="1:3" x14ac:dyDescent="0.2">
      <c r="A124">
        <v>123</v>
      </c>
      <c r="B124" s="56">
        <v>59900186</v>
      </c>
      <c r="C124" t="s">
        <v>1606</v>
      </c>
    </row>
    <row r="125" spans="1:3" x14ac:dyDescent="0.2">
      <c r="A125">
        <v>124</v>
      </c>
      <c r="B125" s="56">
        <v>10700004</v>
      </c>
      <c r="C125" t="s">
        <v>879</v>
      </c>
    </row>
    <row r="126" spans="1:3" x14ac:dyDescent="0.2">
      <c r="A126">
        <v>125</v>
      </c>
      <c r="B126" s="56" t="s">
        <v>1372</v>
      </c>
      <c r="C126" t="s">
        <v>1369</v>
      </c>
    </row>
    <row r="127" spans="1:3" x14ac:dyDescent="0.2">
      <c r="A127">
        <v>126</v>
      </c>
      <c r="B127" s="56" t="s">
        <v>1373</v>
      </c>
      <c r="C127" t="s">
        <v>1370</v>
      </c>
    </row>
    <row r="128" spans="1:3" x14ac:dyDescent="0.2">
      <c r="A128">
        <v>127</v>
      </c>
      <c r="B128" s="56" t="s">
        <v>1374</v>
      </c>
      <c r="C128" t="s">
        <v>1371</v>
      </c>
    </row>
    <row r="129" spans="1:3" x14ac:dyDescent="0.2">
      <c r="A129">
        <v>128</v>
      </c>
      <c r="B129" s="56" t="s">
        <v>1481</v>
      </c>
      <c r="C129" t="s">
        <v>1480</v>
      </c>
    </row>
    <row r="130" spans="1:3" x14ac:dyDescent="0.2">
      <c r="A130">
        <v>129</v>
      </c>
      <c r="B130" s="56" t="s">
        <v>1495</v>
      </c>
      <c r="C130" t="s">
        <v>1494</v>
      </c>
    </row>
    <row r="131" spans="1:3" x14ac:dyDescent="0.2">
      <c r="A131">
        <v>130</v>
      </c>
      <c r="B131" s="56" t="s">
        <v>1647</v>
      </c>
      <c r="C131" t="s">
        <v>1652</v>
      </c>
    </row>
    <row r="132" spans="1:3" x14ac:dyDescent="0.2">
      <c r="A132">
        <v>131</v>
      </c>
      <c r="B132" s="56" t="s">
        <v>1648</v>
      </c>
      <c r="C132" t="s">
        <v>1653</v>
      </c>
    </row>
    <row r="133" spans="1:3" x14ac:dyDescent="0.2">
      <c r="A133">
        <v>132</v>
      </c>
      <c r="B133" s="56" t="s">
        <v>1649</v>
      </c>
      <c r="C133" t="s">
        <v>1654</v>
      </c>
    </row>
    <row r="134" spans="1:3" x14ac:dyDescent="0.2">
      <c r="A134">
        <v>133</v>
      </c>
      <c r="B134" s="56" t="s">
        <v>1650</v>
      </c>
      <c r="C134" t="s">
        <v>1655</v>
      </c>
    </row>
    <row r="135" spans="1:3" x14ac:dyDescent="0.2">
      <c r="A135">
        <v>134</v>
      </c>
      <c r="B135" s="56" t="s">
        <v>1651</v>
      </c>
      <c r="C135" t="s">
        <v>1656</v>
      </c>
    </row>
    <row r="136" spans="1:3" x14ac:dyDescent="0.2">
      <c r="A136">
        <v>135</v>
      </c>
      <c r="B136" s="56">
        <v>59900200</v>
      </c>
      <c r="C136" t="s">
        <v>1298</v>
      </c>
    </row>
    <row r="137" spans="1:3" x14ac:dyDescent="0.2">
      <c r="A137">
        <v>136</v>
      </c>
      <c r="B137" s="56" t="s">
        <v>403</v>
      </c>
      <c r="C137" t="s">
        <v>935</v>
      </c>
    </row>
    <row r="138" spans="1:3" x14ac:dyDescent="0.2">
      <c r="A138">
        <v>137</v>
      </c>
      <c r="B138" s="56" t="s">
        <v>404</v>
      </c>
      <c r="C138" t="s">
        <v>936</v>
      </c>
    </row>
    <row r="139" spans="1:3" x14ac:dyDescent="0.2">
      <c r="A139">
        <v>138</v>
      </c>
      <c r="B139" s="56" t="s">
        <v>372</v>
      </c>
      <c r="C139" t="s">
        <v>937</v>
      </c>
    </row>
    <row r="140" spans="1:3" x14ac:dyDescent="0.2">
      <c r="A140">
        <v>139</v>
      </c>
      <c r="B140" s="56" t="s">
        <v>373</v>
      </c>
      <c r="C140" t="s">
        <v>880</v>
      </c>
    </row>
    <row r="141" spans="1:3" x14ac:dyDescent="0.2">
      <c r="A141">
        <v>140</v>
      </c>
      <c r="B141" s="56" t="s">
        <v>1665</v>
      </c>
      <c r="C141" t="s">
        <v>1664</v>
      </c>
    </row>
    <row r="142" spans="1:3" x14ac:dyDescent="0.2">
      <c r="A142">
        <v>141</v>
      </c>
      <c r="B142" s="56">
        <v>11300003</v>
      </c>
      <c r="C142" t="s">
        <v>881</v>
      </c>
    </row>
    <row r="143" spans="1:3" x14ac:dyDescent="0.2">
      <c r="A143">
        <v>142</v>
      </c>
      <c r="B143" s="56">
        <v>10500005</v>
      </c>
      <c r="C143" t="s">
        <v>882</v>
      </c>
    </row>
    <row r="144" spans="1:3" x14ac:dyDescent="0.2">
      <c r="A144">
        <v>143</v>
      </c>
      <c r="B144" s="56">
        <v>59900197</v>
      </c>
      <c r="C144" t="s">
        <v>1299</v>
      </c>
    </row>
    <row r="145" spans="1:3" x14ac:dyDescent="0.2">
      <c r="A145">
        <v>144</v>
      </c>
      <c r="B145" s="56" t="s">
        <v>1305</v>
      </c>
      <c r="C145" t="s">
        <v>1498</v>
      </c>
    </row>
    <row r="146" spans="1:3" x14ac:dyDescent="0.2">
      <c r="A146">
        <v>145</v>
      </c>
      <c r="B146" s="56" t="s">
        <v>1375</v>
      </c>
      <c r="C146" t="s">
        <v>1499</v>
      </c>
    </row>
    <row r="147" spans="1:3" x14ac:dyDescent="0.2">
      <c r="A147">
        <v>146</v>
      </c>
      <c r="B147" s="56" t="s">
        <v>1560</v>
      </c>
      <c r="C147" t="s">
        <v>1600</v>
      </c>
    </row>
    <row r="148" spans="1:3" x14ac:dyDescent="0.2">
      <c r="A148">
        <v>147</v>
      </c>
      <c r="B148" s="56" t="s">
        <v>1602</v>
      </c>
      <c r="C148" t="s">
        <v>1601</v>
      </c>
    </row>
    <row r="149" spans="1:3" x14ac:dyDescent="0.2">
      <c r="A149">
        <v>148</v>
      </c>
      <c r="B149" s="56" t="s">
        <v>375</v>
      </c>
      <c r="C149" t="s">
        <v>883</v>
      </c>
    </row>
    <row r="150" spans="1:3" x14ac:dyDescent="0.2">
      <c r="A150">
        <v>149</v>
      </c>
      <c r="B150" s="56" t="s">
        <v>377</v>
      </c>
      <c r="C150" t="s">
        <v>884</v>
      </c>
    </row>
    <row r="151" spans="1:3" x14ac:dyDescent="0.2">
      <c r="A151">
        <v>150</v>
      </c>
      <c r="B151" s="56" t="s">
        <v>378</v>
      </c>
      <c r="C151" t="s">
        <v>885</v>
      </c>
    </row>
    <row r="152" spans="1:3" x14ac:dyDescent="0.2">
      <c r="A152">
        <v>151</v>
      </c>
      <c r="B152" s="56">
        <v>18200001</v>
      </c>
      <c r="C152" t="s">
        <v>1300</v>
      </c>
    </row>
    <row r="153" spans="1:3" x14ac:dyDescent="0.2">
      <c r="A153">
        <v>152</v>
      </c>
      <c r="B153" s="56">
        <v>14700003</v>
      </c>
      <c r="C153" t="s">
        <v>1301</v>
      </c>
    </row>
    <row r="154" spans="1:3" x14ac:dyDescent="0.2">
      <c r="A154">
        <v>153</v>
      </c>
      <c r="B154" s="56">
        <v>36300017</v>
      </c>
      <c r="C154" t="s">
        <v>1264</v>
      </c>
    </row>
    <row r="155" spans="1:3" x14ac:dyDescent="0.2">
      <c r="A155">
        <v>154</v>
      </c>
      <c r="B155" s="56">
        <v>25400004</v>
      </c>
      <c r="C155" t="s">
        <v>1314</v>
      </c>
    </row>
    <row r="156" spans="1:3" x14ac:dyDescent="0.2">
      <c r="A156">
        <v>155</v>
      </c>
      <c r="B156" s="56" t="s">
        <v>297</v>
      </c>
      <c r="C156" t="s">
        <v>1315</v>
      </c>
    </row>
    <row r="157" spans="1:3" x14ac:dyDescent="0.2">
      <c r="A157">
        <v>156</v>
      </c>
      <c r="B157" s="56" t="s">
        <v>379</v>
      </c>
      <c r="C157" t="s">
        <v>1316</v>
      </c>
    </row>
    <row r="158" spans="1:3" x14ac:dyDescent="0.2">
      <c r="A158">
        <v>157</v>
      </c>
      <c r="B158" s="56" t="s">
        <v>380</v>
      </c>
      <c r="C158" t="s">
        <v>1317</v>
      </c>
    </row>
    <row r="159" spans="1:3" x14ac:dyDescent="0.2">
      <c r="A159">
        <v>158</v>
      </c>
      <c r="B159" s="56">
        <v>36300016</v>
      </c>
      <c r="C159" t="s">
        <v>886</v>
      </c>
    </row>
    <row r="160" spans="1:3" x14ac:dyDescent="0.2">
      <c r="A160">
        <v>159</v>
      </c>
      <c r="B160" s="56" t="s">
        <v>299</v>
      </c>
      <c r="C160" t="s">
        <v>1318</v>
      </c>
    </row>
    <row r="161" spans="1:3" x14ac:dyDescent="0.2">
      <c r="A161">
        <v>160</v>
      </c>
      <c r="B161" s="56" t="s">
        <v>381</v>
      </c>
      <c r="C161" t="s">
        <v>887</v>
      </c>
    </row>
    <row r="162" spans="1:3" x14ac:dyDescent="0.2">
      <c r="A162">
        <v>161</v>
      </c>
      <c r="B162" s="56" t="s">
        <v>382</v>
      </c>
      <c r="C162" t="s">
        <v>888</v>
      </c>
    </row>
    <row r="163" spans="1:3" x14ac:dyDescent="0.2">
      <c r="A163">
        <v>162</v>
      </c>
      <c r="B163" s="56" t="s">
        <v>383</v>
      </c>
      <c r="C163" t="s">
        <v>938</v>
      </c>
    </row>
    <row r="164" spans="1:3" x14ac:dyDescent="0.2">
      <c r="A164">
        <v>163</v>
      </c>
      <c r="B164" s="56" t="s">
        <v>384</v>
      </c>
      <c r="C164" t="s">
        <v>1319</v>
      </c>
    </row>
    <row r="165" spans="1:3" x14ac:dyDescent="0.2">
      <c r="A165">
        <v>164</v>
      </c>
      <c r="B165" s="56" t="s">
        <v>385</v>
      </c>
      <c r="C165" t="s">
        <v>1320</v>
      </c>
    </row>
    <row r="166" spans="1:3" x14ac:dyDescent="0.2">
      <c r="A166">
        <v>165</v>
      </c>
      <c r="B166" s="56" t="s">
        <v>354</v>
      </c>
      <c r="C166" t="s">
        <v>889</v>
      </c>
    </row>
    <row r="167" spans="1:3" x14ac:dyDescent="0.2">
      <c r="A167">
        <v>166</v>
      </c>
      <c r="B167" s="56" t="s">
        <v>356</v>
      </c>
      <c r="C167" t="s">
        <v>890</v>
      </c>
    </row>
    <row r="168" spans="1:3" x14ac:dyDescent="0.2">
      <c r="A168">
        <v>167</v>
      </c>
      <c r="B168" s="56">
        <v>14700054</v>
      </c>
      <c r="C168" t="s">
        <v>1321</v>
      </c>
    </row>
    <row r="169" spans="1:3" x14ac:dyDescent="0.2">
      <c r="A169">
        <v>168</v>
      </c>
      <c r="B169" s="56" t="s">
        <v>390</v>
      </c>
      <c r="C169" t="s">
        <v>891</v>
      </c>
    </row>
    <row r="170" spans="1:3" x14ac:dyDescent="0.2">
      <c r="A170">
        <v>169</v>
      </c>
      <c r="B170" s="56" t="s">
        <v>386</v>
      </c>
      <c r="C170" t="s">
        <v>1322</v>
      </c>
    </row>
    <row r="171" spans="1:3" x14ac:dyDescent="0.2">
      <c r="A171">
        <v>170</v>
      </c>
      <c r="B171" s="56" t="s">
        <v>391</v>
      </c>
      <c r="C171" t="s">
        <v>892</v>
      </c>
    </row>
    <row r="172" spans="1:3" x14ac:dyDescent="0.2">
      <c r="A172">
        <v>171</v>
      </c>
      <c r="B172" s="56" t="s">
        <v>1623</v>
      </c>
      <c r="C172" t="s">
        <v>1622</v>
      </c>
    </row>
    <row r="173" spans="1:3" x14ac:dyDescent="0.2">
      <c r="A173">
        <v>172</v>
      </c>
      <c r="B173" s="56" t="s">
        <v>1616</v>
      </c>
      <c r="C173" t="s">
        <v>1617</v>
      </c>
    </row>
    <row r="174" spans="1:3" x14ac:dyDescent="0.2">
      <c r="A174">
        <v>173</v>
      </c>
      <c r="B174" s="56" t="s">
        <v>358</v>
      </c>
      <c r="C174" t="s">
        <v>893</v>
      </c>
    </row>
    <row r="175" spans="1:3" x14ac:dyDescent="0.2">
      <c r="A175">
        <v>174</v>
      </c>
      <c r="B175" s="56">
        <v>31900028</v>
      </c>
      <c r="C175" t="s">
        <v>939</v>
      </c>
    </row>
    <row r="176" spans="1:3" x14ac:dyDescent="0.2">
      <c r="A176">
        <v>175</v>
      </c>
      <c r="B176" s="56" t="s">
        <v>359</v>
      </c>
      <c r="C176" t="s">
        <v>940</v>
      </c>
    </row>
    <row r="177" spans="1:3" x14ac:dyDescent="0.2">
      <c r="A177">
        <v>176</v>
      </c>
      <c r="B177" s="56" t="s">
        <v>360</v>
      </c>
      <c r="C177" t="s">
        <v>894</v>
      </c>
    </row>
    <row r="178" spans="1:3" x14ac:dyDescent="0.2">
      <c r="A178">
        <v>177</v>
      </c>
      <c r="B178" s="56" t="s">
        <v>387</v>
      </c>
      <c r="C178" t="s">
        <v>895</v>
      </c>
    </row>
    <row r="179" spans="1:3" x14ac:dyDescent="0.2">
      <c r="A179">
        <v>178</v>
      </c>
      <c r="B179" s="56" t="s">
        <v>1340</v>
      </c>
      <c r="C179" t="s">
        <v>1339</v>
      </c>
    </row>
    <row r="180" spans="1:3" x14ac:dyDescent="0.2">
      <c r="A180">
        <v>179</v>
      </c>
      <c r="B180" s="56">
        <v>37500005</v>
      </c>
      <c r="C180" t="s">
        <v>896</v>
      </c>
    </row>
    <row r="181" spans="1:3" x14ac:dyDescent="0.2">
      <c r="A181">
        <v>180</v>
      </c>
      <c r="B181" s="56" t="s">
        <v>388</v>
      </c>
      <c r="C181" t="s">
        <v>1323</v>
      </c>
    </row>
    <row r="182" spans="1:3" x14ac:dyDescent="0.2">
      <c r="A182">
        <v>181</v>
      </c>
      <c r="B182" s="56" t="s">
        <v>389</v>
      </c>
      <c r="C182" t="s">
        <v>897</v>
      </c>
    </row>
    <row r="183" spans="1:3" x14ac:dyDescent="0.2">
      <c r="A183">
        <v>182</v>
      </c>
      <c r="B183" s="56" t="s">
        <v>1585</v>
      </c>
      <c r="C183" t="s">
        <v>1584</v>
      </c>
    </row>
    <row r="184" spans="1:3" x14ac:dyDescent="0.2">
      <c r="A184">
        <v>183</v>
      </c>
      <c r="B184" s="56">
        <v>42300005</v>
      </c>
      <c r="C184" t="s">
        <v>1265</v>
      </c>
    </row>
    <row r="185" spans="1:3" x14ac:dyDescent="0.2">
      <c r="A185">
        <v>184</v>
      </c>
      <c r="B185" s="56" t="s">
        <v>392</v>
      </c>
      <c r="C185" t="s">
        <v>898</v>
      </c>
    </row>
    <row r="186" spans="1:3" x14ac:dyDescent="0.2">
      <c r="A186">
        <v>185</v>
      </c>
      <c r="B186" s="56">
        <v>43900003</v>
      </c>
      <c r="C186" t="s">
        <v>899</v>
      </c>
    </row>
    <row r="187" spans="1:3" x14ac:dyDescent="0.2">
      <c r="A187">
        <v>186</v>
      </c>
      <c r="B187" s="56" t="s">
        <v>393</v>
      </c>
      <c r="C187" t="s">
        <v>900</v>
      </c>
    </row>
    <row r="188" spans="1:3" x14ac:dyDescent="0.2">
      <c r="A188">
        <v>187</v>
      </c>
      <c r="B188" s="56" t="s">
        <v>1496</v>
      </c>
      <c r="C188" t="s">
        <v>1497</v>
      </c>
    </row>
    <row r="189" spans="1:3" x14ac:dyDescent="0.2">
      <c r="A189">
        <v>188</v>
      </c>
      <c r="B189" s="56" t="s">
        <v>394</v>
      </c>
      <c r="C189" t="s">
        <v>901</v>
      </c>
    </row>
    <row r="190" spans="1:3" x14ac:dyDescent="0.2">
      <c r="A190">
        <v>189</v>
      </c>
      <c r="B190" s="56" t="s">
        <v>395</v>
      </c>
      <c r="C190" t="s">
        <v>902</v>
      </c>
    </row>
    <row r="191" spans="1:3" x14ac:dyDescent="0.2">
      <c r="A191">
        <v>190</v>
      </c>
      <c r="B191" s="56">
        <v>59900201</v>
      </c>
      <c r="C191" t="s">
        <v>1302</v>
      </c>
    </row>
    <row r="192" spans="1:3" x14ac:dyDescent="0.2">
      <c r="A192">
        <v>191</v>
      </c>
      <c r="B192" s="56" t="s">
        <v>396</v>
      </c>
      <c r="C192" t="s">
        <v>903</v>
      </c>
    </row>
    <row r="193" spans="1:3" x14ac:dyDescent="0.2">
      <c r="A193">
        <v>192</v>
      </c>
      <c r="B193" s="56" t="s">
        <v>397</v>
      </c>
      <c r="C193" t="s">
        <v>904</v>
      </c>
    </row>
    <row r="194" spans="1:3" x14ac:dyDescent="0.2">
      <c r="A194">
        <v>193</v>
      </c>
      <c r="B194" s="56" t="s">
        <v>1582</v>
      </c>
      <c r="C194" t="s">
        <v>1583</v>
      </c>
    </row>
    <row r="195" spans="1:3" x14ac:dyDescent="0.2">
      <c r="A195">
        <v>194</v>
      </c>
      <c r="B195" s="56" t="s">
        <v>398</v>
      </c>
      <c r="C195" t="s">
        <v>905</v>
      </c>
    </row>
    <row r="196" spans="1:3" x14ac:dyDescent="0.2">
      <c r="A196">
        <v>195</v>
      </c>
      <c r="B196" s="56" t="s">
        <v>399</v>
      </c>
      <c r="C196" t="s">
        <v>906</v>
      </c>
    </row>
    <row r="197" spans="1:3" x14ac:dyDescent="0.2">
      <c r="A197">
        <v>196</v>
      </c>
      <c r="B197" s="56" t="s">
        <v>300</v>
      </c>
      <c r="C197" t="s">
        <v>907</v>
      </c>
    </row>
    <row r="198" spans="1:3" x14ac:dyDescent="0.2">
      <c r="A198">
        <v>197</v>
      </c>
      <c r="B198" s="56">
        <v>45700010</v>
      </c>
      <c r="C198" t="s">
        <v>1646</v>
      </c>
    </row>
    <row r="199" spans="1:3" x14ac:dyDescent="0.2">
      <c r="A199">
        <v>198</v>
      </c>
      <c r="B199" s="56">
        <v>19000008</v>
      </c>
      <c r="C199" t="s">
        <v>908</v>
      </c>
    </row>
    <row r="200" spans="1:3" x14ac:dyDescent="0.2">
      <c r="A200">
        <v>199</v>
      </c>
      <c r="B200" s="56" t="s">
        <v>400</v>
      </c>
      <c r="C200" t="s">
        <v>1266</v>
      </c>
    </row>
    <row r="201" spans="1:3" x14ac:dyDescent="0.2">
      <c r="A201">
        <v>200</v>
      </c>
      <c r="B201" s="56" t="s">
        <v>401</v>
      </c>
      <c r="C201" t="s">
        <v>909</v>
      </c>
    </row>
    <row r="202" spans="1:3" x14ac:dyDescent="0.2">
      <c r="A202">
        <v>201</v>
      </c>
      <c r="B202" s="56">
        <v>59900213</v>
      </c>
      <c r="C202" t="s">
        <v>919</v>
      </c>
    </row>
    <row r="203" spans="1:3" x14ac:dyDescent="0.2">
      <c r="A203">
        <v>202</v>
      </c>
      <c r="B203" s="56">
        <v>47900026</v>
      </c>
      <c r="C203" t="s">
        <v>910</v>
      </c>
    </row>
    <row r="204" spans="1:3" x14ac:dyDescent="0.2">
      <c r="A204">
        <v>203</v>
      </c>
      <c r="B204" s="56" t="s">
        <v>353</v>
      </c>
      <c r="C204" t="s">
        <v>941</v>
      </c>
    </row>
    <row r="205" spans="1:3" x14ac:dyDescent="0.2">
      <c r="A205">
        <v>204</v>
      </c>
      <c r="B205" s="56">
        <v>59900214</v>
      </c>
      <c r="C205" t="s">
        <v>920</v>
      </c>
    </row>
    <row r="206" spans="1:3" x14ac:dyDescent="0.2">
      <c r="A206">
        <v>205</v>
      </c>
      <c r="B206" s="56" t="s">
        <v>1469</v>
      </c>
      <c r="C206" t="s">
        <v>1471</v>
      </c>
    </row>
    <row r="207" spans="1:3" x14ac:dyDescent="0.2">
      <c r="A207">
        <v>206</v>
      </c>
      <c r="B207" s="56">
        <v>17300006</v>
      </c>
      <c r="C207" t="s">
        <v>921</v>
      </c>
    </row>
    <row r="208" spans="1:3" x14ac:dyDescent="0.2">
      <c r="A208">
        <v>207</v>
      </c>
      <c r="B208" s="56" t="s">
        <v>367</v>
      </c>
      <c r="C208" t="s">
        <v>922</v>
      </c>
    </row>
    <row r="209" spans="1:3" x14ac:dyDescent="0.2">
      <c r="A209">
        <v>208</v>
      </c>
      <c r="B209" s="56" t="s">
        <v>1470</v>
      </c>
      <c r="C209" t="s">
        <v>1472</v>
      </c>
    </row>
    <row r="210" spans="1:3" x14ac:dyDescent="0.2">
      <c r="A210">
        <v>209</v>
      </c>
      <c r="B210" s="56">
        <v>35900009</v>
      </c>
      <c r="C210" t="s">
        <v>911</v>
      </c>
    </row>
    <row r="211" spans="1:3" x14ac:dyDescent="0.2">
      <c r="A211">
        <v>210</v>
      </c>
      <c r="B211" s="56" t="s">
        <v>405</v>
      </c>
      <c r="C211" t="s">
        <v>912</v>
      </c>
    </row>
    <row r="212" spans="1:3" x14ac:dyDescent="0.2">
      <c r="A212">
        <v>211</v>
      </c>
      <c r="B212" s="56">
        <v>28900008</v>
      </c>
      <c r="C212" t="s">
        <v>1437</v>
      </c>
    </row>
    <row r="213" spans="1:3" x14ac:dyDescent="0.2">
      <c r="A213">
        <v>212</v>
      </c>
      <c r="B213" s="56" t="s">
        <v>406</v>
      </c>
      <c r="C213" t="s">
        <v>913</v>
      </c>
    </row>
    <row r="214" spans="1:3" x14ac:dyDescent="0.2">
      <c r="A214">
        <v>213</v>
      </c>
      <c r="B214" s="56" t="s">
        <v>407</v>
      </c>
      <c r="C214" t="s">
        <v>914</v>
      </c>
    </row>
    <row r="215" spans="1:3" x14ac:dyDescent="0.2">
      <c r="A215">
        <v>214</v>
      </c>
      <c r="B215" s="56" t="s">
        <v>408</v>
      </c>
      <c r="C215" t="s">
        <v>942</v>
      </c>
    </row>
    <row r="216" spans="1:3" x14ac:dyDescent="0.2">
      <c r="A216">
        <v>215</v>
      </c>
      <c r="B216" s="56" t="s">
        <v>1644</v>
      </c>
      <c r="C216" t="s">
        <v>1643</v>
      </c>
    </row>
    <row r="217" spans="1:3" x14ac:dyDescent="0.2">
      <c r="A217">
        <v>216</v>
      </c>
      <c r="B217" s="56"/>
      <c r="C217" s="79" t="s">
        <v>1509</v>
      </c>
    </row>
  </sheetData>
  <sheetProtection algorithmName="SHA-512" hashValue="MyHOxoW9f8bEGZwzBWUEhNwaySfiVj/LIVorTRjeWIXlmROUJElGeV3CheEvWArzvnj/Qnbgbn7Ot/e3rOswjg==" saltValue="aipe9VJt9cqg6fQV5T0jHQ==" spinCount="100000" sheet="1" objects="1" scenarios="1"/>
  <phoneticPr fontId="13" type="noConversion"/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49"/>
  <sheetViews>
    <sheetView zoomScale="80" zoomScaleNormal="80" workbookViewId="0">
      <selection activeCell="G1" sqref="G1"/>
    </sheetView>
  </sheetViews>
  <sheetFormatPr defaultRowHeight="12.75" x14ac:dyDescent="0.2"/>
  <cols>
    <col min="1" max="1" width="10" style="37" bestFit="1" customWidth="1"/>
    <col min="2" max="2" width="22.140625" style="40" customWidth="1"/>
    <col min="3" max="3" width="41.5703125" style="40" bestFit="1" customWidth="1"/>
    <col min="4" max="4" width="11.28515625" style="40" bestFit="1" customWidth="1"/>
    <col min="5" max="5" width="8.5703125" style="40" customWidth="1"/>
    <col min="6" max="6" width="20.5703125" customWidth="1"/>
    <col min="7" max="7" width="60" customWidth="1"/>
    <col min="8" max="8" width="24.5703125" style="40" bestFit="1" customWidth="1"/>
  </cols>
  <sheetData>
    <row r="1" spans="1:8" x14ac:dyDescent="0.2">
      <c r="A1" s="37" t="s">
        <v>915</v>
      </c>
      <c r="B1" s="40" t="s">
        <v>1022</v>
      </c>
      <c r="C1" s="40" t="s">
        <v>987</v>
      </c>
      <c r="D1" s="40" t="s">
        <v>1023</v>
      </c>
      <c r="F1" t="s">
        <v>1051</v>
      </c>
      <c r="G1" s="59">
        <v>1</v>
      </c>
      <c r="H1" s="40">
        <f>G1</f>
        <v>1</v>
      </c>
    </row>
    <row r="2" spans="1:8" x14ac:dyDescent="0.2">
      <c r="A2" s="37">
        <v>1</v>
      </c>
      <c r="C2" s="40" t="s">
        <v>1037</v>
      </c>
      <c r="F2" t="s">
        <v>1053</v>
      </c>
      <c r="G2" s="59">
        <f>VLOOKUP(G1,'CLASSES'!$A$2:$D$24,2)</f>
        <v>0</v>
      </c>
      <c r="H2" s="40">
        <f>G2</f>
        <v>0</v>
      </c>
    </row>
    <row r="3" spans="1:8" x14ac:dyDescent="0.2">
      <c r="A3" s="37">
        <v>2</v>
      </c>
      <c r="B3" s="40" t="s">
        <v>289</v>
      </c>
      <c r="C3" s="40" t="s">
        <v>1024</v>
      </c>
      <c r="D3" s="40" t="s">
        <v>280</v>
      </c>
      <c r="F3" t="s">
        <v>1054</v>
      </c>
      <c r="G3" s="59" t="str">
        <f>VLOOKUP(G1,'CLASSES'!$A$2:$D$24,3)</f>
        <v xml:space="preserve">     </v>
      </c>
      <c r="H3" s="40" t="str">
        <f>G3</f>
        <v xml:space="preserve">     </v>
      </c>
    </row>
    <row r="4" spans="1:8" x14ac:dyDescent="0.2">
      <c r="A4" s="37">
        <v>3</v>
      </c>
      <c r="B4" s="40" t="s">
        <v>434</v>
      </c>
      <c r="C4" s="40" t="s">
        <v>1025</v>
      </c>
      <c r="D4" s="40" t="s">
        <v>280</v>
      </c>
    </row>
    <row r="5" spans="1:8" x14ac:dyDescent="0.2">
      <c r="A5" s="37">
        <v>4</v>
      </c>
      <c r="B5" s="40" t="s">
        <v>288</v>
      </c>
      <c r="C5" s="40" t="s">
        <v>1026</v>
      </c>
      <c r="D5" s="40" t="s">
        <v>280</v>
      </c>
      <c r="G5" t="s">
        <v>944</v>
      </c>
    </row>
    <row r="6" spans="1:8" x14ac:dyDescent="0.2">
      <c r="A6" s="37">
        <v>5</v>
      </c>
      <c r="B6" s="40" t="s">
        <v>288</v>
      </c>
      <c r="C6" s="40" t="s">
        <v>1313</v>
      </c>
      <c r="D6" s="40" t="s">
        <v>280</v>
      </c>
      <c r="G6" t="s">
        <v>1042</v>
      </c>
    </row>
    <row r="7" spans="1:8" x14ac:dyDescent="0.2">
      <c r="A7" s="37">
        <v>6</v>
      </c>
      <c r="B7" s="40" t="s">
        <v>287</v>
      </c>
      <c r="C7" s="40" t="s">
        <v>1027</v>
      </c>
      <c r="D7" s="40" t="s">
        <v>279</v>
      </c>
      <c r="G7" t="s">
        <v>1038</v>
      </c>
    </row>
    <row r="8" spans="1:8" x14ac:dyDescent="0.2">
      <c r="A8" s="37">
        <v>7</v>
      </c>
      <c r="B8" s="40" t="s">
        <v>290</v>
      </c>
      <c r="C8" s="40" t="s">
        <v>1028</v>
      </c>
      <c r="D8" s="40" t="s">
        <v>280</v>
      </c>
      <c r="G8" t="s">
        <v>1039</v>
      </c>
    </row>
    <row r="9" spans="1:8" x14ac:dyDescent="0.2">
      <c r="A9" s="37">
        <v>8</v>
      </c>
      <c r="B9" s="40" t="s">
        <v>444</v>
      </c>
      <c r="C9" s="40" t="s">
        <v>1029</v>
      </c>
      <c r="D9" s="40" t="s">
        <v>280</v>
      </c>
      <c r="G9" t="s">
        <v>948</v>
      </c>
    </row>
    <row r="10" spans="1:8" x14ac:dyDescent="0.2">
      <c r="A10" s="37">
        <v>9</v>
      </c>
      <c r="B10" s="40" t="s">
        <v>291</v>
      </c>
      <c r="C10" s="40" t="s">
        <v>1030</v>
      </c>
      <c r="D10" s="40" t="s">
        <v>280</v>
      </c>
      <c r="G10" t="s">
        <v>947</v>
      </c>
    </row>
    <row r="11" spans="1:8" x14ac:dyDescent="0.2">
      <c r="A11" s="37">
        <v>10</v>
      </c>
      <c r="B11" s="40" t="s">
        <v>1310</v>
      </c>
      <c r="C11" s="40" t="s">
        <v>1311</v>
      </c>
      <c r="D11" s="40" t="s">
        <v>1312</v>
      </c>
    </row>
    <row r="12" spans="1:8" x14ac:dyDescent="0.2">
      <c r="A12" s="37">
        <v>11</v>
      </c>
      <c r="B12" s="40" t="s">
        <v>1447</v>
      </c>
      <c r="C12" s="40" t="s">
        <v>1446</v>
      </c>
      <c r="D12" s="40" t="s">
        <v>1312</v>
      </c>
      <c r="G12" t="s">
        <v>1166</v>
      </c>
    </row>
    <row r="13" spans="1:8" x14ac:dyDescent="0.2">
      <c r="A13" s="37">
        <v>12</v>
      </c>
      <c r="B13" s="40" t="s">
        <v>292</v>
      </c>
      <c r="C13" s="40" t="s">
        <v>1031</v>
      </c>
      <c r="D13" s="40" t="s">
        <v>280</v>
      </c>
    </row>
    <row r="14" spans="1:8" x14ac:dyDescent="0.2">
      <c r="A14" s="37">
        <v>13</v>
      </c>
      <c r="B14" s="40" t="s">
        <v>281</v>
      </c>
      <c r="C14" s="40" t="s">
        <v>1040</v>
      </c>
      <c r="D14" s="40" t="s">
        <v>280</v>
      </c>
    </row>
    <row r="15" spans="1:8" x14ac:dyDescent="0.2">
      <c r="A15" s="37">
        <v>14</v>
      </c>
      <c r="B15" s="40" t="s">
        <v>704</v>
      </c>
      <c r="C15" s="40" t="s">
        <v>1041</v>
      </c>
      <c r="D15" s="40" t="s">
        <v>280</v>
      </c>
    </row>
    <row r="16" spans="1:8" x14ac:dyDescent="0.2">
      <c r="A16" s="37">
        <v>15</v>
      </c>
      <c r="B16" s="40" t="s">
        <v>293</v>
      </c>
      <c r="C16" s="40" t="s">
        <v>1032</v>
      </c>
      <c r="D16" s="40" t="s">
        <v>280</v>
      </c>
    </row>
    <row r="17" spans="1:9" ht="13.5" customHeight="1" x14ac:dyDescent="0.2">
      <c r="A17" s="37">
        <v>16</v>
      </c>
      <c r="B17" s="40" t="s">
        <v>429</v>
      </c>
      <c r="C17" s="40" t="s">
        <v>1033</v>
      </c>
      <c r="D17" s="40" t="s">
        <v>427</v>
      </c>
    </row>
    <row r="18" spans="1:9" ht="12.75" customHeight="1" x14ac:dyDescent="0.2">
      <c r="A18" s="37">
        <v>17</v>
      </c>
      <c r="B18" s="40" t="s">
        <v>428</v>
      </c>
      <c r="C18" s="40" t="s">
        <v>1034</v>
      </c>
      <c r="D18" s="40" t="s">
        <v>427</v>
      </c>
    </row>
    <row r="19" spans="1:9" ht="12.75" customHeight="1" x14ac:dyDescent="0.2">
      <c r="A19" s="37">
        <v>18</v>
      </c>
      <c r="B19" s="40" t="s">
        <v>426</v>
      </c>
      <c r="C19" s="40" t="s">
        <v>1035</v>
      </c>
      <c r="D19" s="40" t="s">
        <v>427</v>
      </c>
    </row>
    <row r="20" spans="1:9" ht="12.75" customHeight="1" x14ac:dyDescent="0.2">
      <c r="A20" s="37">
        <v>19</v>
      </c>
      <c r="B20" s="40" t="s">
        <v>423</v>
      </c>
      <c r="C20" s="40" t="s">
        <v>424</v>
      </c>
      <c r="D20" s="40" t="s">
        <v>425</v>
      </c>
    </row>
    <row r="21" spans="1:9" ht="12.75" customHeight="1" x14ac:dyDescent="0.2">
      <c r="A21" s="37">
        <v>20</v>
      </c>
      <c r="B21" s="40" t="s">
        <v>1463</v>
      </c>
      <c r="C21" s="40" t="s">
        <v>1478</v>
      </c>
      <c r="D21" s="40" t="s">
        <v>279</v>
      </c>
    </row>
    <row r="22" spans="1:9" ht="12.75" customHeight="1" x14ac:dyDescent="0.2">
      <c r="A22" s="37">
        <v>21</v>
      </c>
      <c r="B22" s="40" t="s">
        <v>1462</v>
      </c>
      <c r="C22" s="40" t="s">
        <v>1479</v>
      </c>
      <c r="D22" s="40" t="s">
        <v>280</v>
      </c>
    </row>
    <row r="23" spans="1:9" x14ac:dyDescent="0.2">
      <c r="A23" s="37">
        <v>22</v>
      </c>
      <c r="B23" s="40" t="s">
        <v>294</v>
      </c>
      <c r="C23" s="40" t="s">
        <v>1036</v>
      </c>
      <c r="D23" s="40" t="s">
        <v>295</v>
      </c>
    </row>
    <row r="24" spans="1:9" x14ac:dyDescent="0.2">
      <c r="A24" s="37">
        <v>23</v>
      </c>
      <c r="C24" s="85" t="s">
        <v>1280</v>
      </c>
      <c r="E24" s="61"/>
    </row>
    <row r="25" spans="1:9" x14ac:dyDescent="0.2">
      <c r="E25" s="61"/>
    </row>
    <row r="26" spans="1:9" x14ac:dyDescent="0.2">
      <c r="B26" s="61"/>
      <c r="C26" s="61"/>
      <c r="D26" s="61"/>
      <c r="E26" s="61"/>
    </row>
    <row r="27" spans="1:9" x14ac:dyDescent="0.2">
      <c r="B27" s="61"/>
      <c r="C27" s="61"/>
      <c r="D27" s="61"/>
      <c r="E27" s="61"/>
    </row>
    <row r="28" spans="1:9" x14ac:dyDescent="0.2">
      <c r="B28" s="61"/>
      <c r="C28" s="61"/>
      <c r="D28" s="61"/>
      <c r="E28" s="61"/>
    </row>
    <row r="29" spans="1:9" x14ac:dyDescent="0.2">
      <c r="B29" s="61"/>
      <c r="C29" s="61"/>
      <c r="D29" s="61"/>
      <c r="E29" s="61"/>
    </row>
    <row r="30" spans="1:9" x14ac:dyDescent="0.2">
      <c r="B30" s="61"/>
      <c r="C30" s="61"/>
      <c r="D30" s="61"/>
      <c r="E30" s="61"/>
    </row>
    <row r="31" spans="1:9" s="47" customFormat="1" x14ac:dyDescent="0.2">
      <c r="A31" s="37"/>
      <c r="B31" s="61"/>
      <c r="C31" s="61"/>
      <c r="D31" s="61"/>
      <c r="E31" s="61"/>
      <c r="F31"/>
      <c r="G31"/>
      <c r="H31" s="40"/>
      <c r="I31"/>
    </row>
    <row r="32" spans="1:9" s="47" customFormat="1" x14ac:dyDescent="0.2">
      <c r="A32" s="37"/>
      <c r="B32" s="61"/>
      <c r="C32" s="61"/>
      <c r="D32" s="61"/>
      <c r="E32" s="61"/>
      <c r="F32"/>
      <c r="G32"/>
      <c r="H32" s="40"/>
      <c r="I32"/>
    </row>
    <row r="33" spans="1:9" s="47" customFormat="1" x14ac:dyDescent="0.2">
      <c r="A33" s="37"/>
      <c r="B33" s="61"/>
      <c r="C33" s="61"/>
      <c r="D33" s="61"/>
      <c r="E33" s="61"/>
      <c r="F33"/>
      <c r="G33"/>
      <c r="H33" s="40"/>
      <c r="I33"/>
    </row>
    <row r="34" spans="1:9" s="47" customFormat="1" x14ac:dyDescent="0.2">
      <c r="A34" s="37"/>
      <c r="B34" s="61"/>
      <c r="C34" s="61"/>
      <c r="D34" s="61"/>
      <c r="E34" s="61"/>
      <c r="F34"/>
      <c r="G34"/>
      <c r="H34" s="40"/>
      <c r="I34"/>
    </row>
    <row r="35" spans="1:9" s="47" customFormat="1" x14ac:dyDescent="0.2">
      <c r="A35" s="37"/>
      <c r="B35" s="61"/>
      <c r="C35" s="61"/>
      <c r="D35" s="61"/>
      <c r="E35" s="61"/>
      <c r="F35"/>
      <c r="G35"/>
      <c r="H35" s="40"/>
      <c r="I35"/>
    </row>
    <row r="36" spans="1:9" s="47" customFormat="1" x14ac:dyDescent="0.2">
      <c r="A36" s="37"/>
      <c r="B36" s="61"/>
      <c r="C36" s="61"/>
      <c r="D36" s="61"/>
      <c r="E36" s="61"/>
      <c r="F36"/>
      <c r="G36"/>
      <c r="H36" s="40"/>
      <c r="I36"/>
    </row>
    <row r="37" spans="1:9" s="47" customFormat="1" x14ac:dyDescent="0.2">
      <c r="A37" s="37"/>
      <c r="B37" s="61"/>
      <c r="C37" s="61"/>
      <c r="D37" s="61"/>
      <c r="E37" s="61"/>
      <c r="F37"/>
      <c r="G37"/>
      <c r="H37" s="40"/>
      <c r="I37"/>
    </row>
    <row r="38" spans="1:9" s="47" customFormat="1" x14ac:dyDescent="0.2">
      <c r="A38" s="37"/>
      <c r="B38" s="61"/>
      <c r="C38" s="61"/>
      <c r="D38" s="61"/>
      <c r="E38" s="61"/>
      <c r="F38"/>
      <c r="G38"/>
      <c r="H38" s="40"/>
      <c r="I38"/>
    </row>
    <row r="39" spans="1:9" s="47" customFormat="1" x14ac:dyDescent="0.2">
      <c r="A39" s="37"/>
      <c r="B39" s="61"/>
      <c r="C39" s="61"/>
      <c r="D39" s="61"/>
      <c r="E39" s="61"/>
      <c r="F39"/>
      <c r="G39"/>
      <c r="H39" s="40"/>
      <c r="I39"/>
    </row>
    <row r="40" spans="1:9" s="47" customFormat="1" x14ac:dyDescent="0.2">
      <c r="A40" s="37"/>
      <c r="B40" s="61"/>
      <c r="C40" s="61"/>
      <c r="D40" s="61"/>
      <c r="E40" s="61"/>
      <c r="F40"/>
      <c r="G40"/>
      <c r="H40" s="40"/>
      <c r="I40"/>
    </row>
    <row r="41" spans="1:9" s="47" customFormat="1" x14ac:dyDescent="0.2">
      <c r="A41" s="37"/>
      <c r="B41" s="61"/>
      <c r="C41" s="61"/>
      <c r="D41" s="61"/>
      <c r="E41" s="61"/>
      <c r="F41"/>
      <c r="G41"/>
      <c r="H41" s="40"/>
      <c r="I41"/>
    </row>
    <row r="42" spans="1:9" s="47" customFormat="1" x14ac:dyDescent="0.2">
      <c r="A42" s="37"/>
      <c r="B42" s="61"/>
      <c r="C42" s="61"/>
      <c r="D42" s="61"/>
      <c r="E42" s="61"/>
      <c r="F42"/>
      <c r="G42"/>
      <c r="H42" s="40"/>
      <c r="I42"/>
    </row>
    <row r="43" spans="1:9" s="47" customFormat="1" x14ac:dyDescent="0.2">
      <c r="A43" s="37"/>
      <c r="B43" s="61"/>
      <c r="C43" s="61"/>
      <c r="D43" s="61"/>
      <c r="E43" s="40"/>
      <c r="F43"/>
      <c r="G43"/>
      <c r="H43" s="40"/>
      <c r="I43"/>
    </row>
    <row r="44" spans="1:9" s="47" customFormat="1" x14ac:dyDescent="0.2">
      <c r="A44" s="37"/>
      <c r="B44" s="61"/>
      <c r="C44" s="61"/>
      <c r="D44" s="61"/>
      <c r="E44" s="40"/>
      <c r="F44"/>
      <c r="G44"/>
      <c r="H44" s="40"/>
      <c r="I44"/>
    </row>
    <row r="45" spans="1:9" s="47" customFormat="1" x14ac:dyDescent="0.2">
      <c r="A45" s="37"/>
      <c r="B45" s="40"/>
      <c r="C45" s="40"/>
      <c r="D45" s="40"/>
      <c r="E45" s="40"/>
      <c r="F45"/>
      <c r="G45"/>
      <c r="H45" s="40"/>
      <c r="I45"/>
    </row>
    <row r="46" spans="1:9" s="47" customFormat="1" ht="13.5" customHeight="1" x14ac:dyDescent="0.2">
      <c r="A46" s="37"/>
      <c r="B46" s="40"/>
      <c r="C46" s="40"/>
      <c r="D46" s="40"/>
      <c r="E46" s="40"/>
      <c r="F46"/>
      <c r="G46"/>
      <c r="H46" s="40"/>
      <c r="I46"/>
    </row>
    <row r="47" spans="1:9" s="47" customFormat="1" x14ac:dyDescent="0.2">
      <c r="A47" s="37"/>
      <c r="B47" s="40"/>
      <c r="C47" s="40"/>
      <c r="D47" s="40"/>
      <c r="E47" s="40"/>
      <c r="F47"/>
      <c r="G47"/>
      <c r="H47" s="40"/>
      <c r="I47"/>
    </row>
    <row r="48" spans="1:9" s="47" customFormat="1" x14ac:dyDescent="0.2">
      <c r="A48" s="37"/>
      <c r="B48" s="40"/>
      <c r="C48" s="40"/>
      <c r="D48" s="40"/>
      <c r="E48" s="40"/>
      <c r="F48"/>
      <c r="G48"/>
      <c r="H48" s="40"/>
      <c r="I48"/>
    </row>
    <row r="49" spans="1:9" s="47" customFormat="1" ht="13.5" customHeight="1" x14ac:dyDescent="0.2">
      <c r="A49" s="37"/>
      <c r="B49" s="40"/>
      <c r="C49" s="40"/>
      <c r="D49" s="40"/>
      <c r="E49" s="40"/>
      <c r="F49"/>
      <c r="G49"/>
      <c r="H49" s="40"/>
      <c r="I49"/>
    </row>
  </sheetData>
  <sheetProtection algorithmName="SHA-512" hashValue="qBhVNVG/qSZLarryYrOlazxE8Di89IvRBbfFEWzuGrrWITQszBTVD8RLcdMqcCRBiO96mfEIAZaAPeXZOZgUmA==" saltValue="7Ox4RgTlqAvCAg+jncbM7w==" spinCount="100000" sheet="1" selectLockedCells="1"/>
  <phoneticPr fontId="13" type="noConversion"/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50"/>
  <sheetViews>
    <sheetView topLeftCell="A17" zoomScale="80" zoomScaleNormal="80" workbookViewId="0">
      <selection activeCell="C40" sqref="C40"/>
    </sheetView>
  </sheetViews>
  <sheetFormatPr defaultRowHeight="12.75" x14ac:dyDescent="0.2"/>
  <cols>
    <col min="2" max="2" width="14.85546875" style="40" customWidth="1"/>
    <col min="3" max="3" width="24.7109375" bestFit="1" customWidth="1"/>
    <col min="4" max="4" width="25.85546875" customWidth="1"/>
    <col min="5" max="5" width="40.42578125" bestFit="1" customWidth="1"/>
    <col min="6" max="6" width="8.5703125" customWidth="1"/>
    <col min="7" max="7" width="20.5703125" customWidth="1"/>
    <col min="8" max="8" width="60" customWidth="1"/>
    <col min="9" max="9" width="26.85546875" style="40" bestFit="1" customWidth="1"/>
  </cols>
  <sheetData>
    <row r="1" spans="1:9" x14ac:dyDescent="0.2">
      <c r="A1" s="45" t="s">
        <v>915</v>
      </c>
      <c r="B1" s="62" t="s">
        <v>1017</v>
      </c>
      <c r="C1" s="45" t="s">
        <v>128</v>
      </c>
      <c r="D1" s="45" t="s">
        <v>122</v>
      </c>
      <c r="E1" s="45" t="s">
        <v>230</v>
      </c>
      <c r="F1" s="45"/>
      <c r="G1" t="s">
        <v>1051</v>
      </c>
      <c r="H1" s="59">
        <v>1</v>
      </c>
      <c r="I1" s="40">
        <f>H1</f>
        <v>1</v>
      </c>
    </row>
    <row r="2" spans="1:9" x14ac:dyDescent="0.2">
      <c r="A2" s="44">
        <v>1</v>
      </c>
      <c r="B2" s="62"/>
      <c r="C2" s="45"/>
      <c r="D2" s="45"/>
      <c r="E2" s="45" t="s">
        <v>1037</v>
      </c>
      <c r="G2" t="s">
        <v>1001</v>
      </c>
      <c r="H2" s="59">
        <f>VLOOKUP(H1,'CEMENT'!$A$2:$E$38,2)</f>
        <v>0</v>
      </c>
      <c r="I2" s="40">
        <f>H2</f>
        <v>0</v>
      </c>
    </row>
    <row r="3" spans="1:9" x14ac:dyDescent="0.2">
      <c r="A3" s="44">
        <f>A2+1</f>
        <v>2</v>
      </c>
      <c r="B3" s="62">
        <v>59900255</v>
      </c>
      <c r="C3" s="45" t="s">
        <v>276</v>
      </c>
      <c r="D3" s="45" t="s">
        <v>1514</v>
      </c>
      <c r="E3" s="45" t="str">
        <f t="shared" ref="E3:E38" si="0">C3&amp;" - "&amp;D3</f>
        <v>Argos - Mobile AL*</v>
      </c>
      <c r="G3" s="45" t="s">
        <v>1052</v>
      </c>
      <c r="H3" s="59" t="str">
        <f>VLOOKUP(H1,'CEMENT'!$A$2:$E$38,5)</f>
        <v xml:space="preserve">     </v>
      </c>
      <c r="I3" s="40" t="str">
        <f>H3</f>
        <v xml:space="preserve">     </v>
      </c>
    </row>
    <row r="4" spans="1:9" x14ac:dyDescent="0.2">
      <c r="A4" s="44">
        <f t="shared" ref="A4:A38" si="1">A3+1</f>
        <v>3</v>
      </c>
      <c r="B4" s="62">
        <v>59900253</v>
      </c>
      <c r="C4" s="45" t="s">
        <v>276</v>
      </c>
      <c r="D4" s="45" t="s">
        <v>672</v>
      </c>
      <c r="E4" s="45" t="str">
        <f t="shared" si="0"/>
        <v>Argos - Altanta GA</v>
      </c>
      <c r="F4" s="45"/>
      <c r="G4" s="45"/>
    </row>
    <row r="5" spans="1:9" x14ac:dyDescent="0.2">
      <c r="A5" s="44">
        <f t="shared" si="1"/>
        <v>4</v>
      </c>
      <c r="B5" s="62">
        <v>59900252</v>
      </c>
      <c r="C5" s="45" t="s">
        <v>276</v>
      </c>
      <c r="D5" s="45" t="s">
        <v>649</v>
      </c>
      <c r="E5" s="45" t="str">
        <f t="shared" si="0"/>
        <v>Argos - Calera AL</v>
      </c>
      <c r="F5" s="45"/>
      <c r="G5" s="45" t="s">
        <v>1051</v>
      </c>
      <c r="H5" s="59">
        <v>1</v>
      </c>
      <c r="I5" s="40">
        <f>H5</f>
        <v>1</v>
      </c>
    </row>
    <row r="6" spans="1:9" x14ac:dyDescent="0.2">
      <c r="A6" s="44">
        <f t="shared" si="1"/>
        <v>5</v>
      </c>
      <c r="B6" s="62">
        <v>59900254</v>
      </c>
      <c r="C6" s="45" t="s">
        <v>276</v>
      </c>
      <c r="D6" s="45" t="s">
        <v>673</v>
      </c>
      <c r="E6" s="45" t="str">
        <f t="shared" si="0"/>
        <v>Argos - Harleyville SC</v>
      </c>
      <c r="F6" s="45"/>
      <c r="G6" s="45" t="s">
        <v>1053</v>
      </c>
      <c r="H6" s="59">
        <f>VLOOKUP(H5,'CEMENT'!$A$42:$C$49,2)</f>
        <v>0</v>
      </c>
      <c r="I6" s="40">
        <f>H6</f>
        <v>0</v>
      </c>
    </row>
    <row r="7" spans="1:9" x14ac:dyDescent="0.2">
      <c r="A7" s="44">
        <f t="shared" si="1"/>
        <v>6</v>
      </c>
      <c r="B7" s="62">
        <v>59900256</v>
      </c>
      <c r="C7" s="45" t="s">
        <v>276</v>
      </c>
      <c r="D7" s="45" t="s">
        <v>674</v>
      </c>
      <c r="E7" s="45" t="str">
        <f t="shared" si="0"/>
        <v>Argos - Newberry FL</v>
      </c>
      <c r="F7" s="45"/>
      <c r="G7" s="45" t="s">
        <v>1054</v>
      </c>
      <c r="H7" s="59" t="str">
        <f>VLOOKUP(H5,'CEMENT'!$A$42:$C$49,3)</f>
        <v xml:space="preserve">     </v>
      </c>
      <c r="I7" s="40" t="str">
        <f>H7</f>
        <v xml:space="preserve">     </v>
      </c>
    </row>
    <row r="8" spans="1:9" x14ac:dyDescent="0.2">
      <c r="A8" s="44">
        <f t="shared" si="1"/>
        <v>7</v>
      </c>
      <c r="B8" s="62">
        <v>59900257</v>
      </c>
      <c r="C8" s="45" t="s">
        <v>226</v>
      </c>
      <c r="D8" s="45" t="s">
        <v>675</v>
      </c>
      <c r="E8" s="45" t="str">
        <f t="shared" si="0"/>
        <v>Ash Grove - Foreman AR</v>
      </c>
      <c r="F8" s="45"/>
      <c r="G8" s="45"/>
    </row>
    <row r="9" spans="1:9" x14ac:dyDescent="0.2">
      <c r="A9" s="44">
        <f t="shared" si="1"/>
        <v>8</v>
      </c>
      <c r="B9" s="62">
        <v>59900259</v>
      </c>
      <c r="C9" s="45" t="s">
        <v>225</v>
      </c>
      <c r="D9" s="45" t="s">
        <v>585</v>
      </c>
      <c r="E9" s="45" t="str">
        <f t="shared" si="0"/>
        <v>Buzzi Unicem - Cape Girardeau MO</v>
      </c>
      <c r="F9" s="45"/>
      <c r="G9" s="45"/>
      <c r="H9" t="s">
        <v>944</v>
      </c>
    </row>
    <row r="10" spans="1:9" x14ac:dyDescent="0.2">
      <c r="A10" s="44">
        <f t="shared" si="1"/>
        <v>9</v>
      </c>
      <c r="B10" s="62">
        <v>23300023</v>
      </c>
      <c r="C10" s="45" t="s">
        <v>225</v>
      </c>
      <c r="D10" s="45" t="s">
        <v>677</v>
      </c>
      <c r="E10" s="45" t="str">
        <f t="shared" si="0"/>
        <v>Buzzi Unicem - Chattanooga TN</v>
      </c>
      <c r="F10" s="45"/>
      <c r="G10" s="45"/>
      <c r="H10" t="s">
        <v>1042</v>
      </c>
    </row>
    <row r="11" spans="1:9" x14ac:dyDescent="0.2">
      <c r="A11" s="44">
        <f t="shared" si="1"/>
        <v>10</v>
      </c>
      <c r="B11" s="62">
        <v>59900258</v>
      </c>
      <c r="C11" s="45" t="s">
        <v>225</v>
      </c>
      <c r="D11" s="45" t="s">
        <v>676</v>
      </c>
      <c r="E11" s="45" t="str">
        <f t="shared" si="0"/>
        <v>Buzzi Unicem - Festus MO</v>
      </c>
      <c r="F11" s="45"/>
      <c r="G11" s="45"/>
      <c r="H11" t="s">
        <v>1043</v>
      </c>
    </row>
    <row r="12" spans="1:9" x14ac:dyDescent="0.2">
      <c r="A12" s="44">
        <f t="shared" si="1"/>
        <v>11</v>
      </c>
      <c r="B12" s="62">
        <v>59900260</v>
      </c>
      <c r="C12" s="45" t="s">
        <v>225</v>
      </c>
      <c r="D12" s="45" t="s">
        <v>678</v>
      </c>
      <c r="E12" s="45" t="str">
        <f t="shared" si="0"/>
        <v>Buzzi Unicem - Greencastle IN</v>
      </c>
      <c r="F12" s="45"/>
      <c r="G12" s="45"/>
      <c r="H12" t="s">
        <v>1044</v>
      </c>
    </row>
    <row r="13" spans="1:9" x14ac:dyDescent="0.2">
      <c r="A13" s="44">
        <f t="shared" si="1"/>
        <v>12</v>
      </c>
      <c r="B13" s="62">
        <v>59900261</v>
      </c>
      <c r="C13" s="45" t="s">
        <v>225</v>
      </c>
      <c r="D13" s="45" t="s">
        <v>679</v>
      </c>
      <c r="E13" s="45" t="str">
        <f t="shared" si="0"/>
        <v>Buzzi Unicem - Pryor OK</v>
      </c>
      <c r="F13" s="45"/>
      <c r="G13" s="45"/>
      <c r="H13" t="s">
        <v>948</v>
      </c>
    </row>
    <row r="14" spans="1:9" x14ac:dyDescent="0.2">
      <c r="A14" s="44">
        <f t="shared" si="1"/>
        <v>13</v>
      </c>
      <c r="B14" s="62">
        <v>59900262</v>
      </c>
      <c r="C14" s="45" t="s">
        <v>227</v>
      </c>
      <c r="D14" s="45" t="s">
        <v>680</v>
      </c>
      <c r="E14" s="45" t="str">
        <f t="shared" si="0"/>
        <v>Cemex - Clinchfield GA</v>
      </c>
      <c r="F14" s="45"/>
      <c r="G14" s="45"/>
      <c r="H14" t="s">
        <v>947</v>
      </c>
    </row>
    <row r="15" spans="1:9" x14ac:dyDescent="0.2">
      <c r="A15" s="44">
        <f t="shared" si="1"/>
        <v>14</v>
      </c>
      <c r="B15" s="62">
        <v>59900263</v>
      </c>
      <c r="C15" s="45" t="s">
        <v>227</v>
      </c>
      <c r="D15" s="45" t="s">
        <v>681</v>
      </c>
      <c r="E15" s="45" t="str">
        <f t="shared" si="0"/>
        <v>Cemex - Demopolis AL</v>
      </c>
      <c r="F15" s="45"/>
      <c r="G15" s="45"/>
    </row>
    <row r="16" spans="1:9" x14ac:dyDescent="0.2">
      <c r="A16" s="44">
        <f t="shared" si="1"/>
        <v>15</v>
      </c>
      <c r="B16" s="62">
        <v>14700052</v>
      </c>
      <c r="C16" s="45" t="s">
        <v>227</v>
      </c>
      <c r="D16" s="45" t="s">
        <v>682</v>
      </c>
      <c r="E16" s="45" t="str">
        <f t="shared" si="0"/>
        <v>Cemex - Knoxville TN</v>
      </c>
      <c r="F16" s="45"/>
      <c r="G16" s="45"/>
      <c r="H16" t="s">
        <v>1164</v>
      </c>
    </row>
    <row r="17" spans="1:9" x14ac:dyDescent="0.2">
      <c r="A17" s="44">
        <f t="shared" si="1"/>
        <v>16</v>
      </c>
      <c r="B17" s="62">
        <v>31900071</v>
      </c>
      <c r="C17" s="45" t="s">
        <v>227</v>
      </c>
      <c r="D17" s="45" t="s">
        <v>1349</v>
      </c>
      <c r="E17" s="45" t="str">
        <f t="shared" si="0"/>
        <v>Cemex - Nashville Terminal (LafargeHolcim)</v>
      </c>
      <c r="F17" s="45"/>
      <c r="G17" s="45"/>
      <c r="H17" t="s">
        <v>1165</v>
      </c>
    </row>
    <row r="18" spans="1:9" x14ac:dyDescent="0.2">
      <c r="A18" s="44">
        <f t="shared" si="1"/>
        <v>17</v>
      </c>
      <c r="B18" s="62">
        <v>31900072</v>
      </c>
      <c r="C18" s="45" t="s">
        <v>227</v>
      </c>
      <c r="D18" s="45" t="s">
        <v>1350</v>
      </c>
      <c r="E18" s="45" t="str">
        <f t="shared" si="0"/>
        <v>Cemex - Nashville Terminal (Nuh Cement)</v>
      </c>
      <c r="F18" s="45"/>
      <c r="G18" s="45"/>
    </row>
    <row r="19" spans="1:9" x14ac:dyDescent="0.2">
      <c r="A19" s="44">
        <f t="shared" si="1"/>
        <v>18</v>
      </c>
      <c r="B19" s="62">
        <v>59900265</v>
      </c>
      <c r="C19" s="45" t="s">
        <v>460</v>
      </c>
      <c r="D19" s="45" t="s">
        <v>684</v>
      </c>
      <c r="E19" s="45" t="str">
        <f t="shared" si="0"/>
        <v>Continental - Buffalo IA</v>
      </c>
      <c r="F19" s="45"/>
      <c r="G19" s="45"/>
    </row>
    <row r="20" spans="1:9" x14ac:dyDescent="0.2">
      <c r="A20" s="44">
        <f t="shared" si="1"/>
        <v>19</v>
      </c>
      <c r="B20" s="62">
        <v>59900266</v>
      </c>
      <c r="C20" s="45" t="s">
        <v>460</v>
      </c>
      <c r="D20" s="45" t="s">
        <v>685</v>
      </c>
      <c r="E20" s="45" t="str">
        <f t="shared" si="0"/>
        <v>Continental - Hannibal MO</v>
      </c>
      <c r="F20" s="45"/>
      <c r="G20" s="45"/>
    </row>
    <row r="21" spans="1:9" x14ac:dyDescent="0.2">
      <c r="A21" s="44">
        <f t="shared" si="1"/>
        <v>20</v>
      </c>
      <c r="B21" s="62">
        <v>59900353</v>
      </c>
      <c r="C21" s="45" t="s">
        <v>460</v>
      </c>
      <c r="D21" s="45" t="s">
        <v>951</v>
      </c>
      <c r="E21" s="45" t="str">
        <f t="shared" si="0"/>
        <v>Continental - Memphis TN (Foreign)</v>
      </c>
      <c r="F21" s="45"/>
      <c r="G21" s="39"/>
    </row>
    <row r="22" spans="1:9" x14ac:dyDescent="0.2">
      <c r="A22" s="44">
        <f t="shared" si="1"/>
        <v>21</v>
      </c>
      <c r="B22" s="62">
        <v>59900436</v>
      </c>
      <c r="C22" s="45" t="s">
        <v>1346</v>
      </c>
      <c r="D22" s="45" t="s">
        <v>1347</v>
      </c>
      <c r="E22" s="45" t="str">
        <f t="shared" si="0"/>
        <v>Fairborne Cement Co - Xenia OH</v>
      </c>
      <c r="F22" s="45"/>
      <c r="G22" s="39"/>
    </row>
    <row r="23" spans="1:9" x14ac:dyDescent="0.2">
      <c r="A23" s="44">
        <f t="shared" si="1"/>
        <v>22</v>
      </c>
      <c r="B23" s="62">
        <v>59900267</v>
      </c>
      <c r="C23" s="45" t="s">
        <v>266</v>
      </c>
      <c r="D23" s="45" t="s">
        <v>673</v>
      </c>
      <c r="E23" s="45" t="str">
        <f t="shared" si="0"/>
        <v>Giant Cement - Harleyville SC</v>
      </c>
      <c r="F23" s="45"/>
      <c r="G23" s="39"/>
    </row>
    <row r="24" spans="1:9" x14ac:dyDescent="0.2">
      <c r="A24" s="44">
        <f t="shared" si="1"/>
        <v>23</v>
      </c>
      <c r="B24" s="62">
        <v>59900268</v>
      </c>
      <c r="C24" s="45" t="s">
        <v>1467</v>
      </c>
      <c r="D24" s="45" t="s">
        <v>522</v>
      </c>
      <c r="E24" s="45" t="str">
        <f t="shared" ref="E24:E27" si="2">C24&amp;" - "&amp;D24</f>
        <v>Holcim - Bloomsdale MO</v>
      </c>
      <c r="F24" s="45"/>
      <c r="G24" s="39"/>
    </row>
    <row r="25" spans="1:9" x14ac:dyDescent="0.2">
      <c r="A25" s="44">
        <f t="shared" si="1"/>
        <v>24</v>
      </c>
      <c r="B25" s="62">
        <v>59900273</v>
      </c>
      <c r="C25" s="45" t="s">
        <v>1467</v>
      </c>
      <c r="D25" s="45" t="s">
        <v>1348</v>
      </c>
      <c r="E25" s="45" t="str">
        <f t="shared" si="2"/>
        <v>Holcim - Grand Chain IL</v>
      </c>
      <c r="F25" s="45"/>
      <c r="G25" s="39"/>
    </row>
    <row r="26" spans="1:9" x14ac:dyDescent="0.2">
      <c r="A26" s="44">
        <f t="shared" si="1"/>
        <v>25</v>
      </c>
      <c r="B26" s="63">
        <v>59900269</v>
      </c>
      <c r="C26" s="45" t="s">
        <v>1467</v>
      </c>
      <c r="D26" s="45" t="s">
        <v>686</v>
      </c>
      <c r="E26" s="45" t="str">
        <f t="shared" si="2"/>
        <v>Holcim - Holly Hill SC</v>
      </c>
      <c r="F26" s="45"/>
      <c r="G26" s="39"/>
    </row>
    <row r="27" spans="1:9" x14ac:dyDescent="0.2">
      <c r="A27" s="44">
        <f t="shared" si="1"/>
        <v>26</v>
      </c>
      <c r="B27" s="62">
        <v>59900270</v>
      </c>
      <c r="C27" s="45" t="s">
        <v>1467</v>
      </c>
      <c r="D27" s="45" t="s">
        <v>687</v>
      </c>
      <c r="E27" s="45" t="str">
        <f t="shared" si="2"/>
        <v>Holcim - Theodore AL</v>
      </c>
      <c r="F27" s="45"/>
      <c r="G27" s="39"/>
    </row>
    <row r="28" spans="1:9" x14ac:dyDescent="0.2">
      <c r="A28" s="44">
        <f t="shared" si="1"/>
        <v>27</v>
      </c>
      <c r="B28" s="62">
        <v>59900264</v>
      </c>
      <c r="C28" s="45" t="s">
        <v>1267</v>
      </c>
      <c r="D28" s="45" t="s">
        <v>683</v>
      </c>
      <c r="E28" s="45" t="str">
        <f t="shared" si="0"/>
        <v>Kosmos Cement Co - Louisville KY</v>
      </c>
      <c r="F28" s="45"/>
      <c r="G28" s="39"/>
    </row>
    <row r="29" spans="1:9" x14ac:dyDescent="0.2">
      <c r="A29" s="44">
        <f t="shared" si="1"/>
        <v>28</v>
      </c>
      <c r="B29" s="62">
        <v>59900271</v>
      </c>
      <c r="C29" s="45" t="s">
        <v>228</v>
      </c>
      <c r="D29" s="45" t="s">
        <v>688</v>
      </c>
      <c r="E29" s="45" t="str">
        <f t="shared" si="0"/>
        <v>Lehigh - Leeds AL</v>
      </c>
      <c r="F29" s="39"/>
    </row>
    <row r="30" spans="1:9" x14ac:dyDescent="0.2">
      <c r="A30" s="44">
        <f t="shared" si="1"/>
        <v>29</v>
      </c>
      <c r="B30" s="62">
        <v>59900272</v>
      </c>
      <c r="C30" s="45" t="s">
        <v>228</v>
      </c>
      <c r="D30" s="45" t="s">
        <v>689</v>
      </c>
      <c r="E30" s="45" t="str">
        <f t="shared" si="0"/>
        <v>Lehigh - Mitchell IN</v>
      </c>
      <c r="F30" s="39"/>
      <c r="G30" s="45"/>
      <c r="H30" s="45"/>
      <c r="I30" s="45"/>
    </row>
    <row r="31" spans="1:9" x14ac:dyDescent="0.2">
      <c r="A31" s="44">
        <f t="shared" si="1"/>
        <v>30</v>
      </c>
      <c r="B31" s="62">
        <v>59900274</v>
      </c>
      <c r="C31" s="45" t="s">
        <v>228</v>
      </c>
      <c r="D31" s="45" t="s">
        <v>690</v>
      </c>
      <c r="E31" s="45" t="str">
        <f t="shared" si="0"/>
        <v>Lehigh - Speed IN</v>
      </c>
      <c r="F31" s="39"/>
      <c r="G31" s="64"/>
      <c r="H31" s="45"/>
      <c r="I31" s="45"/>
    </row>
    <row r="32" spans="1:9" x14ac:dyDescent="0.2">
      <c r="A32" s="44">
        <f t="shared" si="1"/>
        <v>31</v>
      </c>
      <c r="B32" s="62">
        <v>59900357</v>
      </c>
      <c r="C32" s="45" t="s">
        <v>228</v>
      </c>
      <c r="D32" s="45" t="s">
        <v>826</v>
      </c>
      <c r="E32" s="45" t="str">
        <f t="shared" si="0"/>
        <v>Lehigh - Union Bridge MD</v>
      </c>
      <c r="F32" s="39"/>
      <c r="G32" s="45"/>
      <c r="H32" s="45"/>
      <c r="I32" s="45"/>
    </row>
    <row r="33" spans="1:9" x14ac:dyDescent="0.2">
      <c r="A33" s="44">
        <f t="shared" si="1"/>
        <v>32</v>
      </c>
      <c r="B33" s="62">
        <v>59900278</v>
      </c>
      <c r="C33" s="45" t="s">
        <v>432</v>
      </c>
      <c r="D33" s="45" t="s">
        <v>691</v>
      </c>
      <c r="E33" s="45" t="str">
        <f t="shared" si="0"/>
        <v>Martin Marietta Materials - Midlothian TX</v>
      </c>
      <c r="G33" s="45"/>
      <c r="H33" s="45"/>
      <c r="I33"/>
    </row>
    <row r="34" spans="1:9" x14ac:dyDescent="0.2">
      <c r="A34" s="44">
        <f t="shared" si="1"/>
        <v>33</v>
      </c>
      <c r="B34" s="62">
        <v>59900279</v>
      </c>
      <c r="C34" s="62" t="s">
        <v>229</v>
      </c>
      <c r="D34" s="45" t="s">
        <v>692</v>
      </c>
      <c r="E34" s="45" t="str">
        <f t="shared" si="0"/>
        <v>National Cement - Ragland AL</v>
      </c>
      <c r="F34" s="45"/>
      <c r="G34" s="45"/>
      <c r="H34" s="45"/>
      <c r="I34"/>
    </row>
    <row r="35" spans="1:9" x14ac:dyDescent="0.2">
      <c r="A35" s="44">
        <f t="shared" si="1"/>
        <v>34</v>
      </c>
      <c r="B35" s="62">
        <v>59900472</v>
      </c>
      <c r="C35" s="62" t="s">
        <v>1580</v>
      </c>
      <c r="D35" s="45" t="s">
        <v>1581</v>
      </c>
      <c r="E35" s="45" t="str">
        <f>C35&amp;" - "&amp;D35</f>
        <v>Ozinga - Port of New Orleans - New Orleans, LA</v>
      </c>
      <c r="F35" s="45"/>
      <c r="G35" s="45"/>
      <c r="H35" s="45"/>
      <c r="I35"/>
    </row>
    <row r="36" spans="1:9" x14ac:dyDescent="0.2">
      <c r="A36" s="44">
        <f t="shared" si="1"/>
        <v>35</v>
      </c>
      <c r="B36" s="62">
        <v>59900280</v>
      </c>
      <c r="C36" s="45" t="s">
        <v>731</v>
      </c>
      <c r="D36" s="45" t="s">
        <v>459</v>
      </c>
      <c r="E36" s="45" t="str">
        <f t="shared" si="0"/>
        <v>Roanoke Cement - Troutville VA</v>
      </c>
      <c r="F36" s="64"/>
      <c r="G36" s="45"/>
      <c r="H36" s="45"/>
      <c r="I36"/>
    </row>
    <row r="37" spans="1:9" x14ac:dyDescent="0.2">
      <c r="A37" s="44">
        <f t="shared" si="1"/>
        <v>36</v>
      </c>
      <c r="B37" s="62">
        <v>59900282</v>
      </c>
      <c r="C37" s="45" t="s">
        <v>267</v>
      </c>
      <c r="D37" s="45" t="s">
        <v>694</v>
      </c>
      <c r="E37" s="45" t="str">
        <f t="shared" si="0"/>
        <v>Texas Lehigh - Buda TX</v>
      </c>
      <c r="F37" s="45"/>
      <c r="G37" s="45"/>
      <c r="H37" s="45"/>
      <c r="I37"/>
    </row>
    <row r="38" spans="1:9" x14ac:dyDescent="0.2">
      <c r="A38" s="44">
        <f t="shared" si="1"/>
        <v>37</v>
      </c>
      <c r="B38" s="62"/>
      <c r="C38" s="45"/>
      <c r="D38" s="45"/>
      <c r="E38" s="45" t="str">
        <f t="shared" si="0"/>
        <v xml:space="preserve"> - </v>
      </c>
      <c r="F38" s="45"/>
      <c r="G38" s="45"/>
      <c r="H38" s="45"/>
      <c r="I38"/>
    </row>
    <row r="39" spans="1:9" x14ac:dyDescent="0.2">
      <c r="F39" s="45"/>
      <c r="G39" s="45"/>
      <c r="H39" s="45"/>
      <c r="I39"/>
    </row>
    <row r="40" spans="1:9" x14ac:dyDescent="0.2">
      <c r="A40" s="44"/>
      <c r="B40" s="45"/>
      <c r="C40" s="45"/>
      <c r="D40" s="45"/>
      <c r="E40" s="45"/>
      <c r="F40" s="45"/>
      <c r="G40" s="45"/>
      <c r="H40" s="45"/>
      <c r="I40"/>
    </row>
    <row r="41" spans="1:9" x14ac:dyDescent="0.2">
      <c r="A41" s="44" t="s">
        <v>915</v>
      </c>
      <c r="B41" s="45" t="s">
        <v>1022</v>
      </c>
      <c r="C41" s="45" t="s">
        <v>132</v>
      </c>
      <c r="D41" s="45"/>
      <c r="E41" s="45"/>
      <c r="F41" s="45"/>
      <c r="I41"/>
    </row>
    <row r="42" spans="1:9" x14ac:dyDescent="0.2">
      <c r="A42" s="44">
        <v>1</v>
      </c>
      <c r="B42" s="45"/>
      <c r="C42" s="45" t="s">
        <v>1037</v>
      </c>
      <c r="D42" s="45"/>
      <c r="E42" s="45"/>
      <c r="F42" s="45"/>
      <c r="I42"/>
    </row>
    <row r="43" spans="1:9" x14ac:dyDescent="0.2">
      <c r="A43" s="44">
        <v>2</v>
      </c>
      <c r="B43" s="38" t="s">
        <v>1047</v>
      </c>
      <c r="C43" s="38" t="s">
        <v>268</v>
      </c>
      <c r="D43" s="45"/>
      <c r="E43" s="45"/>
      <c r="F43" s="45"/>
      <c r="I43"/>
    </row>
    <row r="44" spans="1:9" x14ac:dyDescent="0.2">
      <c r="A44" s="44">
        <v>3</v>
      </c>
      <c r="B44" s="38" t="s">
        <v>1048</v>
      </c>
      <c r="C44" s="38" t="s">
        <v>269</v>
      </c>
      <c r="D44" s="38"/>
      <c r="E44" s="45"/>
      <c r="F44" s="45"/>
      <c r="I44"/>
    </row>
    <row r="45" spans="1:9" x14ac:dyDescent="0.2">
      <c r="A45" s="44">
        <v>4</v>
      </c>
      <c r="B45" s="38" t="s">
        <v>1049</v>
      </c>
      <c r="C45" s="38" t="s">
        <v>270</v>
      </c>
      <c r="D45" s="38"/>
      <c r="E45" s="45"/>
      <c r="I45"/>
    </row>
    <row r="46" spans="1:9" x14ac:dyDescent="0.2">
      <c r="A46" s="44">
        <v>5</v>
      </c>
      <c r="B46" s="38" t="s">
        <v>1050</v>
      </c>
      <c r="C46" s="38" t="s">
        <v>445</v>
      </c>
      <c r="D46" s="38"/>
      <c r="E46" s="45"/>
      <c r="I46"/>
    </row>
    <row r="47" spans="1:9" x14ac:dyDescent="0.2">
      <c r="A47" s="44">
        <v>6</v>
      </c>
      <c r="B47" s="38" t="s">
        <v>446</v>
      </c>
      <c r="C47" s="38" t="s">
        <v>448</v>
      </c>
      <c r="D47" s="38"/>
      <c r="E47" s="45"/>
    </row>
    <row r="48" spans="1:9" x14ac:dyDescent="0.2">
      <c r="A48" s="44">
        <v>7</v>
      </c>
      <c r="B48" s="38" t="s">
        <v>447</v>
      </c>
      <c r="C48" s="38" t="s">
        <v>449</v>
      </c>
      <c r="D48" s="38"/>
      <c r="E48" s="45"/>
    </row>
    <row r="49" spans="1:5" x14ac:dyDescent="0.2">
      <c r="A49" s="44">
        <v>8</v>
      </c>
      <c r="B49" s="38"/>
      <c r="C49" s="86" t="s">
        <v>1280</v>
      </c>
      <c r="D49" s="38"/>
      <c r="E49" s="45"/>
    </row>
    <row r="50" spans="1:5" x14ac:dyDescent="0.2">
      <c r="A50" s="44"/>
      <c r="B50" s="38"/>
      <c r="C50" s="38"/>
    </row>
  </sheetData>
  <sheetProtection algorithmName="SHA-512" hashValue="cvEc5A7Mxqfq8Y85H8Pdw4Sv5Z9EjZPLO8yQT6389etUIm5lPkX6djfMihJh0N2TkjqCwuWHUMU12pYGOXXGeA==" saltValue="32XW3D5iZNVPRlDYPu3CjA==" spinCount="100000" sheet="1"/>
  <pageMargins left="0.7" right="0.7" top="0.75" bottom="0.75" header="0.3" footer="0.3"/>
  <pageSetup orientation="portrait" verticalDpi="0" r:id="rId1"/>
  <legacy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49"/>
  <sheetViews>
    <sheetView zoomScale="80" zoomScaleNormal="80" workbookViewId="0">
      <selection activeCell="H1" sqref="H1"/>
    </sheetView>
  </sheetViews>
  <sheetFormatPr defaultRowHeight="12.75" x14ac:dyDescent="0.2"/>
  <cols>
    <col min="2" max="2" width="12" style="40" customWidth="1"/>
    <col min="3" max="3" width="25.140625" bestFit="1" customWidth="1"/>
    <col min="4" max="4" width="29" bestFit="1" customWidth="1"/>
    <col min="5" max="5" width="45.5703125" bestFit="1" customWidth="1"/>
    <col min="6" max="6" width="8.5703125" customWidth="1"/>
    <col min="7" max="7" width="20.5703125" customWidth="1"/>
    <col min="8" max="8" width="60" customWidth="1"/>
    <col min="9" max="9" width="26.85546875" style="40" bestFit="1" customWidth="1"/>
  </cols>
  <sheetData>
    <row r="1" spans="1:9" x14ac:dyDescent="0.2">
      <c r="A1" s="45" t="s">
        <v>915</v>
      </c>
      <c r="B1" s="62" t="s">
        <v>1017</v>
      </c>
      <c r="C1" s="45" t="s">
        <v>128</v>
      </c>
      <c r="D1" s="45" t="s">
        <v>122</v>
      </c>
      <c r="E1" s="45" t="s">
        <v>230</v>
      </c>
      <c r="F1" s="45"/>
      <c r="G1" t="s">
        <v>1051</v>
      </c>
      <c r="H1" s="59">
        <v>1</v>
      </c>
      <c r="I1" s="40">
        <f>H1</f>
        <v>1</v>
      </c>
    </row>
    <row r="2" spans="1:9" x14ac:dyDescent="0.2">
      <c r="A2" s="45">
        <v>1</v>
      </c>
      <c r="B2" s="62"/>
      <c r="C2" s="45"/>
      <c r="D2" s="45"/>
      <c r="E2" s="45"/>
      <c r="G2" t="s">
        <v>1001</v>
      </c>
      <c r="H2" s="59">
        <f>VLOOKUP(H1,'FLY ASH'!$A$2:$E$42,2)</f>
        <v>0</v>
      </c>
      <c r="I2" s="40">
        <f>H2</f>
        <v>0</v>
      </c>
    </row>
    <row r="3" spans="1:9" x14ac:dyDescent="0.2">
      <c r="A3" s="45">
        <v>2</v>
      </c>
      <c r="B3" s="62">
        <v>59900431</v>
      </c>
      <c r="C3" s="45" t="s">
        <v>131</v>
      </c>
      <c r="D3" s="45" t="s">
        <v>1336</v>
      </c>
      <c r="E3" s="45" t="str">
        <f t="shared" ref="E3:E11" si="0">C3&amp;" - "&amp;D3</f>
        <v>Charah Inc - Centertown KY</v>
      </c>
      <c r="G3" s="45" t="s">
        <v>1052</v>
      </c>
      <c r="H3" s="59">
        <f>VLOOKUP(H1,'FLY ASH'!$A$2:$E$42,5)</f>
        <v>0</v>
      </c>
      <c r="I3" s="40">
        <f>H3</f>
        <v>0</v>
      </c>
    </row>
    <row r="4" spans="1:9" x14ac:dyDescent="0.2">
      <c r="A4" s="45">
        <v>3</v>
      </c>
      <c r="B4" s="62">
        <v>59900320</v>
      </c>
      <c r="C4" s="45" t="s">
        <v>131</v>
      </c>
      <c r="D4" s="45" t="s">
        <v>969</v>
      </c>
      <c r="E4" s="45" t="str">
        <f t="shared" si="0"/>
        <v>Charah Inc - Cincinnati OH</v>
      </c>
      <c r="F4" s="45"/>
      <c r="G4" s="45"/>
    </row>
    <row r="5" spans="1:9" x14ac:dyDescent="0.2">
      <c r="A5" s="45">
        <v>4</v>
      </c>
      <c r="B5" s="62">
        <v>59900323</v>
      </c>
      <c r="C5" s="45" t="s">
        <v>131</v>
      </c>
      <c r="D5" s="45" t="s">
        <v>967</v>
      </c>
      <c r="E5" s="45" t="str">
        <f t="shared" si="0"/>
        <v>Charah Inc - Jewett TX</v>
      </c>
      <c r="F5" s="45"/>
      <c r="G5" s="45" t="s">
        <v>1051</v>
      </c>
      <c r="H5" s="59">
        <v>1</v>
      </c>
      <c r="I5" s="40">
        <f>H5</f>
        <v>1</v>
      </c>
    </row>
    <row r="6" spans="1:9" x14ac:dyDescent="0.2">
      <c r="A6" s="45">
        <v>5</v>
      </c>
      <c r="B6" s="62">
        <v>59900305</v>
      </c>
      <c r="C6" s="45" t="s">
        <v>131</v>
      </c>
      <c r="D6" s="45" t="s">
        <v>968</v>
      </c>
      <c r="E6" s="45" t="str">
        <f t="shared" si="0"/>
        <v>Charah Inc - Maysville KY</v>
      </c>
      <c r="F6" s="45"/>
      <c r="G6" s="45" t="s">
        <v>1053</v>
      </c>
      <c r="H6" s="59">
        <f>VLOOKUP(H5,'FLY ASH'!$A$46:$C$49,2)</f>
        <v>0</v>
      </c>
      <c r="I6" s="40">
        <f>H6</f>
        <v>0</v>
      </c>
    </row>
    <row r="7" spans="1:9" x14ac:dyDescent="0.2">
      <c r="A7" s="45">
        <v>6</v>
      </c>
      <c r="B7" s="62">
        <v>59900287</v>
      </c>
      <c r="C7" s="45" t="s">
        <v>131</v>
      </c>
      <c r="D7" s="45" t="s">
        <v>953</v>
      </c>
      <c r="E7" s="45" t="str">
        <f t="shared" si="0"/>
        <v>Charah Inc - Newark AR</v>
      </c>
      <c r="F7" s="45"/>
      <c r="G7" s="45" t="s">
        <v>1054</v>
      </c>
      <c r="H7" s="59" t="str">
        <f>VLOOKUP(H5,'FLY ASH'!$A$46:$C$49,3)</f>
        <v xml:space="preserve">     </v>
      </c>
      <c r="I7" s="40" t="str">
        <f>H7</f>
        <v xml:space="preserve">     </v>
      </c>
    </row>
    <row r="8" spans="1:9" x14ac:dyDescent="0.2">
      <c r="A8" s="45">
        <v>7</v>
      </c>
      <c r="B8" s="62">
        <v>59900318</v>
      </c>
      <c r="C8" s="45" t="s">
        <v>131</v>
      </c>
      <c r="D8" s="45" t="s">
        <v>1515</v>
      </c>
      <c r="E8" s="45" t="str">
        <f t="shared" si="0"/>
        <v>Charah Inc - North Bend OH (Unit 7)</v>
      </c>
      <c r="F8" s="45"/>
      <c r="G8" s="45"/>
    </row>
    <row r="9" spans="1:9" x14ac:dyDescent="0.2">
      <c r="A9" s="45">
        <v>8</v>
      </c>
      <c r="B9" s="62">
        <v>59900319</v>
      </c>
      <c r="C9" s="45" t="s">
        <v>131</v>
      </c>
      <c r="D9" s="45" t="s">
        <v>1516</v>
      </c>
      <c r="E9" s="45" t="str">
        <f t="shared" si="0"/>
        <v>Charah Inc - North Bend OH (Unit 8)</v>
      </c>
      <c r="F9" s="45"/>
      <c r="G9" s="45"/>
      <c r="H9" t="s">
        <v>944</v>
      </c>
    </row>
    <row r="10" spans="1:9" x14ac:dyDescent="0.2">
      <c r="A10" s="45">
        <v>9</v>
      </c>
      <c r="B10" s="62">
        <v>59900304</v>
      </c>
      <c r="C10" s="45" t="s">
        <v>131</v>
      </c>
      <c r="D10" s="45" t="s">
        <v>970</v>
      </c>
      <c r="E10" s="45" t="str">
        <f t="shared" si="0"/>
        <v>Charah Inc - Petersburg IN</v>
      </c>
      <c r="F10" s="45"/>
      <c r="G10" s="45"/>
      <c r="H10" t="s">
        <v>1042</v>
      </c>
    </row>
    <row r="11" spans="1:9" x14ac:dyDescent="0.2">
      <c r="A11" s="45">
        <v>10</v>
      </c>
      <c r="B11" s="62">
        <v>59900289</v>
      </c>
      <c r="C11" s="45" t="s">
        <v>131</v>
      </c>
      <c r="D11" s="45" t="s">
        <v>954</v>
      </c>
      <c r="E11" s="45" t="str">
        <f t="shared" si="0"/>
        <v>Charah Inc - Redfield AR</v>
      </c>
      <c r="F11" s="45"/>
      <c r="G11" s="45"/>
      <c r="H11" t="s">
        <v>1043</v>
      </c>
    </row>
    <row r="12" spans="1:9" x14ac:dyDescent="0.2">
      <c r="A12" s="45">
        <v>11</v>
      </c>
      <c r="B12" s="62">
        <v>59900283</v>
      </c>
      <c r="C12" s="45" t="s">
        <v>1464</v>
      </c>
      <c r="D12" s="45" t="s">
        <v>952</v>
      </c>
      <c r="E12" s="45" t="str">
        <f t="shared" ref="E12:E42" si="1">C12&amp;" - "&amp;D12</f>
        <v>EM Resources LLC - Baldwin IL</v>
      </c>
      <c r="F12" s="45"/>
      <c r="G12" s="45"/>
      <c r="H12" t="s">
        <v>1044</v>
      </c>
    </row>
    <row r="13" spans="1:9" x14ac:dyDescent="0.2">
      <c r="A13" s="45">
        <v>12</v>
      </c>
      <c r="B13" s="62">
        <v>59900297</v>
      </c>
      <c r="C13" s="45" t="s">
        <v>1464</v>
      </c>
      <c r="D13" s="45" t="s">
        <v>975</v>
      </c>
      <c r="E13" s="45" t="str">
        <f t="shared" si="1"/>
        <v>EM Resources LLC - Carrollton GA</v>
      </c>
      <c r="F13" s="45"/>
      <c r="G13" s="45"/>
      <c r="H13" t="s">
        <v>948</v>
      </c>
    </row>
    <row r="14" spans="1:9" x14ac:dyDescent="0.2">
      <c r="A14" s="45">
        <v>13</v>
      </c>
      <c r="B14" s="62">
        <v>59900284</v>
      </c>
      <c r="C14" s="45" t="s">
        <v>1464</v>
      </c>
      <c r="D14" s="45" t="s">
        <v>676</v>
      </c>
      <c r="E14" s="45" t="str">
        <f t="shared" si="1"/>
        <v>EM Resources LLC - Festus MO</v>
      </c>
      <c r="F14" s="45"/>
      <c r="G14" s="45"/>
      <c r="H14" t="s">
        <v>947</v>
      </c>
    </row>
    <row r="15" spans="1:9" x14ac:dyDescent="0.2">
      <c r="A15" s="45">
        <v>14</v>
      </c>
      <c r="B15" s="62">
        <v>59900322</v>
      </c>
      <c r="C15" s="45" t="s">
        <v>1464</v>
      </c>
      <c r="D15" s="45" t="s">
        <v>961</v>
      </c>
      <c r="E15" s="45" t="str">
        <f t="shared" si="1"/>
        <v>EM Resources LLC - Franklin TX</v>
      </c>
      <c r="F15" s="45"/>
      <c r="G15" s="45"/>
    </row>
    <row r="16" spans="1:9" x14ac:dyDescent="0.2">
      <c r="A16" s="45">
        <v>15</v>
      </c>
      <c r="B16" s="62">
        <v>59900369</v>
      </c>
      <c r="C16" s="45" t="s">
        <v>1464</v>
      </c>
      <c r="D16" s="45" t="s">
        <v>1252</v>
      </c>
      <c r="E16" s="45" t="str">
        <f t="shared" si="1"/>
        <v>EM Resources LLC - Ghent KY</v>
      </c>
      <c r="F16" s="45"/>
      <c r="G16" s="45"/>
      <c r="H16" t="s">
        <v>1170</v>
      </c>
    </row>
    <row r="17" spans="1:9" x14ac:dyDescent="0.2">
      <c r="A17" s="45">
        <v>16</v>
      </c>
      <c r="B17" s="62">
        <v>59900285</v>
      </c>
      <c r="C17" s="45" t="s">
        <v>1464</v>
      </c>
      <c r="D17" s="45" t="s">
        <v>976</v>
      </c>
      <c r="E17" s="45" t="str">
        <f t="shared" si="1"/>
        <v>EM Resources LLC - Juliette GA</v>
      </c>
      <c r="F17" s="45"/>
      <c r="G17" s="45"/>
      <c r="H17" t="s">
        <v>1171</v>
      </c>
    </row>
    <row r="18" spans="1:9" x14ac:dyDescent="0.2">
      <c r="A18" s="45">
        <v>17</v>
      </c>
      <c r="B18" s="62">
        <v>59900286</v>
      </c>
      <c r="C18" s="45" t="s">
        <v>1464</v>
      </c>
      <c r="D18" s="45" t="s">
        <v>977</v>
      </c>
      <c r="E18" s="45" t="str">
        <f t="shared" si="1"/>
        <v>EM Resources LLC - Labadie MO</v>
      </c>
      <c r="F18" s="45"/>
      <c r="G18" s="45"/>
    </row>
    <row r="19" spans="1:9" x14ac:dyDescent="0.2">
      <c r="A19" s="45">
        <v>18</v>
      </c>
      <c r="B19" s="62">
        <v>59900321</v>
      </c>
      <c r="C19" s="45" t="s">
        <v>1464</v>
      </c>
      <c r="D19" s="45" t="s">
        <v>683</v>
      </c>
      <c r="E19" s="45" t="str">
        <f t="shared" si="1"/>
        <v>EM Resources LLC - Louisville KY</v>
      </c>
      <c r="F19" s="45"/>
      <c r="G19" s="45"/>
    </row>
    <row r="20" spans="1:9" x14ac:dyDescent="0.2">
      <c r="A20" s="45">
        <v>19</v>
      </c>
      <c r="B20" s="62">
        <v>59900298</v>
      </c>
      <c r="C20" s="45" t="s">
        <v>1464</v>
      </c>
      <c r="D20" s="45" t="s">
        <v>962</v>
      </c>
      <c r="E20" s="45" t="str">
        <f t="shared" si="1"/>
        <v>EM Resources LLC - Marissa IL</v>
      </c>
      <c r="F20" s="45"/>
      <c r="G20" s="45"/>
    </row>
    <row r="21" spans="1:9" x14ac:dyDescent="0.2">
      <c r="A21" s="45">
        <v>20</v>
      </c>
      <c r="B21" s="62">
        <v>59900299</v>
      </c>
      <c r="C21" s="45" t="s">
        <v>1464</v>
      </c>
      <c r="D21" s="45" t="s">
        <v>963</v>
      </c>
      <c r="E21" s="45" t="str">
        <f t="shared" si="1"/>
        <v>EM Resources LLC - Owensboro KY</v>
      </c>
      <c r="F21" s="45"/>
      <c r="G21" s="45"/>
    </row>
    <row r="22" spans="1:9" x14ac:dyDescent="0.2">
      <c r="A22" s="45">
        <v>21</v>
      </c>
      <c r="B22" s="62">
        <v>59900288</v>
      </c>
      <c r="C22" s="45" t="s">
        <v>1464</v>
      </c>
      <c r="D22" s="45" t="s">
        <v>1055</v>
      </c>
      <c r="E22" s="45" t="str">
        <f t="shared" si="1"/>
        <v>EM Resources LLC - Quinton AL</v>
      </c>
      <c r="F22" s="45"/>
      <c r="G22" s="39"/>
    </row>
    <row r="23" spans="1:9" x14ac:dyDescent="0.2">
      <c r="A23" s="45">
        <v>22</v>
      </c>
      <c r="B23" s="62">
        <v>59900290</v>
      </c>
      <c r="C23" s="45" t="s">
        <v>1464</v>
      </c>
      <c r="D23" s="45" t="s">
        <v>955</v>
      </c>
      <c r="E23" s="45" t="str">
        <f t="shared" si="1"/>
        <v>EM Resources LLC - Sikeston MO</v>
      </c>
      <c r="F23" s="45"/>
      <c r="G23" s="39"/>
    </row>
    <row r="24" spans="1:9" x14ac:dyDescent="0.2">
      <c r="A24" s="45">
        <v>23</v>
      </c>
      <c r="B24" s="62">
        <v>59900301</v>
      </c>
      <c r="C24" s="45" t="s">
        <v>1464</v>
      </c>
      <c r="D24" s="45" t="s">
        <v>964</v>
      </c>
      <c r="E24" s="45" t="str">
        <f t="shared" si="1"/>
        <v>EM Resources LLC - Tatum TX</v>
      </c>
      <c r="F24" s="45"/>
      <c r="G24" s="39"/>
    </row>
    <row r="25" spans="1:9" x14ac:dyDescent="0.2">
      <c r="A25" s="45">
        <v>24</v>
      </c>
      <c r="B25" s="62">
        <v>59900302</v>
      </c>
      <c r="C25" s="45" t="s">
        <v>1464</v>
      </c>
      <c r="D25" s="45" t="s">
        <v>965</v>
      </c>
      <c r="E25" s="45" t="str">
        <f t="shared" si="1"/>
        <v>EM Resources LLC - Taylorsville GA</v>
      </c>
      <c r="F25" s="45"/>
      <c r="G25" s="39"/>
    </row>
    <row r="26" spans="1:9" x14ac:dyDescent="0.2">
      <c r="A26" s="45">
        <v>25</v>
      </c>
      <c r="B26" s="62">
        <v>59900462</v>
      </c>
      <c r="C26" s="45" t="s">
        <v>1464</v>
      </c>
      <c r="D26" s="45" t="s">
        <v>1513</v>
      </c>
      <c r="E26" s="45" t="str">
        <f>C26&amp;" - "&amp;D26</f>
        <v>EM Resources LLC - Underwood ND</v>
      </c>
      <c r="F26" s="39"/>
      <c r="G26" s="39"/>
    </row>
    <row r="27" spans="1:9" x14ac:dyDescent="0.2">
      <c r="A27" s="45">
        <v>26</v>
      </c>
      <c r="B27" s="62">
        <v>59900303</v>
      </c>
      <c r="C27" s="45" t="s">
        <v>1464</v>
      </c>
      <c r="D27" s="45" t="s">
        <v>966</v>
      </c>
      <c r="E27" s="45" t="str">
        <f t="shared" si="1"/>
        <v>EM Resources LLC - Wilsonville AL</v>
      </c>
      <c r="F27" s="39"/>
      <c r="G27" s="39"/>
    </row>
    <row r="28" spans="1:9" x14ac:dyDescent="0.2">
      <c r="A28" s="45">
        <v>27</v>
      </c>
      <c r="B28" s="62">
        <v>59900355</v>
      </c>
      <c r="C28" s="45" t="s">
        <v>130</v>
      </c>
      <c r="D28" s="45" t="s">
        <v>978</v>
      </c>
      <c r="E28" s="45" t="str">
        <f t="shared" si="1"/>
        <v>Fly Ash Direct - Letart WV</v>
      </c>
      <c r="F28" s="39"/>
      <c r="G28" s="39"/>
    </row>
    <row r="29" spans="1:9" x14ac:dyDescent="0.2">
      <c r="A29" s="45">
        <v>28</v>
      </c>
      <c r="B29" s="62">
        <v>59900356</v>
      </c>
      <c r="C29" s="45" t="s">
        <v>130</v>
      </c>
      <c r="D29" s="45" t="s">
        <v>979</v>
      </c>
      <c r="E29" s="45" t="str">
        <f t="shared" si="1"/>
        <v>Fly Ash Direct - Winfield WV</v>
      </c>
      <c r="F29" s="39"/>
      <c r="G29" s="39"/>
    </row>
    <row r="30" spans="1:9" x14ac:dyDescent="0.2">
      <c r="A30" s="45">
        <v>29</v>
      </c>
      <c r="B30" s="62">
        <v>59900292</v>
      </c>
      <c r="C30" s="45" t="s">
        <v>461</v>
      </c>
      <c r="D30" s="45" t="s">
        <v>957</v>
      </c>
      <c r="E30" s="45" t="str">
        <f t="shared" si="1"/>
        <v>LafargeHolcim - Oak Creek WI (Elm Rd)</v>
      </c>
      <c r="F30" s="39"/>
    </row>
    <row r="31" spans="1:9" x14ac:dyDescent="0.2">
      <c r="A31" s="45">
        <v>30</v>
      </c>
      <c r="B31" s="62">
        <v>59900293</v>
      </c>
      <c r="C31" s="45" t="s">
        <v>461</v>
      </c>
      <c r="D31" s="45" t="s">
        <v>958</v>
      </c>
      <c r="E31" s="45" t="str">
        <f t="shared" si="1"/>
        <v>LafargeHolcim - Oak Creek WI (Oak Creek Power)</v>
      </c>
      <c r="F31" s="39"/>
      <c r="G31" s="45"/>
      <c r="H31" s="45"/>
      <c r="I31" s="45"/>
    </row>
    <row r="32" spans="1:9" x14ac:dyDescent="0.2">
      <c r="A32" s="45">
        <v>31</v>
      </c>
      <c r="B32" s="62">
        <v>59900294</v>
      </c>
      <c r="C32" s="45" t="s">
        <v>461</v>
      </c>
      <c r="D32" s="45" t="s">
        <v>959</v>
      </c>
      <c r="E32" s="45" t="str">
        <f t="shared" si="1"/>
        <v>LafargeHolcim - Pleasant Prarie WI</v>
      </c>
      <c r="F32" s="39"/>
      <c r="G32" s="64"/>
      <c r="H32" s="45"/>
      <c r="I32" s="45"/>
    </row>
    <row r="33" spans="1:9" x14ac:dyDescent="0.2">
      <c r="A33" s="45">
        <v>32</v>
      </c>
      <c r="B33" s="62">
        <v>59900477</v>
      </c>
      <c r="C33" s="45" t="s">
        <v>1575</v>
      </c>
      <c r="D33" s="45" t="s">
        <v>1576</v>
      </c>
      <c r="E33" s="45" t="str">
        <f>C33&amp;" - "&amp;D33</f>
        <v>Ozinga - Springfield IL</v>
      </c>
      <c r="F33" s="39"/>
      <c r="G33" s="45"/>
      <c r="H33" s="45"/>
      <c r="I33" s="45"/>
    </row>
    <row r="34" spans="1:9" x14ac:dyDescent="0.2">
      <c r="A34" s="45">
        <v>33</v>
      </c>
      <c r="B34" s="62">
        <v>59900291</v>
      </c>
      <c r="C34" s="45" t="s">
        <v>1518</v>
      </c>
      <c r="D34" s="45" t="s">
        <v>956</v>
      </c>
      <c r="E34" s="45" t="str">
        <f>C34&amp;" - "&amp;D34</f>
        <v>Ozinga Cement - Joppa IL</v>
      </c>
      <c r="F34" s="39"/>
      <c r="G34" s="45"/>
      <c r="H34" s="45"/>
      <c r="I34" s="45"/>
    </row>
    <row r="35" spans="1:9" x14ac:dyDescent="0.2">
      <c r="A35" s="45">
        <v>34</v>
      </c>
      <c r="B35" s="62">
        <v>59900295</v>
      </c>
      <c r="C35" s="45" t="s">
        <v>129</v>
      </c>
      <c r="D35" s="45" t="s">
        <v>960</v>
      </c>
      <c r="E35" s="45" t="str">
        <f t="shared" si="1"/>
        <v>SEFA Group - Belews Creek NC</v>
      </c>
      <c r="F35" s="39"/>
      <c r="G35" s="45"/>
      <c r="H35" s="45"/>
      <c r="I35" s="45"/>
    </row>
    <row r="36" spans="1:9" x14ac:dyDescent="0.2">
      <c r="A36" s="45">
        <v>35</v>
      </c>
      <c r="B36" s="62">
        <v>10100007</v>
      </c>
      <c r="C36" s="45" t="s">
        <v>129</v>
      </c>
      <c r="D36" s="45" t="s">
        <v>971</v>
      </c>
      <c r="E36" s="45" t="str">
        <f t="shared" si="1"/>
        <v>SEFA Group - Clinton TN</v>
      </c>
      <c r="G36" s="45"/>
      <c r="H36" s="45"/>
      <c r="I36" s="45"/>
    </row>
    <row r="37" spans="1:9" x14ac:dyDescent="0.2">
      <c r="A37" s="45">
        <v>36</v>
      </c>
      <c r="B37" s="62">
        <v>59900307</v>
      </c>
      <c r="C37" s="45" t="s">
        <v>129</v>
      </c>
      <c r="D37" s="45" t="s">
        <v>972</v>
      </c>
      <c r="E37" s="45" t="str">
        <f t="shared" si="1"/>
        <v>SEFA Group - Columbia SC</v>
      </c>
      <c r="F37" s="45"/>
      <c r="G37" s="45"/>
      <c r="H37" s="45"/>
      <c r="I37" s="45"/>
    </row>
    <row r="38" spans="1:9" x14ac:dyDescent="0.2">
      <c r="A38" s="45">
        <v>37</v>
      </c>
      <c r="B38" s="62">
        <v>38100002</v>
      </c>
      <c r="C38" s="45" t="s">
        <v>129</v>
      </c>
      <c r="D38" s="45" t="s">
        <v>973</v>
      </c>
      <c r="E38" s="45" t="str">
        <f>C38&amp;" - "&amp;D38</f>
        <v>SEFA Group - Cumberland City TN</v>
      </c>
      <c r="F38" s="64"/>
      <c r="G38" s="45"/>
      <c r="H38" s="45"/>
      <c r="I38" s="65"/>
    </row>
    <row r="39" spans="1:9" x14ac:dyDescent="0.2">
      <c r="A39" s="45">
        <v>38</v>
      </c>
      <c r="B39" s="62">
        <v>59900479</v>
      </c>
      <c r="C39" s="45" t="s">
        <v>129</v>
      </c>
      <c r="D39" s="45" t="s">
        <v>1596</v>
      </c>
      <c r="E39" s="45" t="str">
        <f>C39&amp;" - "&amp;D39</f>
        <v>SEFA Group - Goldsboro NC</v>
      </c>
      <c r="F39" s="64"/>
      <c r="G39" s="45"/>
      <c r="H39" s="45"/>
      <c r="I39" s="65"/>
    </row>
    <row r="40" spans="1:9" x14ac:dyDescent="0.2">
      <c r="A40" s="45">
        <v>39</v>
      </c>
      <c r="B40" s="62">
        <v>17300007</v>
      </c>
      <c r="C40" s="45" t="s">
        <v>129</v>
      </c>
      <c r="D40" s="45" t="s">
        <v>974</v>
      </c>
      <c r="E40" s="45" t="str">
        <f t="shared" si="1"/>
        <v>SEFA Group - Harriman TN</v>
      </c>
      <c r="F40" s="64"/>
      <c r="G40" s="45"/>
      <c r="H40" s="45"/>
      <c r="I40" s="65"/>
    </row>
    <row r="41" spans="1:9" x14ac:dyDescent="0.2">
      <c r="A41" s="45">
        <v>40</v>
      </c>
      <c r="B41" s="62">
        <v>59900426</v>
      </c>
      <c r="C41" s="45" t="s">
        <v>1268</v>
      </c>
      <c r="D41" s="45" t="s">
        <v>1269</v>
      </c>
      <c r="E41" s="45" t="str">
        <f t="shared" si="1"/>
        <v>Separation Technologies - Madison IN</v>
      </c>
      <c r="F41" s="45"/>
      <c r="G41" s="39"/>
      <c r="H41" s="39"/>
      <c r="I41" s="39"/>
    </row>
    <row r="42" spans="1:9" x14ac:dyDescent="0.2">
      <c r="A42" s="45">
        <v>41</v>
      </c>
      <c r="B42" s="62"/>
      <c r="C42" s="45"/>
      <c r="D42" s="45" t="s">
        <v>1270</v>
      </c>
      <c r="E42" s="45" t="str">
        <f t="shared" si="1"/>
        <v xml:space="preserve"> -  </v>
      </c>
      <c r="F42" s="45"/>
      <c r="G42" s="45"/>
      <c r="H42" s="45"/>
      <c r="I42" s="65"/>
    </row>
    <row r="43" spans="1:9" x14ac:dyDescent="0.2">
      <c r="F43" s="45"/>
      <c r="G43" s="45"/>
      <c r="H43" s="45"/>
      <c r="I43" s="65"/>
    </row>
    <row r="44" spans="1:9" s="39" customFormat="1" x14ac:dyDescent="0.2">
      <c r="A44"/>
      <c r="B44" s="40"/>
      <c r="C44"/>
      <c r="D44"/>
      <c r="E44"/>
      <c r="F44" s="45"/>
      <c r="G44"/>
      <c r="H44"/>
      <c r="I44" s="40"/>
    </row>
    <row r="45" spans="1:9" s="39" customFormat="1" x14ac:dyDescent="0.2">
      <c r="A45" s="44" t="s">
        <v>915</v>
      </c>
      <c r="B45" s="38" t="s">
        <v>1022</v>
      </c>
      <c r="C45" s="38" t="s">
        <v>132</v>
      </c>
      <c r="D45" s="38"/>
      <c r="E45" s="45"/>
      <c r="F45" s="65"/>
      <c r="G45"/>
      <c r="H45"/>
      <c r="I45" s="40"/>
    </row>
    <row r="46" spans="1:9" s="39" customFormat="1" x14ac:dyDescent="0.2">
      <c r="A46" s="44">
        <v>1</v>
      </c>
      <c r="B46" s="38"/>
      <c r="C46" s="38" t="s">
        <v>1037</v>
      </c>
      <c r="D46" s="38"/>
      <c r="E46" s="45"/>
      <c r="F46" s="45"/>
      <c r="G46"/>
      <c r="H46"/>
      <c r="I46" s="40"/>
    </row>
    <row r="47" spans="1:9" s="39" customFormat="1" x14ac:dyDescent="0.2">
      <c r="A47" s="44">
        <v>2</v>
      </c>
      <c r="B47" s="38" t="s">
        <v>1056</v>
      </c>
      <c r="C47" s="38" t="s">
        <v>124</v>
      </c>
      <c r="D47" s="38"/>
      <c r="E47" s="45"/>
      <c r="F47" s="45"/>
      <c r="G47"/>
      <c r="H47"/>
      <c r="I47" s="40"/>
    </row>
    <row r="48" spans="1:9" x14ac:dyDescent="0.2">
      <c r="A48" s="44">
        <v>3</v>
      </c>
      <c r="B48" s="38" t="s">
        <v>1057</v>
      </c>
      <c r="C48" s="38" t="s">
        <v>125</v>
      </c>
      <c r="D48" s="38"/>
      <c r="E48" s="45"/>
    </row>
    <row r="49" spans="1:3" x14ac:dyDescent="0.2">
      <c r="A49" s="44">
        <v>4</v>
      </c>
      <c r="B49" s="38"/>
      <c r="C49" s="86" t="s">
        <v>1280</v>
      </c>
    </row>
  </sheetData>
  <sheetProtection algorithmName="SHA-512" hashValue="xJ9YaJip5bf4xqJx2VhBfycFEgKEmGOGM9sGOJc005Tlw4KObA/NLSlV2tJntRCgcdnCeuFdh45v+N2k4OJ5yw==" saltValue="RFZUY+B/cjiulWCn3MP43g==" spinCount="100000" sheet="1" selectLockedCells="1"/>
  <pageMargins left="0.7" right="0.7" top="0.75" bottom="0.75" header="0.3" footer="0.3"/>
  <pageSetup orientation="portrait" r:id="rId1"/>
  <legacyDrawing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41"/>
  <sheetViews>
    <sheetView zoomScale="80" zoomScaleNormal="80" workbookViewId="0">
      <selection activeCell="D18" sqref="D18"/>
    </sheetView>
  </sheetViews>
  <sheetFormatPr defaultRowHeight="12.75" x14ac:dyDescent="0.2"/>
  <cols>
    <col min="1" max="1" width="8.5703125" bestFit="1" customWidth="1"/>
    <col min="2" max="2" width="12.5703125" bestFit="1" customWidth="1"/>
    <col min="3" max="3" width="24.7109375" bestFit="1" customWidth="1"/>
    <col min="4" max="4" width="16.7109375" bestFit="1" customWidth="1"/>
    <col min="5" max="5" width="40.42578125" bestFit="1" customWidth="1"/>
    <col min="6" max="6" width="8.5703125" customWidth="1"/>
    <col min="7" max="7" width="20.5703125" customWidth="1"/>
    <col min="8" max="8" width="60" customWidth="1"/>
    <col min="9" max="9" width="26.85546875" style="40" bestFit="1" customWidth="1"/>
  </cols>
  <sheetData>
    <row r="1" spans="1:9" s="39" customFormat="1" x14ac:dyDescent="0.2">
      <c r="A1" s="45" t="s">
        <v>915</v>
      </c>
      <c r="B1" s="45" t="s">
        <v>1017</v>
      </c>
      <c r="C1" s="45" t="s">
        <v>128</v>
      </c>
      <c r="D1" s="45" t="s">
        <v>122</v>
      </c>
      <c r="E1" s="45" t="s">
        <v>230</v>
      </c>
      <c r="F1" s="45"/>
      <c r="G1" t="s">
        <v>1051</v>
      </c>
      <c r="H1" s="59">
        <v>1</v>
      </c>
      <c r="I1" s="40">
        <f>H1</f>
        <v>1</v>
      </c>
    </row>
    <row r="2" spans="1:9" s="39" customFormat="1" x14ac:dyDescent="0.2">
      <c r="A2" s="44">
        <v>1</v>
      </c>
      <c r="B2" s="45"/>
      <c r="C2" s="45"/>
      <c r="D2" s="45"/>
      <c r="E2" s="45" t="s">
        <v>1270</v>
      </c>
      <c r="F2"/>
      <c r="G2" t="s">
        <v>1001</v>
      </c>
      <c r="H2" s="59">
        <f>VLOOKUP(H1,'SLAG CEMENT'!$A$2:$E$11,2)</f>
        <v>0</v>
      </c>
      <c r="I2" s="40">
        <f>H2</f>
        <v>0</v>
      </c>
    </row>
    <row r="3" spans="1:9" s="39" customFormat="1" x14ac:dyDescent="0.2">
      <c r="A3" s="44">
        <v>2</v>
      </c>
      <c r="B3" s="45">
        <v>59900312</v>
      </c>
      <c r="C3" s="45" t="s">
        <v>619</v>
      </c>
      <c r="D3" s="45" t="s">
        <v>669</v>
      </c>
      <c r="E3" s="45" t="str">
        <f t="shared" ref="E3:E11" si="0">C3&amp;" - "&amp;D3</f>
        <v>Argos USA - Tampa FL</v>
      </c>
      <c r="F3"/>
      <c r="G3" s="45" t="s">
        <v>1052</v>
      </c>
      <c r="H3" s="59" t="str">
        <f>VLOOKUP(H1,'SLAG CEMENT'!$A$2:$E$11,5)</f>
        <v xml:space="preserve"> </v>
      </c>
      <c r="I3" s="40" t="str">
        <f>H3</f>
        <v xml:space="preserve"> </v>
      </c>
    </row>
    <row r="4" spans="1:9" s="39" customFormat="1" x14ac:dyDescent="0.2">
      <c r="A4" s="44">
        <v>3</v>
      </c>
      <c r="B4" s="45">
        <v>59900313</v>
      </c>
      <c r="C4" s="45" t="s">
        <v>225</v>
      </c>
      <c r="D4" s="45" t="s">
        <v>732</v>
      </c>
      <c r="E4" s="45" t="str">
        <f t="shared" si="0"/>
        <v>Buzzi Unicem - Anshan City China</v>
      </c>
      <c r="F4" s="45"/>
      <c r="G4" s="45"/>
      <c r="H4"/>
      <c r="I4" s="40"/>
    </row>
    <row r="5" spans="1:9" s="39" customFormat="1" x14ac:dyDescent="0.2">
      <c r="A5" s="44">
        <v>4</v>
      </c>
      <c r="B5" s="45">
        <v>59900314</v>
      </c>
      <c r="C5" s="45" t="s">
        <v>461</v>
      </c>
      <c r="D5" s="45" t="s">
        <v>693</v>
      </c>
      <c r="E5" s="45" t="str">
        <f t="shared" si="0"/>
        <v>LafargeHolcim - Birmingham AL</v>
      </c>
      <c r="F5" s="45"/>
      <c r="G5" s="45" t="s">
        <v>1051</v>
      </c>
      <c r="H5" s="59">
        <v>1</v>
      </c>
      <c r="I5" s="40">
        <f>H5</f>
        <v>1</v>
      </c>
    </row>
    <row r="6" spans="1:9" s="39" customFormat="1" x14ac:dyDescent="0.2">
      <c r="A6" s="44">
        <v>5</v>
      </c>
      <c r="B6" s="45">
        <v>59900315</v>
      </c>
      <c r="C6" s="45" t="s">
        <v>461</v>
      </c>
      <c r="D6" s="45" t="s">
        <v>670</v>
      </c>
      <c r="E6" s="45" t="str">
        <f t="shared" si="0"/>
        <v>LafargeHolcim - Chicago IL</v>
      </c>
      <c r="F6" s="45"/>
      <c r="G6" s="45" t="s">
        <v>1053</v>
      </c>
      <c r="H6" s="59">
        <f>VLOOKUP(H5,'SLAG CEMENT'!$A$15:$C$18,2)</f>
        <v>0</v>
      </c>
      <c r="I6" s="40">
        <f>H6</f>
        <v>0</v>
      </c>
    </row>
    <row r="7" spans="1:9" s="39" customFormat="1" x14ac:dyDescent="0.2">
      <c r="A7" s="44">
        <v>6</v>
      </c>
      <c r="B7" s="45">
        <v>59900433</v>
      </c>
      <c r="C7" s="45" t="s">
        <v>461</v>
      </c>
      <c r="D7" s="45" t="s">
        <v>687</v>
      </c>
      <c r="E7" s="45" t="str">
        <f t="shared" si="0"/>
        <v>LafargeHolcim - Theodore AL</v>
      </c>
      <c r="F7" s="45"/>
      <c r="G7" s="45" t="s">
        <v>1054</v>
      </c>
      <c r="H7" s="59" t="str">
        <f>VLOOKUP(H5,'SLAG CEMENT'!$A$15:$C$18,3)</f>
        <v xml:space="preserve">     </v>
      </c>
      <c r="I7" s="40" t="str">
        <f>H7</f>
        <v xml:space="preserve">     </v>
      </c>
    </row>
    <row r="8" spans="1:9" s="39" customFormat="1" x14ac:dyDescent="0.2">
      <c r="A8" s="44">
        <v>7</v>
      </c>
      <c r="B8" s="45">
        <v>59900316</v>
      </c>
      <c r="C8" s="45" t="s">
        <v>228</v>
      </c>
      <c r="D8" s="45" t="s">
        <v>671</v>
      </c>
      <c r="E8" s="45" t="str">
        <f t="shared" si="0"/>
        <v>Lehigh - Cape Canaveral FL</v>
      </c>
      <c r="F8" s="45"/>
      <c r="G8" s="45"/>
      <c r="H8"/>
      <c r="I8" s="40"/>
    </row>
    <row r="9" spans="1:9" s="39" customFormat="1" x14ac:dyDescent="0.2">
      <c r="A9" s="44">
        <v>8</v>
      </c>
      <c r="B9" s="45">
        <v>59900472</v>
      </c>
      <c r="C9" s="45" t="s">
        <v>1580</v>
      </c>
      <c r="D9" s="45" t="s">
        <v>1581</v>
      </c>
      <c r="E9" s="45" t="str">
        <f>C9&amp;" - "&amp;D9</f>
        <v>Ozinga - Port of New Orleans - New Orleans, LA</v>
      </c>
      <c r="F9" s="45"/>
      <c r="G9" s="45"/>
      <c r="H9"/>
      <c r="I9" s="40"/>
    </row>
    <row r="10" spans="1:9" x14ac:dyDescent="0.2">
      <c r="A10" s="44">
        <v>9</v>
      </c>
      <c r="B10" s="45">
        <v>59900317</v>
      </c>
      <c r="C10" s="45" t="s">
        <v>474</v>
      </c>
      <c r="D10" s="45" t="s">
        <v>670</v>
      </c>
      <c r="E10" s="45" t="str">
        <f t="shared" si="0"/>
        <v>Skyway Cement - Chicago IL</v>
      </c>
      <c r="F10" s="45"/>
      <c r="G10" s="45"/>
      <c r="H10" t="s">
        <v>944</v>
      </c>
    </row>
    <row r="11" spans="1:9" x14ac:dyDescent="0.2">
      <c r="A11" s="44">
        <v>10</v>
      </c>
      <c r="B11" s="45"/>
      <c r="C11" s="45"/>
      <c r="D11" s="45"/>
      <c r="E11" s="45" t="str">
        <f t="shared" si="0"/>
        <v xml:space="preserve"> - </v>
      </c>
      <c r="F11" s="45"/>
      <c r="G11" s="45"/>
      <c r="H11" t="s">
        <v>1042</v>
      </c>
    </row>
    <row r="12" spans="1:9" x14ac:dyDescent="0.2">
      <c r="A12" s="43"/>
      <c r="B12" s="43"/>
      <c r="C12" s="43"/>
      <c r="D12" s="43"/>
      <c r="E12" s="43"/>
      <c r="F12" s="45"/>
      <c r="G12" s="45"/>
      <c r="H12" t="s">
        <v>1043</v>
      </c>
    </row>
    <row r="13" spans="1:9" x14ac:dyDescent="0.2">
      <c r="A13" s="43"/>
      <c r="B13" s="43"/>
      <c r="C13" s="43"/>
      <c r="D13" s="43"/>
      <c r="E13" s="43"/>
      <c r="F13" s="45"/>
      <c r="G13" s="45"/>
      <c r="H13" t="s">
        <v>1044</v>
      </c>
    </row>
    <row r="14" spans="1:9" x14ac:dyDescent="0.2">
      <c r="A14" s="44" t="s">
        <v>915</v>
      </c>
      <c r="B14" s="38" t="s">
        <v>1022</v>
      </c>
      <c r="C14" s="38" t="s">
        <v>132</v>
      </c>
      <c r="D14" s="43"/>
      <c r="E14" s="43"/>
      <c r="F14" s="45"/>
      <c r="G14" s="45"/>
      <c r="H14" t="s">
        <v>948</v>
      </c>
    </row>
    <row r="15" spans="1:9" x14ac:dyDescent="0.2">
      <c r="A15" s="44">
        <v>1</v>
      </c>
      <c r="B15" s="38"/>
      <c r="C15" s="38" t="s">
        <v>1037</v>
      </c>
      <c r="D15" s="43"/>
      <c r="E15" s="43"/>
      <c r="F15" s="45"/>
      <c r="G15" s="45"/>
      <c r="H15" t="s">
        <v>947</v>
      </c>
    </row>
    <row r="16" spans="1:9" x14ac:dyDescent="0.2">
      <c r="A16" s="44">
        <v>2</v>
      </c>
      <c r="B16" s="38" t="s">
        <v>1058</v>
      </c>
      <c r="C16" s="38" t="s">
        <v>126</v>
      </c>
      <c r="F16" s="45"/>
      <c r="G16" s="45"/>
    </row>
    <row r="17" spans="1:9" x14ac:dyDescent="0.2">
      <c r="A17" s="44">
        <v>3</v>
      </c>
      <c r="B17" s="38" t="s">
        <v>1059</v>
      </c>
      <c r="C17" s="38" t="s">
        <v>127</v>
      </c>
      <c r="F17" s="45"/>
      <c r="G17" s="45"/>
      <c r="H17" t="s">
        <v>1168</v>
      </c>
    </row>
    <row r="18" spans="1:9" x14ac:dyDescent="0.2">
      <c r="A18" s="44">
        <v>4</v>
      </c>
      <c r="B18" s="38"/>
      <c r="C18" s="86" t="s">
        <v>1280</v>
      </c>
      <c r="D18" s="64"/>
      <c r="F18" s="45"/>
      <c r="G18" s="45"/>
      <c r="H18" t="s">
        <v>1169</v>
      </c>
    </row>
    <row r="19" spans="1:9" x14ac:dyDescent="0.2">
      <c r="D19" s="45"/>
      <c r="F19" s="45"/>
      <c r="G19" s="45"/>
    </row>
    <row r="20" spans="1:9" x14ac:dyDescent="0.2">
      <c r="D20" s="45"/>
      <c r="F20" s="45"/>
      <c r="G20" s="45"/>
    </row>
    <row r="21" spans="1:9" x14ac:dyDescent="0.2">
      <c r="F21" s="45"/>
      <c r="G21" s="45"/>
    </row>
    <row r="22" spans="1:9" x14ac:dyDescent="0.2">
      <c r="F22" s="45"/>
      <c r="G22" s="39"/>
    </row>
    <row r="23" spans="1:9" x14ac:dyDescent="0.2">
      <c r="F23" s="45"/>
      <c r="G23" s="39"/>
    </row>
    <row r="24" spans="1:9" x14ac:dyDescent="0.2">
      <c r="F24" s="45"/>
      <c r="G24" s="39"/>
    </row>
    <row r="25" spans="1:9" x14ac:dyDescent="0.2">
      <c r="F25" s="45"/>
      <c r="G25" s="39"/>
    </row>
    <row r="26" spans="1:9" x14ac:dyDescent="0.2">
      <c r="F26" s="39"/>
      <c r="G26" s="39"/>
    </row>
    <row r="27" spans="1:9" x14ac:dyDescent="0.2">
      <c r="F27" s="39"/>
      <c r="G27" s="39"/>
    </row>
    <row r="28" spans="1:9" x14ac:dyDescent="0.2">
      <c r="F28" s="39"/>
      <c r="G28" s="39"/>
    </row>
    <row r="29" spans="1:9" x14ac:dyDescent="0.2">
      <c r="F29" s="39"/>
      <c r="G29" s="39"/>
    </row>
    <row r="30" spans="1:9" x14ac:dyDescent="0.2">
      <c r="F30" s="39"/>
    </row>
    <row r="31" spans="1:9" x14ac:dyDescent="0.2">
      <c r="F31" s="39"/>
      <c r="G31" s="45"/>
      <c r="H31" s="45"/>
      <c r="I31" s="45"/>
    </row>
    <row r="32" spans="1:9" x14ac:dyDescent="0.2">
      <c r="F32" s="39"/>
      <c r="I32"/>
    </row>
    <row r="33" spans="4:9" x14ac:dyDescent="0.2">
      <c r="F33" s="39"/>
      <c r="I33"/>
    </row>
    <row r="34" spans="4:9" x14ac:dyDescent="0.2">
      <c r="G34" s="45"/>
      <c r="H34" s="45"/>
      <c r="I34" s="45"/>
    </row>
    <row r="35" spans="4:9" x14ac:dyDescent="0.2">
      <c r="F35" s="45"/>
      <c r="G35" s="45"/>
      <c r="H35" s="45"/>
      <c r="I35" s="65"/>
    </row>
    <row r="36" spans="4:9" x14ac:dyDescent="0.2">
      <c r="F36" s="45"/>
      <c r="G36" s="45"/>
      <c r="H36" s="45"/>
      <c r="I36" s="65"/>
    </row>
    <row r="37" spans="4:9" x14ac:dyDescent="0.2">
      <c r="F37" s="45"/>
    </row>
    <row r="38" spans="4:9" x14ac:dyDescent="0.2">
      <c r="D38" s="38"/>
      <c r="E38" s="45"/>
      <c r="F38" s="45"/>
    </row>
    <row r="39" spans="4:9" x14ac:dyDescent="0.2">
      <c r="D39" s="38"/>
      <c r="E39" s="45"/>
      <c r="F39" s="45"/>
    </row>
    <row r="40" spans="4:9" x14ac:dyDescent="0.2">
      <c r="D40" s="38"/>
      <c r="E40" s="45"/>
      <c r="F40" s="45"/>
    </row>
    <row r="41" spans="4:9" x14ac:dyDescent="0.2">
      <c r="D41" s="38"/>
      <c r="E41" s="45"/>
    </row>
  </sheetData>
  <sheetProtection algorithmName="SHA-512" hashValue="FergutTfbc1NbPlBFVgwSxZWvK6e/D1EtECeZTDgP7wYKQJqz6M6IWjCoQocw71/y/58Q21A/w8Ob4LezS/1nQ==" saltValue="Qnhn6pgC/ERju8tT4pbiAw==" spinCount="100000" sheet="1" selectLockedCells="1"/>
  <pageMargins left="0.7" right="0.7" top="0.75" bottom="0.75" header="0.3" footer="0.3"/>
  <pageSetup orientation="portrait" verticalDpi="0" r:id="rId1"/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Design</vt:lpstr>
      <vt:lpstr>Checklist</vt:lpstr>
      <vt:lpstr>ADMIX</vt:lpstr>
      <vt:lpstr>AWP</vt:lpstr>
      <vt:lpstr>CONCRETE</vt:lpstr>
      <vt:lpstr>CLASSES</vt:lpstr>
      <vt:lpstr>CEMENT</vt:lpstr>
      <vt:lpstr>FLY ASH</vt:lpstr>
      <vt:lpstr>SLAG CEMENT</vt:lpstr>
      <vt:lpstr>WATER</vt:lpstr>
      <vt:lpstr>AGGREGATE</vt:lpstr>
      <vt:lpstr>Checklist!Print_Area</vt:lpstr>
      <vt:lpstr>Design!Print_Area</vt:lpstr>
    </vt:vector>
  </TitlesOfParts>
  <Company>TDOT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JJ01646</dc:creator>
  <cp:lastModifiedBy>Matthew Johnson</cp:lastModifiedBy>
  <cp:lastPrinted>2020-02-24T16:14:57Z</cp:lastPrinted>
  <dcterms:created xsi:type="dcterms:W3CDTF">2011-08-04T12:03:55Z</dcterms:created>
  <dcterms:modified xsi:type="dcterms:W3CDTF">2024-04-29T12:40:56Z</dcterms:modified>
</cp:coreProperties>
</file>