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7.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8.xml" ContentType="application/vnd.openxmlformats-officedocument.drawing+xml"/>
  <Override PartName="/xl/tables/table11.xml" ContentType="application/vnd.openxmlformats-officedocument.spreadsheetml.table+xml"/>
  <Override PartName="/xl/drawings/drawing9.xml" ContentType="application/vnd.openxmlformats-officedocument.drawing+xml"/>
  <Override PartName="/xl/tables/table12.xml" ContentType="application/vnd.openxmlformats-officedocument.spreadsheetml.table+xml"/>
  <Override PartName="/xl/drawings/drawing10.xml" ContentType="application/vnd.openxmlformats-officedocument.drawing+xml"/>
  <Override PartName="/xl/tables/table13.xml" ContentType="application/vnd.openxmlformats-officedocument.spreadsheetml.table+xml"/>
  <Override PartName="/xl/drawings/drawing11.xml" ContentType="application/vnd.openxmlformats-officedocument.drawing+xml"/>
  <Override PartName="/xl/tables/table14.xml" ContentType="application/vnd.openxmlformats-officedocument.spreadsheetml.table+xml"/>
  <Override PartName="/xl/drawings/drawing12.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drawings/drawing13.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drawings/drawing14.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drawings/drawing15.xml" ContentType="application/vnd.openxmlformats-officedocument.drawing+xml"/>
  <Override PartName="/xl/tables/table21.xml" ContentType="application/vnd.openxmlformats-officedocument.spreadsheetml.table+xml"/>
  <Override PartName="/xl/drawings/drawing16.xml" ContentType="application/vnd.openxmlformats-officedocument.drawing+xml"/>
  <Override PartName="/xl/tables/table22.xml" ContentType="application/vnd.openxmlformats-officedocument.spreadsheetml.table+xml"/>
  <Override PartName="/xl/drawings/drawing17.xml" ContentType="application/vnd.openxmlformats-officedocument.drawing+xml"/>
  <Override PartName="/xl/tables/table23.xml" ContentType="application/vnd.openxmlformats-officedocument.spreadsheetml.table+xml"/>
  <Override PartName="/xl/drawings/drawing18.xml" ContentType="application/vnd.openxmlformats-officedocument.drawing+xml"/>
  <Override PartName="/xl/tables/table24.xml" ContentType="application/vnd.openxmlformats-officedocument.spreadsheetml.table+xml"/>
  <Override PartName="/xl/drawings/drawing19.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drawings/drawing20.xml" ContentType="application/vnd.openxmlformats-officedocument.drawing+xml"/>
  <Override PartName="/xl/tables/table29.xml" ContentType="application/vnd.openxmlformats-officedocument.spreadsheetml.table+xml"/>
  <Override PartName="/xl/drawings/drawing21.xml" ContentType="application/vnd.openxmlformats-officedocument.drawing+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22.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drawings/drawing23.xml" ContentType="application/vnd.openxmlformats-officedocument.drawing+xml"/>
  <Override PartName="/xl/tables/table35.xml" ContentType="application/vnd.openxmlformats-officedocument.spreadsheetml.table+xml"/>
  <Override PartName="/xl/tables/table36.xml" ContentType="application/vnd.openxmlformats-officedocument.spreadsheetml.table+xml"/>
  <Override PartName="/xl/drawings/drawing24.xml" ContentType="application/vnd.openxmlformats-officedocument.drawing+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drawings/drawing25.xml" ContentType="application/vnd.openxmlformats-officedocument.drawing+xml"/>
  <Override PartName="/xl/tables/table4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JJ12299\Desktop\"/>
    </mc:Choice>
  </mc:AlternateContent>
  <xr:revisionPtr revIDLastSave="0" documentId="8_{9B06938E-0C72-4804-9ED9-E280AA656F01}" xr6:coauthVersionLast="47" xr6:coauthVersionMax="47" xr10:uidLastSave="{00000000-0000-0000-0000-000000000000}"/>
  <bookViews>
    <workbookView xWindow="-28920" yWindow="-105" windowWidth="29040" windowHeight="15720" activeTab="2" xr2:uid="{7D790FAA-5C87-4F3E-8BAB-B7AEA6CBBC5B}"/>
  </bookViews>
  <sheets>
    <sheet name="GUIDE" sheetId="22" r:id="rId1"/>
    <sheet name="DATA" sheetId="23" state="hidden" r:id="rId2"/>
    <sheet name="INDEX" sheetId="24" r:id="rId3"/>
    <sheet name="1A3" sheetId="1" r:id="rId4"/>
    <sheet name="8A3" sheetId="2" r:id="rId5"/>
    <sheet name="8A3 (2)" sheetId="3" r:id="rId6"/>
    <sheet name="0M4" sheetId="25" r:id="rId7"/>
    <sheet name="APT" sheetId="4" r:id="rId8"/>
    <sheet name="BGF" sheetId="5" r:id="rId9"/>
    <sheet name="UOS" sheetId="6" r:id="rId10"/>
    <sheet name="CKV" sheetId="7" r:id="rId11"/>
    <sheet name="M01" sheetId="8" r:id="rId12"/>
    <sheet name="DYR" sheetId="9" r:id="rId13"/>
    <sheet name="UCY" sheetId="26" r:id="rId14"/>
    <sheet name="FYM" sheetId="10" r:id="rId15"/>
    <sheet name="GZS" sheetId="11" r:id="rId16"/>
    <sheet name="2A1" sheetId="12" r:id="rId17"/>
    <sheet name="3M7" sheetId="13" r:id="rId18"/>
    <sheet name="LUG" sheetId="14" r:id="rId19"/>
    <sheet name="M54" sheetId="15" r:id="rId20"/>
    <sheet name="M91" sheetId="16" r:id="rId21"/>
    <sheet name="MQY" sheetId="17" r:id="rId22"/>
    <sheet name="PHT" sheetId="18" r:id="rId23"/>
    <sheet name="RZR" sheetId="19" r:id="rId24"/>
    <sheet name="SNH" sheetId="20" r:id="rId25"/>
    <sheet name="SZY" sheetId="21" r:id="rId26"/>
  </sheets>
  <externalReferences>
    <externalReference r:id="rId2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B10" i="26" l="1"/>
  <c r="B9" i="26"/>
  <c r="B5" i="26"/>
  <c r="B4" i="26"/>
  <c r="B5" i="9"/>
  <c r="B4" i="9"/>
  <c r="B10" i="8"/>
  <c r="B9" i="8"/>
  <c r="B5" i="8"/>
  <c r="B4" i="8"/>
  <c r="B4" i="7"/>
  <c r="B5" i="7"/>
  <c r="B10" i="1"/>
  <c r="B9" i="1"/>
  <c r="B5" i="1"/>
  <c r="B5" i="2"/>
  <c r="N48" i="26"/>
  <c r="L48" i="26"/>
  <c r="J48" i="26"/>
  <c r="H48" i="26"/>
  <c r="F48" i="26"/>
  <c r="N33" i="26"/>
  <c r="L33" i="26"/>
  <c r="J33" i="26"/>
  <c r="H33" i="26"/>
  <c r="F33" i="26"/>
  <c r="F55" i="8"/>
  <c r="B4" i="25"/>
  <c r="B5" i="25"/>
  <c r="B9" i="25"/>
  <c r="B10" i="25"/>
  <c r="G22" i="25"/>
  <c r="G24" i="25" s="1"/>
  <c r="I22" i="25"/>
  <c r="I24" i="25" s="1"/>
  <c r="K22" i="25"/>
  <c r="K24" i="25" s="1"/>
  <c r="B5" i="5" l="1"/>
  <c r="B4" i="5"/>
  <c r="B5" i="15"/>
  <c r="B4" i="15"/>
  <c r="B10" i="21"/>
  <c r="B9" i="21"/>
  <c r="B5" i="21"/>
  <c r="B4" i="21"/>
  <c r="B10" i="20"/>
  <c r="B9" i="20"/>
  <c r="B5" i="20"/>
  <c r="B4" i="20"/>
  <c r="B10" i="19"/>
  <c r="B9" i="19"/>
  <c r="B5" i="19"/>
  <c r="B4" i="19"/>
  <c r="B10" i="18"/>
  <c r="B9" i="18"/>
  <c r="B5" i="18"/>
  <c r="B4" i="18"/>
  <c r="B10" i="17"/>
  <c r="B9" i="17"/>
  <c r="B5" i="17"/>
  <c r="B4" i="17"/>
  <c r="B10" i="16"/>
  <c r="B9" i="16"/>
  <c r="B5" i="16"/>
  <c r="B4" i="16"/>
  <c r="B10" i="15"/>
  <c r="B9" i="15"/>
  <c r="B10" i="14"/>
  <c r="B9" i="14"/>
  <c r="B5" i="14"/>
  <c r="B4" i="14"/>
  <c r="B10" i="13"/>
  <c r="B9" i="13"/>
  <c r="B5" i="13"/>
  <c r="B4" i="13"/>
  <c r="B10" i="12"/>
  <c r="B9" i="12"/>
  <c r="B5" i="12"/>
  <c r="B4" i="12"/>
  <c r="B10" i="11"/>
  <c r="B9" i="11"/>
  <c r="B5" i="11"/>
  <c r="B4" i="11"/>
  <c r="B10" i="10"/>
  <c r="B9" i="10"/>
  <c r="B5" i="10"/>
  <c r="B4" i="10"/>
  <c r="B9" i="9"/>
  <c r="B10" i="9"/>
  <c r="B10" i="7"/>
  <c r="B9" i="7"/>
  <c r="B10" i="6"/>
  <c r="B9" i="6"/>
  <c r="B5" i="6"/>
  <c r="B4" i="6"/>
  <c r="B10" i="5"/>
  <c r="B9" i="5"/>
  <c r="B10" i="4"/>
  <c r="B9" i="4"/>
  <c r="B5" i="4"/>
  <c r="B4" i="4"/>
  <c r="B10" i="3"/>
  <c r="B9" i="3"/>
  <c r="B5" i="3"/>
  <c r="B4" i="3"/>
  <c r="B10" i="2"/>
  <c r="B9" i="2"/>
  <c r="B4" i="2"/>
  <c r="V16" i="22"/>
  <c r="V17" i="22"/>
  <c r="V21" i="22"/>
  <c r="V22" i="22"/>
  <c r="L37" i="21"/>
  <c r="J37" i="21"/>
  <c r="H37" i="21"/>
  <c r="F37" i="21"/>
  <c r="J17" i="20"/>
  <c r="H17" i="20"/>
  <c r="F17" i="20"/>
  <c r="J35" i="20"/>
  <c r="H35" i="20"/>
  <c r="F35" i="20"/>
  <c r="F53" i="20" s="1"/>
  <c r="J45" i="20"/>
  <c r="J53" i="20" s="1"/>
  <c r="H45" i="20"/>
  <c r="H53" i="20" s="1"/>
  <c r="F45" i="20"/>
  <c r="F47" i="4"/>
  <c r="R34" i="19" l="1"/>
  <c r="R41" i="19" s="1"/>
  <c r="P34" i="19"/>
  <c r="P41" i="19" s="1"/>
  <c r="N34" i="19"/>
  <c r="N41" i="19" s="1"/>
  <c r="L34" i="19"/>
  <c r="L41" i="19" s="1"/>
  <c r="J34" i="19"/>
  <c r="J41" i="19" s="1"/>
  <c r="F34" i="19"/>
  <c r="F41" i="19" s="1"/>
  <c r="H34" i="19"/>
  <c r="H41" i="19" s="1"/>
  <c r="J30" i="18"/>
  <c r="H30" i="18"/>
  <c r="J23" i="18"/>
  <c r="H23" i="18"/>
  <c r="F23" i="18"/>
  <c r="F30" i="18" s="1"/>
  <c r="J267" i="17"/>
  <c r="H267" i="17"/>
  <c r="F267" i="17"/>
  <c r="J180" i="17"/>
  <c r="H180" i="17"/>
  <c r="F180" i="17"/>
  <c r="J93" i="17"/>
  <c r="H93" i="17"/>
  <c r="F93" i="17"/>
  <c r="L31" i="16"/>
  <c r="J31" i="16"/>
  <c r="H31" i="16"/>
  <c r="F31" i="16"/>
  <c r="R83" i="15"/>
  <c r="P83" i="15"/>
  <c r="T82" i="15"/>
  <c r="R82" i="15"/>
  <c r="P82" i="15"/>
  <c r="N82" i="15"/>
  <c r="L82" i="15"/>
  <c r="J82" i="15"/>
  <c r="H82" i="15"/>
  <c r="F82" i="15"/>
  <c r="T74" i="15"/>
  <c r="R74" i="15"/>
  <c r="P74" i="15"/>
  <c r="N74" i="15"/>
  <c r="L74" i="15"/>
  <c r="J74" i="15"/>
  <c r="H74" i="15"/>
  <c r="F74" i="15"/>
  <c r="T50" i="15"/>
  <c r="T83" i="15" s="1"/>
  <c r="R50" i="15"/>
  <c r="P50" i="15"/>
  <c r="N50" i="15"/>
  <c r="N83" i="15" s="1"/>
  <c r="L50" i="15"/>
  <c r="L83" i="15" s="1"/>
  <c r="J50" i="15"/>
  <c r="J83" i="15" s="1"/>
  <c r="H50" i="15"/>
  <c r="H83" i="15" s="1"/>
  <c r="F50" i="15"/>
  <c r="F83" i="15" s="1"/>
  <c r="J30" i="14"/>
  <c r="H30" i="14"/>
  <c r="F30" i="14"/>
  <c r="H27" i="13"/>
  <c r="F27" i="13"/>
  <c r="L23" i="12"/>
  <c r="J23" i="12"/>
  <c r="H23" i="12"/>
  <c r="F23" i="12"/>
  <c r="L37" i="11"/>
  <c r="J37" i="11"/>
  <c r="H37" i="11"/>
  <c r="F37" i="11"/>
  <c r="I44" i="10"/>
  <c r="F44" i="10"/>
  <c r="H52" i="9"/>
  <c r="H53" i="9" s="1"/>
  <c r="F52" i="9"/>
  <c r="H36" i="9"/>
  <c r="F36" i="9"/>
  <c r="F53" i="9" s="1"/>
  <c r="J34" i="7"/>
  <c r="H34" i="7"/>
  <c r="F34" i="7"/>
  <c r="H27" i="6"/>
  <c r="H29" i="6" s="1"/>
  <c r="F27" i="6"/>
  <c r="F29" i="6" s="1"/>
  <c r="L34" i="5"/>
  <c r="J34" i="5"/>
  <c r="H34" i="5"/>
  <c r="F34" i="5"/>
  <c r="L63" i="4"/>
  <c r="J63" i="4"/>
  <c r="H63" i="4"/>
  <c r="F63" i="4"/>
  <c r="L47" i="4"/>
  <c r="J47" i="4"/>
  <c r="H47" i="4"/>
  <c r="F31" i="3"/>
  <c r="F42" i="2"/>
  <c r="F30" i="2"/>
</calcChain>
</file>

<file path=xl/sharedStrings.xml><?xml version="1.0" encoding="utf-8"?>
<sst xmlns="http://schemas.openxmlformats.org/spreadsheetml/2006/main" count="3662" uniqueCount="1351">
  <si>
    <t>ITEM NO.</t>
  </si>
  <si>
    <t>SPEC NO.</t>
  </si>
  <si>
    <t>Description</t>
  </si>
  <si>
    <t>Unit</t>
  </si>
  <si>
    <t>Quantity</t>
  </si>
  <si>
    <t>Unit Price</t>
  </si>
  <si>
    <t>Amount</t>
  </si>
  <si>
    <t>ID:</t>
  </si>
  <si>
    <t>City:</t>
  </si>
  <si>
    <t>Airport:</t>
  </si>
  <si>
    <t>Project Description:</t>
  </si>
  <si>
    <t>TAD #:</t>
  </si>
  <si>
    <t>Bid Date:</t>
  </si>
  <si>
    <t>County:</t>
  </si>
  <si>
    <t>Grand Division:</t>
  </si>
  <si>
    <t>Rehabilitate Maintenance Hangar and Tenninal Facilities (Phase Ill Construction)</t>
  </si>
  <si>
    <t>MISCELLANEOUS DEMOLITION AND DISPOSAL</t>
  </si>
  <si>
    <t>BASE BID:</t>
  </si>
  <si>
    <t>SUB TOTAL</t>
  </si>
  <si>
    <t>GC OVERHEAD AND PROFIT</t>
  </si>
  <si>
    <t>PROBABLE CONSTRUCTION COST WITH CONTINGENCY</t>
  </si>
  <si>
    <t>PROBABE CONSTRUCTION COST WITH CONTINGENCY</t>
  </si>
  <si>
    <t>ESTIMATE</t>
  </si>
  <si>
    <t>NEW LED LIGHTING FIXTURES AND CIRCUIT</t>
  </si>
  <si>
    <t>EACH</t>
  </si>
  <si>
    <t>NEW BATHROOM FLOOR TO CEILING WALL TILES</t>
  </si>
  <si>
    <t>NEW ELECTRICAL CIRCUIT AND WIRING</t>
  </si>
  <si>
    <t>ROOF RECOAT</t>
  </si>
  <si>
    <t>SQ.FT.</t>
  </si>
  <si>
    <t>FURNISHINGS</t>
  </si>
  <si>
    <t>TEMPORARY FACILITY</t>
  </si>
  <si>
    <t>MONTH</t>
  </si>
  <si>
    <t>LOBBY STOREFRONT ENTRANCE REPLACEMENT AND REFRAMING</t>
  </si>
  <si>
    <t>ENERGY EFFICIENT WINDOW REPLACEMENT</t>
  </si>
  <si>
    <t>EXTERIOR INSULATED HOLLOW METAL ENTRY DOOR REPLACEMENT</t>
  </si>
  <si>
    <t>OFFICE LEAN TO INSULATION IMPROVEMENT</t>
  </si>
  <si>
    <t>NEW BREAKROOM CASEWORK AND SOLID SURFACE COUNTER TOP</t>
  </si>
  <si>
    <t>LF</t>
  </si>
  <si>
    <t>NEW INTERIOR WALL FRAMING AND CONSRUCTION</t>
  </si>
  <si>
    <t>NEW EXTERIOR CANOPY AT MAIN ENTRANCE</t>
  </si>
  <si>
    <t>OFFICE EXTERIOR CLADDING REPLACEMENT</t>
  </si>
  <si>
    <t>POWER POLE REOLOCATION ALLOWANCE  BY UTILITY COMPANY</t>
  </si>
  <si>
    <t>NEW COMMERCAIL FLOORING THROUGHOUT</t>
  </si>
  <si>
    <t>NEW PAINTING THROUGHOUT</t>
  </si>
  <si>
    <t>HVAC COMPLETE REPLACEMENT AND DUCTWORK</t>
  </si>
  <si>
    <t>EXTERIOR CONCRETE PATIO AND AIRPORT SIGNAGE</t>
  </si>
  <si>
    <t>NEW CEILING TILES AND GRID</t>
  </si>
  <si>
    <t>NEW PLUMBING FIXTURES AND CONNECTION</t>
  </si>
  <si>
    <t>ENGINEER'S ESTIMATE</t>
  </si>
  <si>
    <t>C-102-5.1a</t>
  </si>
  <si>
    <t>INSTALLATION AND REMOVAL OF SILT FENCE</t>
  </si>
  <si>
    <t>C-102-5.1b</t>
  </si>
  <si>
    <t>INLET PROTECTION</t>
  </si>
  <si>
    <t>EA</t>
  </si>
  <si>
    <t>C-105</t>
  </si>
  <si>
    <t>MOBILIZATION</t>
  </si>
  <si>
    <t>LS</t>
  </si>
  <si>
    <t>P-101-5.2</t>
  </si>
  <si>
    <t>PAVEMENT REMOVAL</t>
  </si>
  <si>
    <t>SY</t>
  </si>
  <si>
    <t>P-152-4.1</t>
  </si>
  <si>
    <t>UNCLASSIFIED EXCAVATION</t>
  </si>
  <si>
    <t>CY</t>
  </si>
  <si>
    <t>P-152-4.2</t>
  </si>
  <si>
    <t>UNDERCUT</t>
  </si>
  <si>
    <t>P-152.4.3</t>
  </si>
  <si>
    <t>BORROW</t>
  </si>
  <si>
    <t>P-209</t>
  </si>
  <si>
    <t>CRUSHED AGGREGATE STONE BASE</t>
  </si>
  <si>
    <t>TONS</t>
  </si>
  <si>
    <t>P-501-8.1</t>
  </si>
  <si>
    <t>CONCRETE REFUELING PAD</t>
  </si>
  <si>
    <t>P-610-4.1</t>
  </si>
  <si>
    <t>FUEL FARM CONCRETE SLAB</t>
  </si>
  <si>
    <t>T-901-5.1</t>
  </si>
  <si>
    <t>SEEDING</t>
  </si>
  <si>
    <t>AC</t>
  </si>
  <si>
    <t>PLANS</t>
  </si>
  <si>
    <t>BOLLARD</t>
  </si>
  <si>
    <t>TIE-DOWN ANCHOR REMOVAL</t>
  </si>
  <si>
    <t>FUEL TANK RELOCATION</t>
  </si>
  <si>
    <t>ELECTRICAL DEMOLITION/SERVICE TO FUEL FARM</t>
  </si>
  <si>
    <t>BASE BID SUBTOTAL</t>
  </si>
  <si>
    <t>10% CONTINGENCY BASE BID TOTAL</t>
  </si>
  <si>
    <t>SC-30-1</t>
  </si>
  <si>
    <t>Allowance #1 – SVEC Electrical Utility Service</t>
  </si>
  <si>
    <t>P-101-5.1</t>
  </si>
  <si>
    <t>Asphalt Pavement and Base Excavation</t>
  </si>
  <si>
    <t>Removal of CMP Pipe (up to 24” Dia)</t>
  </si>
  <si>
    <t>P-101-5.4</t>
  </si>
  <si>
    <t>Saw cutting Asphalt Pavement</t>
  </si>
  <si>
    <t>P-156-8.1</t>
  </si>
  <si>
    <t>Cement Treated Subgrade (14" thick)</t>
  </si>
  <si>
    <t>P-156-8.2</t>
  </si>
  <si>
    <t>Cement</t>
  </si>
  <si>
    <t>TON</t>
  </si>
  <si>
    <t>C-100</t>
  </si>
  <si>
    <t>Contractor Quality Control Plan</t>
  </si>
  <si>
    <t>C-102-5.1</t>
  </si>
  <si>
    <t>Silt Fence Installation and Removal</t>
  </si>
  <si>
    <t>C-102-5.2</t>
  </si>
  <si>
    <t>Rock Ditch Checks – Temporary</t>
  </si>
  <si>
    <t>C-102-5.3</t>
  </si>
  <si>
    <t>Rock Filter Ring – Temporary</t>
  </si>
  <si>
    <t>C-102-5.4</t>
  </si>
  <si>
    <t>Seeding – Site Stabilization</t>
  </si>
  <si>
    <t>ACRE</t>
  </si>
  <si>
    <t>C-102-5.5</t>
  </si>
  <si>
    <t>Erosion Control Blanket with Seed</t>
  </si>
  <si>
    <t>C-105-6.1</t>
  </si>
  <si>
    <t>Mobilization</t>
  </si>
  <si>
    <t>S-100-3.1</t>
  </si>
  <si>
    <t>Taxiway Ending Marker</t>
  </si>
  <si>
    <t>P-152-5.1</t>
  </si>
  <si>
    <t>Unclassified Excavation</t>
  </si>
  <si>
    <t>P-152-5.2</t>
  </si>
  <si>
    <t>Undercut Excavation</t>
  </si>
  <si>
    <t>P-152-5.3</t>
  </si>
  <si>
    <t>Granular Backfill for Undercut</t>
  </si>
  <si>
    <t>T-905-5.1</t>
  </si>
  <si>
    <t>Top-Soil</t>
  </si>
  <si>
    <t>P-209-5.1</t>
  </si>
  <si>
    <t>Aggregate Base Course 6-Inches Thick</t>
  </si>
  <si>
    <t>P-403-8.1</t>
  </si>
  <si>
    <t>Asphalt Surface Course 2-Inch Thick</t>
  </si>
  <si>
    <t>P-602-5.1</t>
  </si>
  <si>
    <t>Emulsified Asphalt Prime Coat</t>
  </si>
  <si>
    <t>GAL</t>
  </si>
  <si>
    <t>P-603-5.1</t>
  </si>
  <si>
    <t>Emulsified Asphalt Tack Coat</t>
  </si>
  <si>
    <t>P-620-5.1</t>
  </si>
  <si>
    <t>Reflective Marking</t>
  </si>
  <si>
    <t>SF</t>
  </si>
  <si>
    <t>D-701-5.1</t>
  </si>
  <si>
    <t>18” HDPE Pipe</t>
  </si>
  <si>
    <t>D-701-5.2</t>
  </si>
  <si>
    <t>24” HDPE Pipe</t>
  </si>
  <si>
    <t>D-752-5.1</t>
  </si>
  <si>
    <t>18” Headwall with Wingwalls</t>
  </si>
  <si>
    <t>D-752-5.2</t>
  </si>
  <si>
    <t>24” Headwall with Wingwalls</t>
  </si>
  <si>
    <t>D-752-5.3</t>
  </si>
  <si>
    <t>Class A-1 Rip-Rap Outlet Control (18” depth)</t>
  </si>
  <si>
    <t>26 0500-1</t>
  </si>
  <si>
    <t>Underground Ducts – 2 Way, 3 inch (Primary)</t>
  </si>
  <si>
    <t>26 0500-2</t>
  </si>
  <si>
    <t>26 0500-3</t>
  </si>
  <si>
    <t>Underground Duct – 1 Way, 2 inch (Telecom)</t>
  </si>
  <si>
    <t>26 0500-4</t>
  </si>
  <si>
    <t>Underground Pullbox</t>
  </si>
  <si>
    <t>26 0543-1</t>
  </si>
  <si>
    <r>
      <rPr>
        <sz val="11"/>
        <rFont val="Calibri"/>
        <family val="2"/>
      </rPr>
      <t>Underground Duct – 1 Way, 2 1/2 inch
(Secondary)</t>
    </r>
  </si>
  <si>
    <r>
      <rPr>
        <sz val="11"/>
        <rFont val="Calibri"/>
        <family val="2"/>
      </rPr>
      <t>Panel, Meter Base, and Service Feed at
Hangar H2</t>
    </r>
  </si>
  <si>
    <t>ENGINEERS ESTIMATE</t>
  </si>
  <si>
    <t>THOMAS BROTHERS</t>
  </si>
  <si>
    <t>TALLEY</t>
  </si>
  <si>
    <t>CLEARY</t>
  </si>
  <si>
    <t>TOTAL BASE BID:</t>
  </si>
  <si>
    <t>Unit Price2</t>
  </si>
  <si>
    <t>Amount3</t>
  </si>
  <si>
    <t>Unit Price4</t>
  </si>
  <si>
    <t>Amount5</t>
  </si>
  <si>
    <t>Unit Price6</t>
  </si>
  <si>
    <t>Amount7</t>
  </si>
  <si>
    <t>ALTERNATE:</t>
  </si>
  <si>
    <t>TOTAL ALTERNATE:</t>
  </si>
  <si>
    <t>Cement Treated Subgrade (14-inch deep)</t>
  </si>
  <si>
    <t>ENGINEERS OPINION</t>
  </si>
  <si>
    <t>CURL CONSTRUCTION AND EXCAVATING, LLC</t>
  </si>
  <si>
    <t>CLIFF CAREY GENERAL CONTRACTORS, INC.</t>
  </si>
  <si>
    <t>HENLEY CONSTRUCTION</t>
  </si>
  <si>
    <t>PROJECT TOTAL:</t>
  </si>
  <si>
    <t>% DIFFERENCE FROM ENG. EST. (SUB-TOTAL)</t>
  </si>
  <si>
    <t>N/A</t>
  </si>
  <si>
    <t>C-102-1</t>
  </si>
  <si>
    <t>EROSION CONTROL - SILT FENCE</t>
  </si>
  <si>
    <t>C-102-2</t>
  </si>
  <si>
    <t>EROSION CONTROL - STRAW WATTLE</t>
  </si>
  <si>
    <t>C-102-3</t>
  </si>
  <si>
    <t>EROSION CONTROL - BLANKET</t>
  </si>
  <si>
    <t>C-102-4</t>
  </si>
  <si>
    <t>EROSION CONTROL - RIP RAP APRON</t>
  </si>
  <si>
    <t>C-105-1</t>
  </si>
  <si>
    <t>MOBILIZATION / DEMOBILIZATION</t>
  </si>
  <si>
    <t>C-105-2</t>
  </si>
  <si>
    <t>C-105-3</t>
  </si>
  <si>
    <t>LOW PROFILE BARRICADES</t>
  </si>
  <si>
    <t>THD-1000-1</t>
  </si>
  <si>
    <t>G-200-1</t>
  </si>
  <si>
    <t>DEMOLITION</t>
  </si>
  <si>
    <t>P-152-1</t>
  </si>
  <si>
    <t>THD-303-1</t>
  </si>
  <si>
    <t>THD-307 "BM"</t>
  </si>
  <si>
    <t>BITUMINOUS BINDER COURSE (2.5" DEPTH)</t>
  </si>
  <si>
    <t>THD-307 "CW"</t>
  </si>
  <si>
    <t>BITUMINOUS SURFACE COURSE (1.5" DEPTH)</t>
  </si>
  <si>
    <t>THD-402-1</t>
  </si>
  <si>
    <t>PRIME COAT</t>
  </si>
  <si>
    <t>THD-403-1</t>
  </si>
  <si>
    <t>TACK COAT</t>
  </si>
  <si>
    <t>D-701-1</t>
  </si>
  <si>
    <t>18" REINFORCED CONCRETE PIPE (RCP) - CLASS III</t>
  </si>
  <si>
    <t>D-751-1</t>
  </si>
  <si>
    <t>D-752-1</t>
  </si>
  <si>
    <t>CONCRETE HEADWALL FOR 18" RCP</t>
  </si>
  <si>
    <t>T-901, 908-1</t>
  </si>
  <si>
    <t>HYDROSEEDING</t>
  </si>
  <si>
    <t>T-905-1</t>
  </si>
  <si>
    <t>TOPSOILING</t>
  </si>
  <si>
    <r>
      <rPr>
        <sz val="11"/>
        <rFont val="Calibri"/>
        <family val="2"/>
      </rPr>
      <t>CONSTRUCTION EXIT / HAUL ROUTE / STAGING
AREA</t>
    </r>
  </si>
  <si>
    <r>
      <rPr>
        <sz val="11"/>
        <rFont val="Calibri"/>
        <family val="2"/>
      </rPr>
      <t>CONSTRUCTION STAKING AND QUALITY CONTROL
TESTING</t>
    </r>
  </si>
  <si>
    <r>
      <rPr>
        <sz val="11"/>
        <rFont val="Calibri"/>
        <family val="2"/>
      </rPr>
      <t>CRUSHED STONE BASE TYPE A, GRADING D (6"
DEPTH)</t>
    </r>
  </si>
  <si>
    <r>
      <rPr>
        <sz val="11"/>
        <rFont val="Calibri"/>
        <family val="2"/>
      </rPr>
      <t>MANHOLE W/ PEDESTAL TOP AND MANHOLE
FRAME AND COVER</t>
    </r>
  </si>
  <si>
    <t>Unit Price 2</t>
  </si>
  <si>
    <t>Amount 2</t>
  </si>
  <si>
    <t>Unit Price 3</t>
  </si>
  <si>
    <t>Amount 3</t>
  </si>
  <si>
    <t xml:space="preserve">Unit Price 4 </t>
  </si>
  <si>
    <t xml:space="preserve">Amount 4 </t>
  </si>
  <si>
    <t>Interior Renovations per Drawings. Renovations to
include, but are not limited to: Electrical Upgrades, New Flooring, Paint Casework and provide New Countertop, New Pre-hung Wood Doors, Patch and Paint Walls and Ceiling throughout space.
Replacement of Mechanical System per Drawings.</t>
  </si>
  <si>
    <t>01 5000</t>
  </si>
  <si>
    <t>Interior Selective Demolition per Drawings</t>
  </si>
  <si>
    <t>Exterior Selective Demolition per Drawings</t>
  </si>
  <si>
    <t>08 4113</t>
  </si>
  <si>
    <t>07 2419</t>
  </si>
  <si>
    <t>07 4646</t>
  </si>
  <si>
    <t>09 9110</t>
  </si>
  <si>
    <t>06 1000</t>
  </si>
  <si>
    <t>New Wood Deck and Stairs</t>
  </si>
  <si>
    <t>Existing Exterior Storefront Repair / Maintenance</t>
  </si>
  <si>
    <t>Provide the work of Hazardous Material Remediation in accordance with Hazmat Survey Recommendations</t>
  </si>
  <si>
    <r>
      <rPr>
        <sz val="11"/>
        <rFont val="Calibri"/>
        <family val="2"/>
      </rPr>
      <t>Replacement of Existing Exterior Windows with New
Aluminum Storefront Windows per Drawings.</t>
    </r>
  </si>
  <si>
    <r>
      <rPr>
        <sz val="11"/>
        <rFont val="Calibri"/>
        <family val="2"/>
      </rPr>
      <t>Repair or Replacement of Existing Damaged EIFS Exterior Siding (Up to 20% of Existing Wall Surface
Area)</t>
    </r>
  </si>
  <si>
    <r>
      <rPr>
        <sz val="11"/>
        <rFont val="Calibri"/>
        <family val="2"/>
      </rPr>
      <t>Provide new Fiber Cement Board and Batten Siding and Trim. Work to include, but is not limited to: Exterior Sheathing Board and Weather Barrier, Additional Furring as Required per Drawings, Rigid
Insulation per Drawings</t>
    </r>
  </si>
  <si>
    <r>
      <rPr>
        <sz val="11"/>
        <rFont val="Calibri"/>
        <family val="2"/>
      </rPr>
      <t>Exterior Painting: to Include all New Siding and Existing Siding to Remain, Soffit (and Underside of
Wood Substrate of Roof), Fascia, Trim</t>
    </r>
  </si>
  <si>
    <r>
      <rPr>
        <sz val="11"/>
        <rFont val="Calibri"/>
        <family val="2"/>
      </rPr>
      <t>Provide the work of all items in spaces 107 (Office)
and 105 (Closet) as a separate lump sum amount</t>
    </r>
  </si>
  <si>
    <t>ALT 1</t>
  </si>
  <si>
    <t>TOTAL:</t>
  </si>
  <si>
    <t>FAA FUNDED</t>
  </si>
  <si>
    <t>BOLT BUILDERS, LLC</t>
  </si>
  <si>
    <t>CONSTRUCTION ENTRANCE/EXIT AND HAUL ROUTE</t>
  </si>
  <si>
    <t>SAFETY DEVICES</t>
  </si>
  <si>
    <t>G-020-1</t>
  </si>
  <si>
    <t>CONSTRUCTION STAKING</t>
  </si>
  <si>
    <t>G-020-2</t>
  </si>
  <si>
    <t>QUALITY CONTROL TESTING</t>
  </si>
  <si>
    <t>12" HDPE PIPE</t>
  </si>
  <si>
    <t>P-101-1</t>
  </si>
  <si>
    <t>ASPHALT MILLING</t>
  </si>
  <si>
    <t>THD-303.01-1</t>
  </si>
  <si>
    <t>THD-303.01-2</t>
  </si>
  <si>
    <t>GEOTEXTILE FABRIC</t>
  </si>
  <si>
    <t>THD-307 "BM-2"</t>
  </si>
  <si>
    <t>BITUMINOUS ASPHALT BINDER MIX (2.5" THICK)</t>
  </si>
  <si>
    <t>P-401-1</t>
  </si>
  <si>
    <t>THD-411 "E"</t>
  </si>
  <si>
    <t>BITUMINOUS ASPHALT SURFACE MIX (1.5" THICK)</t>
  </si>
  <si>
    <t>P-602-1</t>
  </si>
  <si>
    <t>P-603-1</t>
  </si>
  <si>
    <t>P-620-1</t>
  </si>
  <si>
    <t>PAVEMENT MARKING - YELLOW (FIRST COAT)</t>
  </si>
  <si>
    <t>P-620-2</t>
  </si>
  <si>
    <t>P-620-3</t>
  </si>
  <si>
    <t>AIRCRAFT TIE-DOWN ANCHORS</t>
  </si>
  <si>
    <t>T-901, T-908-1</t>
  </si>
  <si>
    <r>
      <rPr>
        <sz val="11"/>
        <rFont val="Calibri"/>
        <family val="2"/>
      </rPr>
      <t>CRUSHED AGGREGATE BASE COURSE (ACCESS
ROAD)</t>
    </r>
  </si>
  <si>
    <r>
      <rPr>
        <sz val="11"/>
        <rFont val="Calibri"/>
        <family val="2"/>
      </rPr>
      <t>BITUMINOUS ASPHALT SURFACE MIX (GRADATION 2
- 2" THICK)</t>
    </r>
  </si>
  <si>
    <r>
      <rPr>
        <sz val="11"/>
        <rFont val="Calibri"/>
        <family val="2"/>
      </rPr>
      <t>PAVEMENT MARKING - YELLOW (SECOND COAT - W/
BEADS)</t>
    </r>
  </si>
  <si>
    <t>ROGERS GROUP, INC</t>
  </si>
  <si>
    <t>VULCAN CONSTRUCTION MATERIALS, LLC</t>
  </si>
  <si>
    <t>CONSTRUCTION TOTAL</t>
  </si>
  <si>
    <t>% DIFFERENCE FROM ENG. EST.</t>
  </si>
  <si>
    <t>FORD CONSTRUCTION COMPANY</t>
  </si>
  <si>
    <t>BASE BID TOTAL:</t>
  </si>
  <si>
    <t>AIRFIELD BARRICADES</t>
  </si>
  <si>
    <t>SILT FENCE (INSTALLATION &amp; REMOVAL)</t>
  </si>
  <si>
    <t>BORROW (ON-SITE MATERIAL)</t>
  </si>
  <si>
    <t>TDOT 304</t>
  </si>
  <si>
    <t>TDOT 411D</t>
  </si>
  <si>
    <t>TDOT 307</t>
  </si>
  <si>
    <t>TDOT 402</t>
  </si>
  <si>
    <t>BITUMINOUS MATERIAL FOR PRIME COAT (PC)</t>
  </si>
  <si>
    <t>TDOT 403</t>
  </si>
  <si>
    <t>6" MARKING (YELLOW, REFLECTIVE)</t>
  </si>
  <si>
    <t>P-620-5.2</t>
  </si>
  <si>
    <t>6" MARKING (BLACK, NON-REFLECTIVE)</t>
  </si>
  <si>
    <t>18" RCP</t>
  </si>
  <si>
    <t>D-751-5.1</t>
  </si>
  <si>
    <t>CATCH BASIN</t>
  </si>
  <si>
    <t>D-751-5.2</t>
  </si>
  <si>
    <t>TIE-IN TO EXISTING CATCH BASIN</t>
  </si>
  <si>
    <t>D-751-5.3</t>
  </si>
  <si>
    <t>INSTALL CATCH BASIN ON EXISTING PIPE</t>
  </si>
  <si>
    <t>HYDROSEED</t>
  </si>
  <si>
    <t>T-904-5.1</t>
  </si>
  <si>
    <t>SODDING</t>
  </si>
  <si>
    <t>INSTALL SEPTIC SYSTEM</t>
  </si>
  <si>
    <r>
      <rPr>
        <sz val="11"/>
        <rFont val="Calibri"/>
        <family val="2"/>
      </rPr>
      <t>ROCK CHECK DAM (INSTALLATION &amp;
REMOVAL)</t>
    </r>
  </si>
  <si>
    <r>
      <rPr>
        <sz val="11"/>
        <rFont val="Calibri"/>
        <family val="2"/>
      </rPr>
      <t>SOIL CEMENT BASE COURSE (8"
COMPACTED THICKNESS)</t>
    </r>
  </si>
  <si>
    <r>
      <rPr>
        <sz val="11"/>
        <rFont val="Calibri"/>
        <family val="2"/>
      </rPr>
      <t>ACS MIX (PG 67-22) GRADING D (1.5"
COMPACTED LIFT THICKNESS)</t>
    </r>
  </si>
  <si>
    <r>
      <rPr>
        <sz val="11"/>
        <rFont val="Calibri"/>
        <family val="2"/>
      </rPr>
      <t>BITUMINOUS PLANT MIX BINDER (PG 64-22)
GRADING CW (2.5" COMPACTED LIFT THICKNESS)</t>
    </r>
  </si>
  <si>
    <r>
      <rPr>
        <sz val="11"/>
        <rFont val="Calibri"/>
        <family val="2"/>
      </rPr>
      <t>BITUMINOUS MATERIAL FOR TACK COAT
(TC)</t>
    </r>
  </si>
  <si>
    <t>ADD ALTERNATE 1 TOTAL:</t>
  </si>
  <si>
    <t>GRAND TOTAL:</t>
  </si>
  <si>
    <t>6" MARKING (BLACK, NON-REFLECTIVE</t>
  </si>
  <si>
    <r>
      <rPr>
        <sz val="11"/>
        <rFont val="Calibri"/>
        <family val="2"/>
      </rPr>
      <t>BITUMINOUS PLANT MIX BINDER (PG 64-22) GRADING CW (2.5" COMPACTED LIFT
THICKNESS)</t>
    </r>
  </si>
  <si>
    <t>BITUMINOUS MATERIAL FOR PRIME COAT
(PC)</t>
  </si>
  <si>
    <t>ADD ALTERNATE 1:</t>
  </si>
  <si>
    <t>REVISED ESTIMATED QUANTITY</t>
  </si>
  <si>
    <t>COST DIFFERENCES</t>
  </si>
  <si>
    <t>EROSION CONTROL - TEMPORARY SILT FENCE</t>
  </si>
  <si>
    <t>EROSION CONTROL - TEMPORARY STRAW WATTLE</t>
  </si>
  <si>
    <t>EROSION CONTROL - RIP RAP</t>
  </si>
  <si>
    <t>FENCE REMOVAL</t>
  </si>
  <si>
    <t>TRAFFIC CONTROL SAFETY DEVICES</t>
  </si>
  <si>
    <t>CLEARING AND GRUBBING</t>
  </si>
  <si>
    <t>SHOT ROCK FILL</t>
  </si>
  <si>
    <t>CRUSHED AGGREGATE BASE COURSE</t>
  </si>
  <si>
    <t>ASPHALT BASE COURSE (THD-307BM2)</t>
  </si>
  <si>
    <t>ASPHALT SURFACE COURSE (THD-411E)</t>
  </si>
  <si>
    <t>18 INCH RCP STORM PIPE - CLASS III</t>
  </si>
  <si>
    <t>5-FOOT STOCK FENCE</t>
  </si>
  <si>
    <t>STOCK FENCE DRIVE GATE (24-FT OPENING)</t>
  </si>
  <si>
    <t>WATER CROSSING</t>
  </si>
  <si>
    <t>SEEDING AND MULCHING</t>
  </si>
  <si>
    <t xml:space="preserve">Amount 2 </t>
  </si>
  <si>
    <t>RICHLAND INDUSTRIES, LLC ORIGINAL PROPOSAL</t>
  </si>
  <si>
    <t>RICHLAND INDUSTRIES, LLC REVISED PROPOSAL</t>
  </si>
  <si>
    <t>CONTRACT CHANGE</t>
  </si>
  <si>
    <t>C-100-1</t>
  </si>
  <si>
    <t>CONTRACTOR QUALITY CONTROL PROGRAM</t>
  </si>
  <si>
    <t>C-100-2</t>
  </si>
  <si>
    <t>C-100-3</t>
  </si>
  <si>
    <t>P-101-2</t>
  </si>
  <si>
    <t>TIE DOWN ANCHOR REMOVAL</t>
  </si>
  <si>
    <t>P-101-3</t>
  </si>
  <si>
    <t>FENCING REMOVAL</t>
  </si>
  <si>
    <t>P-152-2</t>
  </si>
  <si>
    <t>P-152-3</t>
  </si>
  <si>
    <t>P-209-1</t>
  </si>
  <si>
    <t>CRUSHED AGGREGATE BASE COURSE (10" DEPTH)</t>
  </si>
  <si>
    <t>ASPHALT BINDER COURSE (3" DEPTH)</t>
  </si>
  <si>
    <t>P-401-2</t>
  </si>
  <si>
    <t>ASPHALT SURFACE COURSE (2" DEPTH)</t>
  </si>
  <si>
    <t>T-904-1</t>
  </si>
  <si>
    <t>SECTION VII</t>
  </si>
  <si>
    <t>JAVE, LLC</t>
  </si>
  <si>
    <t>BRINDLEY CONSTRUCTION</t>
  </si>
  <si>
    <t>RT BUILDERS</t>
  </si>
  <si>
    <t>UNCLASSIFIED EMBANKMENT-IN-PLACE (OFF-SITE BORROW)</t>
  </si>
  <si>
    <t>NEW HANGAR; COMPLETE-IN-PLACE WITH SITE UTILITIES</t>
  </si>
  <si>
    <t>CONSTRUCTION TOTAL:</t>
  </si>
  <si>
    <t>Unit Price 4</t>
  </si>
  <si>
    <t>Amount 4</t>
  </si>
  <si>
    <t>Mobilization (10% Max. of Total Costs)</t>
  </si>
  <si>
    <t>Trenching for Cable, 18-lnch Min. Depth</t>
  </si>
  <si>
    <t xml:space="preserve">L-108-5.1 </t>
  </si>
  <si>
    <t>L-108-5.2</t>
  </si>
  <si>
    <r>
      <rPr>
        <sz val="11"/>
        <color rgb="FF010101"/>
        <rFont val="Calibri"/>
        <family val="2"/>
      </rPr>
      <t>L</t>
    </r>
    <r>
      <rPr>
        <sz val="11"/>
        <color rgb="FF414141"/>
        <rFont val="Calibri"/>
        <family val="2"/>
      </rPr>
      <t>-</t>
    </r>
    <r>
      <rPr>
        <sz val="11"/>
        <color rgb="FF111111"/>
        <rFont val="Calibri"/>
        <family val="2"/>
      </rPr>
      <t>108-5.2</t>
    </r>
  </si>
  <si>
    <r>
      <rPr>
        <sz val="11"/>
        <color rgb="FF111111"/>
        <rFont val="Calibri"/>
        <family val="2"/>
      </rPr>
      <t>No</t>
    </r>
    <r>
      <rPr>
        <sz val="11"/>
        <color rgb="FF414141"/>
        <rFont val="Calibri"/>
        <family val="2"/>
      </rPr>
      <t xml:space="preserve">. </t>
    </r>
    <r>
      <rPr>
        <sz val="11"/>
        <color rgb="FF111111"/>
        <rFont val="Calibri"/>
        <family val="2"/>
      </rPr>
      <t>6 A</t>
    </r>
    <r>
      <rPr>
        <sz val="11"/>
        <color rgb="FF2B2B2B"/>
        <rFont val="Calibri"/>
        <family val="2"/>
      </rPr>
      <t>W</t>
    </r>
    <r>
      <rPr>
        <sz val="11"/>
        <color rgb="FF111111"/>
        <rFont val="Calibri"/>
        <family val="2"/>
      </rPr>
      <t>G</t>
    </r>
    <r>
      <rPr>
        <sz val="11"/>
        <color rgb="FF414141"/>
        <rFont val="Calibri"/>
        <family val="2"/>
      </rPr>
      <t xml:space="preserve">, </t>
    </r>
    <r>
      <rPr>
        <sz val="11"/>
        <color rgb="FF111111"/>
        <rFont val="Calibri"/>
        <family val="2"/>
      </rPr>
      <t>Solid</t>
    </r>
    <r>
      <rPr>
        <sz val="11"/>
        <color rgb="FF414141"/>
        <rFont val="Calibri"/>
        <family val="2"/>
      </rPr>
      <t xml:space="preserve">, </t>
    </r>
    <r>
      <rPr>
        <sz val="11"/>
        <color rgb="FF010101"/>
        <rFont val="Calibri"/>
        <family val="2"/>
      </rPr>
      <t xml:space="preserve">Bare </t>
    </r>
    <r>
      <rPr>
        <sz val="11"/>
        <color rgb="FF111111"/>
        <rFont val="Calibri"/>
        <family val="2"/>
      </rPr>
      <t xml:space="preserve">Copper Counterpoise </t>
    </r>
    <r>
      <rPr>
        <sz val="11"/>
        <color rgb="FF2B2B2B"/>
        <rFont val="Calibri"/>
        <family val="2"/>
      </rPr>
      <t xml:space="preserve">Wire, </t>
    </r>
    <r>
      <rPr>
        <sz val="11"/>
        <color rgb="FF111111"/>
        <rFont val="Calibri"/>
        <family val="2"/>
      </rPr>
      <t xml:space="preserve">Installed </t>
    </r>
    <r>
      <rPr>
        <sz val="11"/>
        <color rgb="FF010101"/>
        <rFont val="Calibri"/>
        <family val="2"/>
      </rPr>
      <t>in Trench</t>
    </r>
    <r>
      <rPr>
        <sz val="11"/>
        <color rgb="FF414141"/>
        <rFont val="Calibri"/>
        <family val="2"/>
      </rPr>
      <t xml:space="preserve">, </t>
    </r>
    <r>
      <rPr>
        <sz val="11"/>
        <color rgb="FF111111"/>
        <rFont val="Calibri"/>
        <family val="2"/>
      </rPr>
      <t xml:space="preserve">Above </t>
    </r>
    <r>
      <rPr>
        <sz val="11"/>
        <color rgb="FF010101"/>
        <rFont val="Calibri"/>
        <family val="2"/>
      </rPr>
      <t xml:space="preserve">the Duct Bank </t>
    </r>
    <r>
      <rPr>
        <sz val="11"/>
        <color rgb="FF111111"/>
        <rFont val="Calibri"/>
        <family val="2"/>
      </rPr>
      <t>or Conduit</t>
    </r>
    <r>
      <rPr>
        <sz val="11"/>
        <color rgb="FF414141"/>
        <rFont val="Calibri"/>
        <family val="2"/>
      </rPr>
      <t xml:space="preserve">, </t>
    </r>
    <r>
      <rPr>
        <sz val="11"/>
        <color rgb="FF010101"/>
        <rFont val="Calibri"/>
        <family val="2"/>
      </rPr>
      <t xml:space="preserve">Including
</t>
    </r>
    <r>
      <rPr>
        <sz val="11"/>
        <color rgb="FF111111"/>
        <rFont val="Calibri"/>
        <family val="2"/>
      </rPr>
      <t>Connections/Terminations</t>
    </r>
  </si>
  <si>
    <r>
      <rPr>
        <sz val="11"/>
        <color rgb="FF010101"/>
        <rFont val="Calibri"/>
        <family val="2"/>
      </rPr>
      <t>L</t>
    </r>
    <r>
      <rPr>
        <sz val="11"/>
        <color rgb="FF2B2B2B"/>
        <rFont val="Calibri"/>
        <family val="2"/>
      </rPr>
      <t>-</t>
    </r>
    <r>
      <rPr>
        <sz val="11"/>
        <color rgb="FF010101"/>
        <rFont val="Calibri"/>
        <family val="2"/>
      </rPr>
      <t>108-5.3</t>
    </r>
  </si>
  <si>
    <r>
      <rPr>
        <sz val="11"/>
        <color rgb="FF111111"/>
        <rFont val="Calibri"/>
        <family val="2"/>
      </rPr>
      <t>No. 6 A</t>
    </r>
    <r>
      <rPr>
        <sz val="11"/>
        <color rgb="FF2B2B2B"/>
        <rFont val="Calibri"/>
        <family val="2"/>
      </rPr>
      <t>W</t>
    </r>
    <r>
      <rPr>
        <sz val="11"/>
        <color rgb="FF111111"/>
        <rFont val="Calibri"/>
        <family val="2"/>
      </rPr>
      <t>G</t>
    </r>
    <r>
      <rPr>
        <sz val="11"/>
        <color rgb="FF414141"/>
        <rFont val="Calibri"/>
        <family val="2"/>
      </rPr>
      <t xml:space="preserve">, </t>
    </r>
    <r>
      <rPr>
        <sz val="11"/>
        <color rgb="FF111111"/>
        <rFont val="Calibri"/>
        <family val="2"/>
      </rPr>
      <t>600V, THWN-2, 75</t>
    </r>
    <r>
      <rPr>
        <sz val="11"/>
        <color rgb="FF414141"/>
        <rFont val="Calibri"/>
        <family val="2"/>
      </rPr>
      <t>°</t>
    </r>
    <r>
      <rPr>
        <sz val="11"/>
        <color rgb="FF111111"/>
        <rFont val="Calibri"/>
        <family val="2"/>
      </rPr>
      <t>C Conductor installed in
Conduit</t>
    </r>
  </si>
  <si>
    <r>
      <rPr>
        <sz val="11"/>
        <color rgb="FF010101"/>
        <rFont val="Calibri"/>
        <family val="2"/>
      </rPr>
      <t>L</t>
    </r>
    <r>
      <rPr>
        <sz val="11"/>
        <color rgb="FF2B2B2B"/>
        <rFont val="Calibri"/>
        <family val="2"/>
      </rPr>
      <t>-</t>
    </r>
    <r>
      <rPr>
        <sz val="11"/>
        <color rgb="FF111111"/>
        <rFont val="Calibri"/>
        <family val="2"/>
      </rPr>
      <t>108-5.4</t>
    </r>
  </si>
  <si>
    <r>
      <rPr>
        <sz val="11"/>
        <color rgb="FF111111"/>
        <rFont val="Calibri"/>
        <family val="2"/>
      </rPr>
      <t>No</t>
    </r>
    <r>
      <rPr>
        <sz val="11"/>
        <color rgb="FF414141"/>
        <rFont val="Calibri"/>
        <family val="2"/>
      </rPr>
      <t xml:space="preserve">. </t>
    </r>
    <r>
      <rPr>
        <sz val="11"/>
        <color rgb="FF111111"/>
        <rFont val="Calibri"/>
        <family val="2"/>
      </rPr>
      <t>8 A</t>
    </r>
    <r>
      <rPr>
        <sz val="11"/>
        <color rgb="FF2B2B2B"/>
        <rFont val="Calibri"/>
        <family val="2"/>
      </rPr>
      <t>W</t>
    </r>
    <r>
      <rPr>
        <sz val="11"/>
        <color rgb="FF111111"/>
        <rFont val="Calibri"/>
        <family val="2"/>
      </rPr>
      <t>G</t>
    </r>
    <r>
      <rPr>
        <sz val="11"/>
        <color rgb="FF414141"/>
        <rFont val="Calibri"/>
        <family val="2"/>
      </rPr>
      <t xml:space="preserve">, </t>
    </r>
    <r>
      <rPr>
        <sz val="11"/>
        <color rgb="FF111111"/>
        <rFont val="Calibri"/>
        <family val="2"/>
      </rPr>
      <t xml:space="preserve">600V, </t>
    </r>
    <r>
      <rPr>
        <sz val="11"/>
        <color rgb="FF010101"/>
        <rFont val="Calibri"/>
        <family val="2"/>
      </rPr>
      <t>TH</t>
    </r>
    <r>
      <rPr>
        <sz val="11"/>
        <color rgb="FF2B2B2B"/>
        <rFont val="Calibri"/>
        <family val="2"/>
      </rPr>
      <t>W</t>
    </r>
    <r>
      <rPr>
        <sz val="11"/>
        <color rgb="FF111111"/>
        <rFont val="Calibri"/>
        <family val="2"/>
      </rPr>
      <t>N</t>
    </r>
    <r>
      <rPr>
        <sz val="11"/>
        <color rgb="FF2B2B2B"/>
        <rFont val="Calibri"/>
        <family val="2"/>
      </rPr>
      <t>-</t>
    </r>
    <r>
      <rPr>
        <sz val="11"/>
        <color rgb="FF111111"/>
        <rFont val="Calibri"/>
        <family val="2"/>
      </rPr>
      <t>2</t>
    </r>
    <r>
      <rPr>
        <sz val="11"/>
        <color rgb="FF414141"/>
        <rFont val="Calibri"/>
        <family val="2"/>
      </rPr>
      <t xml:space="preserve">, </t>
    </r>
    <r>
      <rPr>
        <sz val="11"/>
        <color rgb="FF111111"/>
        <rFont val="Calibri"/>
        <family val="2"/>
      </rPr>
      <t>75</t>
    </r>
    <r>
      <rPr>
        <sz val="11"/>
        <color rgb="FF414141"/>
        <rFont val="Calibri"/>
        <family val="2"/>
      </rPr>
      <t>°</t>
    </r>
    <r>
      <rPr>
        <sz val="11"/>
        <color rgb="FF111111"/>
        <rFont val="Calibri"/>
        <family val="2"/>
      </rPr>
      <t>C Conductor installed in
Conduit</t>
    </r>
  </si>
  <si>
    <r>
      <rPr>
        <sz val="11"/>
        <color rgb="FF010101"/>
        <rFont val="Calibri"/>
        <family val="2"/>
      </rPr>
      <t>L</t>
    </r>
    <r>
      <rPr>
        <sz val="11"/>
        <color rgb="FF2B2B2B"/>
        <rFont val="Calibri"/>
        <family val="2"/>
      </rPr>
      <t>-</t>
    </r>
    <r>
      <rPr>
        <sz val="11"/>
        <color rgb="FF111111"/>
        <rFont val="Calibri"/>
        <family val="2"/>
      </rPr>
      <t>110-5.1</t>
    </r>
  </si>
  <si>
    <r>
      <rPr>
        <sz val="11"/>
        <color rgb="FF010101"/>
        <rFont val="Calibri"/>
        <family val="2"/>
      </rPr>
      <t xml:space="preserve">Non-Encased Electrical </t>
    </r>
    <r>
      <rPr>
        <sz val="11"/>
        <color rgb="FF111111"/>
        <rFont val="Calibri"/>
        <family val="2"/>
      </rPr>
      <t>Conduit</t>
    </r>
    <r>
      <rPr>
        <sz val="11"/>
        <color rgb="FF414141"/>
        <rFont val="Calibri"/>
        <family val="2"/>
      </rPr>
      <t xml:space="preserve">, </t>
    </r>
    <r>
      <rPr>
        <sz val="11"/>
        <color rgb="FF111111"/>
        <rFont val="Calibri"/>
        <family val="2"/>
      </rPr>
      <t>1-way 2-inch</t>
    </r>
  </si>
  <si>
    <r>
      <rPr>
        <sz val="11"/>
        <color rgb="FF010101"/>
        <rFont val="Calibri"/>
        <family val="2"/>
      </rPr>
      <t>L</t>
    </r>
    <r>
      <rPr>
        <sz val="11"/>
        <color rgb="FF2B2B2B"/>
        <rFont val="Calibri"/>
        <family val="2"/>
      </rPr>
      <t>-</t>
    </r>
    <r>
      <rPr>
        <sz val="11"/>
        <color rgb="FF010101"/>
        <rFont val="Calibri"/>
        <family val="2"/>
      </rPr>
      <t>125-5.1</t>
    </r>
  </si>
  <si>
    <r>
      <rPr>
        <sz val="11"/>
        <color rgb="FF010101"/>
        <rFont val="Calibri"/>
        <family val="2"/>
      </rPr>
      <t>L-881</t>
    </r>
    <r>
      <rPr>
        <sz val="11"/>
        <color rgb="FF111111"/>
        <rFont val="Calibri"/>
        <family val="2"/>
      </rPr>
      <t xml:space="preserve">(L) </t>
    </r>
    <r>
      <rPr>
        <sz val="11"/>
        <color rgb="FF010101"/>
        <rFont val="Calibri"/>
        <family val="2"/>
      </rPr>
      <t>T</t>
    </r>
    <r>
      <rPr>
        <sz val="11"/>
        <color rgb="FF2B2B2B"/>
        <rFont val="Calibri"/>
        <family val="2"/>
      </rPr>
      <t>w</t>
    </r>
    <r>
      <rPr>
        <sz val="11"/>
        <color rgb="FF111111"/>
        <rFont val="Calibri"/>
        <family val="2"/>
      </rPr>
      <t xml:space="preserve">o </t>
    </r>
    <r>
      <rPr>
        <sz val="11"/>
        <color rgb="FF010101"/>
        <rFont val="Calibri"/>
        <family val="2"/>
      </rPr>
      <t xml:space="preserve">Light </t>
    </r>
    <r>
      <rPr>
        <sz val="11"/>
        <color rgb="FF111111"/>
        <rFont val="Calibri"/>
        <family val="2"/>
      </rPr>
      <t xml:space="preserve">Unit </t>
    </r>
    <r>
      <rPr>
        <sz val="11"/>
        <color rgb="FF010101"/>
        <rFont val="Calibri"/>
        <family val="2"/>
      </rPr>
      <t>PAPI</t>
    </r>
    <r>
      <rPr>
        <sz val="11"/>
        <color rgb="FF414141"/>
        <rFont val="Calibri"/>
        <family val="2"/>
      </rPr>
      <t xml:space="preserve">, </t>
    </r>
    <r>
      <rPr>
        <sz val="11"/>
        <color rgb="FF111111"/>
        <rFont val="Calibri"/>
        <family val="2"/>
      </rPr>
      <t>Style A</t>
    </r>
    <r>
      <rPr>
        <sz val="11"/>
        <color rgb="FF414141"/>
        <rFont val="Calibri"/>
        <family val="2"/>
      </rPr>
      <t xml:space="preserve">, </t>
    </r>
    <r>
      <rPr>
        <sz val="11"/>
        <color rgb="FF111111"/>
        <rFont val="Calibri"/>
        <family val="2"/>
      </rPr>
      <t>Class I</t>
    </r>
  </si>
  <si>
    <r>
      <rPr>
        <sz val="11"/>
        <color rgb="FF111111"/>
        <rFont val="Calibri"/>
        <family val="2"/>
      </rPr>
      <t>SC-102-4.1</t>
    </r>
  </si>
  <si>
    <r>
      <rPr>
        <sz val="11"/>
        <color rgb="FF111111"/>
        <rFont val="Calibri"/>
        <family val="2"/>
      </rPr>
      <t xml:space="preserve">Removal of </t>
    </r>
    <r>
      <rPr>
        <sz val="11"/>
        <color rgb="FF010101"/>
        <rFont val="Calibri"/>
        <family val="2"/>
      </rPr>
      <t xml:space="preserve">Existing </t>
    </r>
    <r>
      <rPr>
        <sz val="11"/>
        <color rgb="FF111111"/>
        <rFont val="Calibri"/>
        <family val="2"/>
      </rPr>
      <t xml:space="preserve">Airport PAPls, Service Conductors, and
</t>
    </r>
    <r>
      <rPr>
        <sz val="11"/>
        <color rgb="FF010101"/>
        <rFont val="Calibri"/>
        <family val="2"/>
      </rPr>
      <t>Foundation</t>
    </r>
    <r>
      <rPr>
        <sz val="11"/>
        <color rgb="FF2B2B2B"/>
        <rFont val="Calibri"/>
        <family val="2"/>
      </rPr>
      <t>s</t>
    </r>
  </si>
  <si>
    <r>
      <rPr>
        <sz val="11"/>
        <color rgb="FF111111"/>
        <rFont val="Calibri"/>
        <family val="2"/>
      </rPr>
      <t>SC-5-5</t>
    </r>
    <r>
      <rPr>
        <sz val="11"/>
        <color rgb="FF414141"/>
        <rFont val="Calibri"/>
        <family val="2"/>
      </rPr>
      <t>.</t>
    </r>
    <r>
      <rPr>
        <sz val="11"/>
        <color rgb="FF111111"/>
        <rFont val="Calibri"/>
        <family val="2"/>
      </rPr>
      <t>1</t>
    </r>
  </si>
  <si>
    <r>
      <rPr>
        <sz val="11"/>
        <color rgb="FF010101"/>
        <rFont val="Calibri"/>
        <family val="2"/>
      </rPr>
      <t xml:space="preserve">Implementation </t>
    </r>
    <r>
      <rPr>
        <sz val="11"/>
        <color rgb="FF111111"/>
        <rFont val="Calibri"/>
        <family val="2"/>
      </rPr>
      <t>of Construction Safety Plan</t>
    </r>
  </si>
  <si>
    <t>TOTAL BID:</t>
  </si>
  <si>
    <t>ENGINEER'S OPINION OF PROBABLE COST</t>
  </si>
  <si>
    <t>GUARDIANELECTRIC CORP.</t>
  </si>
  <si>
    <t>STANSELL ELECTRIC COMPANY, INC.</t>
  </si>
  <si>
    <t>J. RANCK ELECTRIC, INC.</t>
  </si>
  <si>
    <t>L.S.</t>
  </si>
  <si>
    <t>F-162-2</t>
  </si>
  <si>
    <t>EA.</t>
  </si>
  <si>
    <t>F-162-3</t>
  </si>
  <si>
    <t>L-108-5.1</t>
  </si>
  <si>
    <t>L.F.</t>
  </si>
  <si>
    <t>L-108-5.3</t>
  </si>
  <si>
    <t>L-108-5.4</t>
  </si>
  <si>
    <t>L-110-5.1</t>
  </si>
  <si>
    <t>L-110-5.2</t>
  </si>
  <si>
    <t>L-115-5.1</t>
  </si>
  <si>
    <t>SC-5-5.1</t>
  </si>
  <si>
    <t>SC-102-4.1</t>
  </si>
  <si>
    <t>SC-132-6.1</t>
  </si>
  <si>
    <r>
      <rPr>
        <sz val="11"/>
        <rFont val="Calibri"/>
        <family val="2"/>
      </rPr>
      <t>Mobilization (Limited to 10%)</t>
    </r>
  </si>
  <si>
    <r>
      <rPr>
        <sz val="11"/>
        <rFont val="Calibri"/>
        <family val="2"/>
      </rPr>
      <t>Manual Vehicle Gate, Chain-Link, Two-Leaf, 16' Clear Opening, w/ 3-Strand Barbed Wire (Includes Existing Fence Modification)</t>
    </r>
  </si>
  <si>
    <r>
      <rPr>
        <sz val="11"/>
        <rFont val="Calibri"/>
        <family val="2"/>
      </rPr>
      <t>Pedestrian Gate, Chain-Link, 4' Clear Opening, w/ 3-Strand Barbed Wire (Includes Existing Fence Modification)</t>
    </r>
  </si>
  <si>
    <r>
      <rPr>
        <sz val="11"/>
        <rFont val="Calibri"/>
        <family val="2"/>
      </rPr>
      <t>Trenching for Conduit, 18-Inch Minimum Depth</t>
    </r>
  </si>
  <si>
    <r>
      <rPr>
        <sz val="11"/>
        <rFont val="Calibri"/>
        <family val="2"/>
      </rPr>
      <t>No. 2 AWG, 600V, THWN-2, 75° C Conductor, Installed in Conduit</t>
    </r>
  </si>
  <si>
    <r>
      <rPr>
        <sz val="11"/>
        <rFont val="Calibri"/>
        <family val="2"/>
      </rPr>
      <t>No. 8 AWG, 600V, THWN-2, 75° C Conductor, Installed in Conduit</t>
    </r>
  </si>
  <si>
    <r>
      <rPr>
        <sz val="11"/>
        <rFont val="Calibri"/>
        <family val="2"/>
      </rPr>
      <t>No. 6 AWG, Solid, Bare Copper Counterpoise Wire, Installed in Trench, Above the Duct Bank or Conduit, Including Connections/ Terminations</t>
    </r>
  </si>
  <si>
    <r>
      <rPr>
        <sz val="11"/>
        <rFont val="Calibri"/>
        <family val="2"/>
      </rPr>
      <t>Non-Encased Electrical Conduit, 1-Way 2-Inch</t>
    </r>
  </si>
  <si>
    <r>
      <rPr>
        <sz val="11"/>
        <rFont val="Calibri"/>
        <family val="2"/>
      </rPr>
      <t>Non-Encased Electrical Conduit, 1-Way 2-Inch, Directrional Bore</t>
    </r>
  </si>
  <si>
    <r>
      <rPr>
        <sz val="11"/>
        <rFont val="Calibri"/>
        <family val="2"/>
      </rPr>
      <t>Electrical Junction Can in Turf</t>
    </r>
  </si>
  <si>
    <r>
      <rPr>
        <sz val="11"/>
        <rFont val="Calibri"/>
        <family val="2"/>
      </rPr>
      <t>Implementation of Construction Safety Plan and Maintenance of Traffic</t>
    </r>
  </si>
  <si>
    <r>
      <rPr>
        <sz val="11"/>
        <rFont val="Calibri"/>
        <family val="2"/>
      </rPr>
      <t>Removal of Existing Airport AWOS, Service Conductors, and Foundations</t>
    </r>
  </si>
  <si>
    <r>
      <rPr>
        <sz val="11"/>
        <rFont val="Calibri"/>
        <family val="2"/>
      </rPr>
      <t>Furnish &amp; Install Level III P/T AWOS, Complete in place, including foundations, conduit, conductors, gravel, and all other associated items</t>
    </r>
  </si>
  <si>
    <t>ROAD WORX INC</t>
  </si>
  <si>
    <t>CLEARY CONSTRUCTION INC</t>
  </si>
  <si>
    <t>PROJECT TOTAL</t>
  </si>
  <si>
    <t>CONSTRUCTION EXIT AND HAUL ROUTE</t>
  </si>
  <si>
    <t>P-207-1</t>
  </si>
  <si>
    <t>FULL DEPTH RECLAMATION (12" MIN)</t>
  </si>
  <si>
    <t>P-207-2</t>
  </si>
  <si>
    <t>FDR CEMENT</t>
  </si>
  <si>
    <t>BITUMINOUS ASPHALT BINDER COURSE (3" THICK; AGG GRADATION 1)</t>
  </si>
  <si>
    <t>BITUMINOUS ASPHALT SURFACE COURSE (2" THICK; AGG GRADATION 2)</t>
  </si>
  <si>
    <t>BITUMINOUS PRIME COAT</t>
  </si>
  <si>
    <t>BITUMINOUS TACK COAT</t>
  </si>
  <si>
    <t>EXISTING AIRCRAFT TIE-DOWN REMOVAL</t>
  </si>
  <si>
    <t>P-620-4</t>
  </si>
  <si>
    <t>NEW AIRCRAFT TIE-DOWN ANCHORS</t>
  </si>
  <si>
    <r>
      <rPr>
        <sz val="11"/>
        <rFont val="Calibri"/>
        <family val="2"/>
      </rPr>
      <t>PAVEMENT MARKING - YELLOW (SECOND COAT
WITH GLASS BEADS)</t>
    </r>
  </si>
  <si>
    <t>JONES BROTHERS CONTRACTORS, LLC</t>
  </si>
  <si>
    <t>JERRY B. YOUNG CONSTRUCTION, INC.</t>
  </si>
  <si>
    <t>DEMO PLUS GROUP, INC.</t>
  </si>
  <si>
    <t>VULCAN CONSTRUCTION</t>
  </si>
  <si>
    <t>CLEARY CONSTRUCTION</t>
  </si>
  <si>
    <t>JARRETT BUILDERS, INC</t>
  </si>
  <si>
    <t>FULL DEPTH PAVEMENT REMOVAL</t>
  </si>
  <si>
    <t>P-151-1</t>
  </si>
  <si>
    <t>EXCESS SPOILS TO WASTE IN STOCKPILE AREA</t>
  </si>
  <si>
    <t>P-152-4</t>
  </si>
  <si>
    <t>THD-303</t>
  </si>
  <si>
    <t>THD-307CW</t>
  </si>
  <si>
    <t>ASPHALT SURFACE COURSE</t>
  </si>
  <si>
    <t>ASPHALT BINDER COURSE</t>
  </si>
  <si>
    <t>F-162-1</t>
  </si>
  <si>
    <t>5-FT CHAIN LINK FENCE WITHOUT BARBED WIRE</t>
  </si>
  <si>
    <t>ELECTRIC ROLLING GATE RELOCATION</t>
  </si>
  <si>
    <t>F-162-4</t>
  </si>
  <si>
    <t>MANUAL SWING GATE RELOCATION</t>
  </si>
  <si>
    <t>D-701-2</t>
  </si>
  <si>
    <t>30" REINFORCED CONCRETE PIPE (RCP) - CLASS V</t>
  </si>
  <si>
    <t>D-701-3</t>
  </si>
  <si>
    <t>36" REINFORCED CONCRETE PIPE (RCP) - CLASS III</t>
  </si>
  <si>
    <t>D-701-4</t>
  </si>
  <si>
    <t>36" REINFORCED CONCRETE PIPE (RCP) - CLASS V</t>
  </si>
  <si>
    <t>D-701-5</t>
  </si>
  <si>
    <t>12" SDR35 PVC PIPE</t>
  </si>
  <si>
    <t>TRENCH DRAIN</t>
  </si>
  <si>
    <t>D-751-2</t>
  </si>
  <si>
    <t>HEADWALL FOR 18" RCP</t>
  </si>
  <si>
    <t>D-752-2</t>
  </si>
  <si>
    <t>HEADWALL FOR 30" RCP</t>
  </si>
  <si>
    <t>D-752-3</t>
  </si>
  <si>
    <t>HEADWALL FOR 36" RCP</t>
  </si>
  <si>
    <t>D-752-4</t>
  </si>
  <si>
    <t>HEADWALL FOR 12" PVC</t>
  </si>
  <si>
    <r>
      <rPr>
        <sz val="11"/>
        <rFont val="Calibri"/>
        <family val="2"/>
      </rPr>
      <t>CONSTRUCTION ENTRANCE/EXIT AND HAUL ROUTE
(ON AIRPORT PROPERTY)</t>
    </r>
  </si>
  <si>
    <r>
      <rPr>
        <sz val="11"/>
        <rFont val="Calibri"/>
        <family val="2"/>
      </rPr>
      <t>PRECAST CONCRETE MANHOLE (STD. TDOT 7' x 7'
SQUARE NO. 3)</t>
    </r>
  </si>
  <si>
    <t>BASE BID SUB-TOTAL</t>
  </si>
  <si>
    <t>ADD ALTERNATE #1- FENCE HEIGHT AND BARBED WIRE</t>
  </si>
  <si>
    <t>BASE BID- SITE DEVELOPMENT</t>
  </si>
  <si>
    <t>F-162-5</t>
  </si>
  <si>
    <t>ADD ALT #1 SUB-TOTAL</t>
  </si>
  <si>
    <t>ADD ALTERNATE #2</t>
  </si>
  <si>
    <t>ADD ALT #2 SUB-TOTAL</t>
  </si>
  <si>
    <t>ADD ALTERNATE #3</t>
  </si>
  <si>
    <t>ADD ALT #3 SUB-TOTAL</t>
  </si>
  <si>
    <t>PROJECT TOTAL (BASE BID + ADD ALT #1 + ADD ALT #2 + ADD ALT #3)</t>
  </si>
  <si>
    <t>D-701-6</t>
  </si>
  <si>
    <t>48" REINFORCED CONCRETE PIPE (RCP) - CLASS III</t>
  </si>
  <si>
    <t>D-701-7</t>
  </si>
  <si>
    <t>60" REINFORCED CONCRETE PIPE (RCP) - CLASS III</t>
  </si>
  <si>
    <t>D-752-5</t>
  </si>
  <si>
    <t>D-752-6</t>
  </si>
  <si>
    <t>HEADWALL FOR 48" RCP</t>
  </si>
  <si>
    <t>CRUSHED AGGREGATE BASE COURSE (6" DEPTH)</t>
  </si>
  <si>
    <t>P-403-1</t>
  </si>
  <si>
    <t>2" BITUMINOUS ASPHALT MIX (GRADATION 2)</t>
  </si>
  <si>
    <t>ADD'L COST FOR 6-FT TOTAL CHAIN LINK FENCE
FABRIC AND 3-STRAND BARBED WIRE</t>
  </si>
  <si>
    <r>
      <rPr>
        <sz val="11"/>
        <rFont val="Calibri"/>
        <family val="2"/>
      </rPr>
      <t>ADD'L COST FOR HEADWALL FOR 60" RCP IN LIEU
OF HEADWALL FOR 36" RCP</t>
    </r>
  </si>
  <si>
    <t>Unit Price8</t>
  </si>
  <si>
    <t>Amount9</t>
  </si>
  <si>
    <t>Unit Price10</t>
  </si>
  <si>
    <t>Amount11</t>
  </si>
  <si>
    <t>Unit Price12</t>
  </si>
  <si>
    <t>Amount13</t>
  </si>
  <si>
    <t>Unit Price14</t>
  </si>
  <si>
    <t>Amount15</t>
  </si>
  <si>
    <t>LOW-PROFILE BARRICADES</t>
  </si>
  <si>
    <t>C-105-4</t>
  </si>
  <si>
    <t>P-610-1</t>
  </si>
  <si>
    <t>D-705-1</t>
  </si>
  <si>
    <t>CURTAIN DRAIN REMOVAL</t>
  </si>
  <si>
    <t>D-705-2</t>
  </si>
  <si>
    <t>CURTAIN DRAIN</t>
  </si>
  <si>
    <t>UTL-1000-1</t>
  </si>
  <si>
    <t>UTL-1000-2</t>
  </si>
  <si>
    <t>UTL-1000-3</t>
  </si>
  <si>
    <t>UNDERGROUND ELECTRICAL RELOCATION</t>
  </si>
  <si>
    <r>
      <rPr>
        <sz val="11"/>
        <rFont val="Calibri"/>
        <family val="2"/>
      </rPr>
      <t>CONSTRUCTION EXIT, HAUL ROUTE, AND STAGING
AREA</t>
    </r>
  </si>
  <si>
    <r>
      <rPr>
        <sz val="11"/>
        <rFont val="Calibri"/>
        <family val="2"/>
      </rPr>
      <t>CONCRETE TRENCH CAP FOR UNDERGROUND
ELECTRICAL</t>
    </r>
  </si>
  <si>
    <r>
      <rPr>
        <sz val="11"/>
        <rFont val="Calibri"/>
        <family val="2"/>
      </rPr>
      <t>EXISTING SEPTIC TANK / SANITARY SEWER
REMOVAL</t>
    </r>
  </si>
  <si>
    <r>
      <rPr>
        <sz val="11"/>
        <rFont val="Calibri"/>
        <family val="2"/>
      </rPr>
      <t>NEW 500-GAL SEPTIC TANK AND NEW SEWER LINE
AND TIE-IN</t>
    </r>
  </si>
  <si>
    <t>ROGERS GROUP</t>
  </si>
  <si>
    <t>CLIFF CAREY</t>
  </si>
  <si>
    <t>% DIFFERENCE FROM ENG. EST. (SUBTOTAL)</t>
  </si>
  <si>
    <t>$                     -</t>
  </si>
  <si>
    <t>VULCAN CONSTR. MATERIALS, LLC HERMIATAGE, TN</t>
  </si>
  <si>
    <t>CLEARY CONSTRUCTION, INC. TOMKINSVILLE, KY</t>
  </si>
  <si>
    <t>C-100-14.1</t>
  </si>
  <si>
    <t>Contractor Quality Control Program</t>
  </si>
  <si>
    <t>Inspection and Reporting to TDEC and Maintenance of Statewide NPDES General Permit Coverage for Construction Site Stormwater Runoff</t>
  </si>
  <si>
    <t>Install Double Net Straw Matting</t>
  </si>
  <si>
    <t>S.Y.</t>
  </si>
  <si>
    <t>C-102-5.7</t>
  </si>
  <si>
    <t>Temporary Seeding with Mulch</t>
  </si>
  <si>
    <t>C-102-5.8</t>
  </si>
  <si>
    <t>Temporary Diversion Berm</t>
  </si>
  <si>
    <t>C-102-5.9</t>
  </si>
  <si>
    <t>Temporary Diversion Ditch</t>
  </si>
  <si>
    <t>C-102-5.10</t>
  </si>
  <si>
    <t>Temporary Sediment Trap</t>
  </si>
  <si>
    <t>Mobilization and Demobilization</t>
  </si>
  <si>
    <t>C-105-6.2</t>
  </si>
  <si>
    <t>As-Built Drawings</t>
  </si>
  <si>
    <t>M-101-4.1</t>
  </si>
  <si>
    <t>Maintenance of Traffic</t>
  </si>
  <si>
    <t>M-101-4.3</t>
  </si>
  <si>
    <t>Low-Profile Barricade</t>
  </si>
  <si>
    <t>P-101-5.3</t>
  </si>
  <si>
    <t>Roadway Pavement Removal, Full Depth, Including Sawcut</t>
  </si>
  <si>
    <t>Removal of Curb and Gutter</t>
  </si>
  <si>
    <t>P-151-4.1</t>
  </si>
  <si>
    <t>Clearing and Grubbing</t>
  </si>
  <si>
    <t>Unclassified Excavation to On-Site Embankments</t>
  </si>
  <si>
    <t>C.Y.</t>
  </si>
  <si>
    <t>Undercut Excavation of Yielding Materials to Off-Site Disposal</t>
  </si>
  <si>
    <t>P-152-4.3</t>
  </si>
  <si>
    <t>Unclassified Excavation to Off-Site Disposal</t>
  </si>
  <si>
    <t>P-152-4.4</t>
  </si>
  <si>
    <t>Topsoil Stripping to On-Site Stockpile</t>
  </si>
  <si>
    <t>P-152-4.5</t>
  </si>
  <si>
    <t>Backfill of Undercut Areas with Surge Stone</t>
  </si>
  <si>
    <t>Ton</t>
  </si>
  <si>
    <t>P-152-4.6</t>
  </si>
  <si>
    <t>Undercut Excavation for Sinkhole Repair</t>
  </si>
  <si>
    <t>P-152-4.7</t>
  </si>
  <si>
    <t>Select Rubble Stone Fill for Sinkhole Repairs</t>
  </si>
  <si>
    <t>P-152-4.8</t>
  </si>
  <si>
    <t>TDOT No. 57 Stone Fill For Sinkhole Repairs</t>
  </si>
  <si>
    <t>P-152-4.9</t>
  </si>
  <si>
    <t>Geotextile for Sinkhole Repairs</t>
  </si>
  <si>
    <t>Cement Treated Subgrade, 10-inch Depth</t>
  </si>
  <si>
    <t>Cement for Subgrade Stabilization</t>
  </si>
  <si>
    <t>Crushed Aggregate Base Course, 10-inch Thickness</t>
  </si>
  <si>
    <t>P-401-8.1.1a</t>
  </si>
  <si>
    <t>TDOT 303.15</t>
  </si>
  <si>
    <t>Mineral Aggregate Base Course, Type A, Grading D</t>
  </si>
  <si>
    <t>TDOT 307.08</t>
  </si>
  <si>
    <t>Bituminous Plant Mix, Base Course BM-2</t>
  </si>
  <si>
    <t>TDOT 411.10</t>
  </si>
  <si>
    <t>Asphaltic Concrete Surface (Hot Mix) Course, Grading E</t>
  </si>
  <si>
    <t>TDOT 604.04</t>
  </si>
  <si>
    <t>Concrete Rundown (End Flume)</t>
  </si>
  <si>
    <t>TDOT 702.03</t>
  </si>
  <si>
    <t>Concrete Curb and Gutter, 6" Curb with 1-ft Gutter Pan</t>
  </si>
  <si>
    <t>TDOT 709.05.06</t>
  </si>
  <si>
    <t>Airfield Markings, with Reflective Media</t>
  </si>
  <si>
    <t>S.F.</t>
  </si>
  <si>
    <t>Airfield Markings, Black, without Reflective Media</t>
  </si>
  <si>
    <t>P-620-5.3</t>
  </si>
  <si>
    <t>TDOT 716.05.01</t>
  </si>
  <si>
    <t>Painted Pavement Marking, DYSL</t>
  </si>
  <si>
    <t>TDOT 716.05.05</t>
  </si>
  <si>
    <t>Painted Pavement Marking, Stop Bar</t>
  </si>
  <si>
    <t>TDOT 713.11.01</t>
  </si>
  <si>
    <t>Steel for 'U' Section Steel Post</t>
  </si>
  <si>
    <t>LB</t>
  </si>
  <si>
    <t>TDOT 713.13.03</t>
  </si>
  <si>
    <t>Flat Sheet Aluminum Sign (0.10" Thick)</t>
  </si>
  <si>
    <t>F-162-5.1</t>
  </si>
  <si>
    <t>Double Headwall or Endwall for Twin 30" Culvert</t>
  </si>
  <si>
    <t>Seeding, Hydraulically Applied with Mulch</t>
  </si>
  <si>
    <t>Bermudagrass Sod</t>
  </si>
  <si>
    <t>Topsoil Placement from On-Site Stockpiles</t>
  </si>
  <si>
    <t>L-100-5.2</t>
  </si>
  <si>
    <t>Site Locating, Duct Tracing, and Pot Holing</t>
  </si>
  <si>
    <t>L-104-5.1</t>
  </si>
  <si>
    <t>Temporary Airfield Lighting During Construction</t>
  </si>
  <si>
    <t>L-105-5.1</t>
  </si>
  <si>
    <t>Elecrical Demolition</t>
  </si>
  <si>
    <t>No. 8 AWG, 5 kV, L-824, Type C Cable, Installed in Duct Bank or Conduit Including Connections/Terminations and Cable Tags</t>
  </si>
  <si>
    <t>Concrete Encased 1-Way 2-Inch PVC Duct</t>
  </si>
  <si>
    <t>Non-Encased 1-Way 2-Inch PVC Duct</t>
  </si>
  <si>
    <t>L-110-5.3</t>
  </si>
  <si>
    <t>Non-Encased 1-Way 2-Inch RGS Duct</t>
  </si>
  <si>
    <t>L-867B Base Cans Installed for Taxiway Lighting</t>
  </si>
  <si>
    <t>L-125-5.1</t>
  </si>
  <si>
    <t>L-125-5.2</t>
  </si>
  <si>
    <t>L-125-5.3</t>
  </si>
  <si>
    <t>L-126-5.1</t>
  </si>
  <si>
    <t>GAS 02642-1</t>
  </si>
  <si>
    <t>2" Gas Valve and Valve Box</t>
  </si>
  <si>
    <t>GAS 02642-2</t>
  </si>
  <si>
    <t>Adjust Gas Valve Box to Grade</t>
  </si>
  <si>
    <t>GAS 02714-1</t>
  </si>
  <si>
    <t>ToS-W-10.02</t>
  </si>
  <si>
    <t>8" Dia. Class 350 Ductile Iron Water Main</t>
  </si>
  <si>
    <t>ToS-W-10.03</t>
  </si>
  <si>
    <t>ToS-W-10.04.08</t>
  </si>
  <si>
    <t>Furnish and Install 8" Gate Valve and Box</t>
  </si>
  <si>
    <t>ToS-W-10.04.06</t>
  </si>
  <si>
    <t>Furnish and Install 6" Gate Valve and Box</t>
  </si>
  <si>
    <t>ToS-W-10.06</t>
  </si>
  <si>
    <t>ToS-San-10.1.4</t>
  </si>
  <si>
    <t>Adjust Sanitary Manhole to Grade</t>
  </si>
  <si>
    <t>ToS-San-10.0.1</t>
  </si>
  <si>
    <t>Sanitary Sewer 4' Dia. Standard Precast Manhole</t>
  </si>
  <si>
    <t>ToS-San-10.0.2</t>
  </si>
  <si>
    <t>Sanitary Sewer 4' Dia. Doghouse Manhole</t>
  </si>
  <si>
    <t>ToS-San-11.0</t>
  </si>
  <si>
    <t>8" PVC SDR 26 Sanitary Sewer Gravity Line</t>
  </si>
  <si>
    <r>
      <rPr>
        <sz val="11"/>
        <rFont val="Calibri"/>
        <family val="2"/>
      </rPr>
      <t>Install and Maintain 10-ft Ditch Wattle, and Remove upon
Completion of Project</t>
    </r>
  </si>
  <si>
    <r>
      <rPr>
        <sz val="11"/>
        <rFont val="Calibri"/>
        <family val="2"/>
      </rPr>
      <t>Install and Maintain Rock Check Dam, and Remove upon
Completion of Project</t>
    </r>
  </si>
  <si>
    <r>
      <rPr>
        <sz val="11"/>
        <rFont val="Calibri"/>
        <family val="2"/>
      </rPr>
      <t>Install Stone Filter Ring for Culvert Headwall Inlet Protection
and Remove upon Completion of Project</t>
    </r>
  </si>
  <si>
    <r>
      <rPr>
        <sz val="11"/>
        <rFont val="Calibri"/>
        <family val="2"/>
      </rPr>
      <t>Install and Maintain Silt Fence, and Remove upon Completion
of Project</t>
    </r>
  </si>
  <si>
    <r>
      <rPr>
        <sz val="11"/>
        <rFont val="Calibri"/>
        <family val="2"/>
      </rPr>
      <t>Variable Depth 0.5-inch to 2-inch Asphalt Surface Milling for
Smooth Tie-in of New Pavement Surface</t>
    </r>
  </si>
  <si>
    <r>
      <rPr>
        <sz val="11"/>
        <rFont val="Calibri"/>
        <family val="2"/>
      </rPr>
      <t>Asphalt Taxiway Pavement Removal, Full Depth, Including
Sawcut</t>
    </r>
  </si>
  <si>
    <r>
      <rPr>
        <sz val="11"/>
        <rFont val="Calibri"/>
        <family val="2"/>
      </rPr>
      <t>Asphalt Surface Course, 2" Lifts, 3/4-inch Max. Aggregate Size,
PG 70-22</t>
    </r>
  </si>
  <si>
    <r>
      <rPr>
        <sz val="11"/>
        <rFont val="Calibri"/>
        <family val="2"/>
      </rPr>
      <t>Machined Riprap, Class A-1, including Geotextile
Underlayment</t>
    </r>
  </si>
  <si>
    <r>
      <rPr>
        <sz val="11"/>
        <rFont val="Calibri"/>
        <family val="2"/>
      </rPr>
      <t>Temporary Airfield Markings, White or Yellow, without
Reflective Media</t>
    </r>
  </si>
  <si>
    <r>
      <rPr>
        <sz val="11"/>
        <rFont val="Calibri"/>
        <family val="2"/>
      </rPr>
      <t>Airport Operations Area Security Fence, 6-ft Chain Link Fabric
Height, with 3-Strand Barbed Wire</t>
    </r>
  </si>
  <si>
    <r>
      <rPr>
        <sz val="11"/>
        <rFont val="Calibri"/>
        <family val="2"/>
      </rPr>
      <t>Class V, 30-inch Diameter Reinforced Concrete Pipe, Including
Excavation, Pipe Bedding, and Backfill</t>
    </r>
  </si>
  <si>
    <r>
      <rPr>
        <sz val="11"/>
        <rFont val="Calibri"/>
        <family val="2"/>
      </rPr>
      <t>No. 6 AWG, Bare Soft Drawn Copper Counterpoise, including
Ground Rods</t>
    </r>
  </si>
  <si>
    <r>
      <rPr>
        <sz val="11"/>
        <rFont val="Calibri"/>
        <family val="2"/>
      </rPr>
      <t>Installation of New L-861T(L) Fixture with New Fixture Plate
and New L-830 Isolation Transformer on New Installed L-867B Base Can</t>
    </r>
  </si>
  <si>
    <r>
      <rPr>
        <sz val="11"/>
        <rFont val="Calibri"/>
        <family val="2"/>
      </rPr>
      <t>Procure and Install New Retroreflective Blue Stake Mounted
Reflector</t>
    </r>
  </si>
  <si>
    <r>
      <rPr>
        <sz val="11"/>
        <rFont val="Calibri"/>
        <family val="2"/>
      </rPr>
      <t>Procure and Install New Retroreflective Red Stake Mounted
Reflector</t>
    </r>
  </si>
  <si>
    <r>
      <rPr>
        <sz val="11"/>
        <rFont val="Calibri"/>
        <family val="2"/>
      </rPr>
      <t>New L-858(L) New Sigs Installed on New Foundation with New
L867D Base Can</t>
    </r>
  </si>
  <si>
    <r>
      <rPr>
        <sz val="11"/>
        <rFont val="Calibri"/>
        <family val="2"/>
      </rPr>
      <t>Trenching, Bedding, and Backfill for Gas Line Extension or
Relocation for up to 4" PE Gas Line</t>
    </r>
  </si>
  <si>
    <r>
      <rPr>
        <sz val="11"/>
        <rFont val="Calibri"/>
        <family val="2"/>
      </rPr>
      <t>Connect to Existing 12" Main, including Blocking and/or
Restraints</t>
    </r>
  </si>
  <si>
    <r>
      <rPr>
        <sz val="11"/>
        <rFont val="Calibri"/>
        <family val="2"/>
      </rPr>
      <t>Fire Hydrant Assembly, including 8" x 6" Teee, 6" DIP, 6" Gate
Valve, and Blocking and/or Restraints</t>
    </r>
  </si>
  <si>
    <t>SUBTOTAL CONSTRUCTION COST</t>
  </si>
  <si>
    <t>TOTAT BID AS STATED</t>
  </si>
  <si>
    <t>DIFFERENCE</t>
  </si>
  <si>
    <t>DIFFERENCE FROM ENGINEER'S ESTIMATE</t>
  </si>
  <si>
    <t>TOTAL BID AS STATED:</t>
  </si>
  <si>
    <t>SUBTOTAL CONSTRUCTION COST:</t>
  </si>
  <si>
    <t>DIFFERENCE FROM ENGINEER'S ESTIMATE:</t>
  </si>
  <si>
    <t>ALTERNATE BID #1:</t>
  </si>
  <si>
    <t>TOTAL BID AS STATED</t>
  </si>
  <si>
    <t>ALTERNATE BID #2:</t>
  </si>
  <si>
    <t>OWEN'S CONSTRUCTION, LLC</t>
  </si>
  <si>
    <t>WESTENN FENCE COMPANY</t>
  </si>
  <si>
    <t>SS-120-3.1</t>
  </si>
  <si>
    <t>Construction Safety &amp; Security</t>
  </si>
  <si>
    <t>SS-140-5.1</t>
  </si>
  <si>
    <t>Demolition &amp; Disposal</t>
  </si>
  <si>
    <t>6' Chain Link Fence w/ 3 Strand Barbed Wire</t>
  </si>
  <si>
    <t>F-162-5.2</t>
  </si>
  <si>
    <t>24' Manual Cantilever Sliding Gate</t>
  </si>
  <si>
    <t>Double 24' Manual Cantilever Sliding Gate</t>
  </si>
  <si>
    <t>Seeding</t>
  </si>
  <si>
    <t>T-908-5.1</t>
  </si>
  <si>
    <t>Mulching</t>
  </si>
  <si>
    <t>ADD ALTERNATE #1:</t>
  </si>
  <si>
    <t>F-162-5.4</t>
  </si>
  <si>
    <t>Type "A" Ditch Structure</t>
  </si>
  <si>
    <t>ADD ALTERNATE 1 BID TOTAL:</t>
  </si>
  <si>
    <t>TOTAL BID W/ ADD ALTERNATE 1:</t>
  </si>
  <si>
    <t>WILSON CONSTRUCTION GROUP, LLC</t>
  </si>
  <si>
    <t>INTEGRATED BUILDS, LLC</t>
  </si>
  <si>
    <t>J.C. CURTIS CONSTRUCTION CO</t>
  </si>
  <si>
    <t>DENHAM-BLYTHE COMPANY, INC</t>
  </si>
  <si>
    <t>CLEARY CONSTRUCTION, INC</t>
  </si>
  <si>
    <t>SCHEDULE NO.1 SUB-TOTAL</t>
  </si>
  <si>
    <t>SCHEDULE NO.2 SUB-TOTAL</t>
  </si>
  <si>
    <t>PROJECT TOTAL (SCHEDULE NO.1 + SCHEDULE NO.2)</t>
  </si>
  <si>
    <t>% DIFFERENCE FROM ENG. EST (SUB-TOTAL)</t>
  </si>
  <si>
    <t>MOBILIZATION/DEMOBILIZATION</t>
  </si>
  <si>
    <t>CONSTRUCTION EXIT</t>
  </si>
  <si>
    <t>CONTRACTOR QC PROGRAM AND TESTING</t>
  </si>
  <si>
    <t>SHOT ROCK</t>
  </si>
  <si>
    <t>CRUSHED AGGREGATE BASE (6" THICK)</t>
  </si>
  <si>
    <t>ASPHALT BASE COURSE (3" THICK)</t>
  </si>
  <si>
    <t>P-403-2</t>
  </si>
  <si>
    <t>ASPHALT SURFACE COURSE (2" THICK)</t>
  </si>
  <si>
    <t>PAVEMENT MARKING - YELLOW</t>
  </si>
  <si>
    <t>T-901-1, T-908-1</t>
  </si>
  <si>
    <t>SODDING - 6' WIDE STRIP</t>
  </si>
  <si>
    <t>13 60 00</t>
  </si>
  <si>
    <t>10 UNIT T-HANGAR  - COMPLETE IN PLACE</t>
  </si>
  <si>
    <t>Unit Price 5</t>
  </si>
  <si>
    <t>Amount 5</t>
  </si>
  <si>
    <t>Unit Price 6</t>
  </si>
  <si>
    <t>Amount 6</t>
  </si>
  <si>
    <t>Unit Price 7</t>
  </si>
  <si>
    <t>Amount 7</t>
  </si>
  <si>
    <t>GRINDER, TABER &amp; GRINDER, INC.</t>
  </si>
  <si>
    <t>RONALD FRANKS CONSTRUCTION COMPANY, LLC</t>
  </si>
  <si>
    <t>ENGINEERS OPINION OF CONSTRUCTION COST</t>
  </si>
  <si>
    <t>HANGAR RENOVATIONS- BASE BID</t>
  </si>
  <si>
    <t>RETROFIT EXISTING DOOR WITH NEW MOTOR</t>
  </si>
  <si>
    <t>HANGAR ROOFING (3 COAT REROOF, 20 YEAR WARRANTY)</t>
  </si>
  <si>
    <t>EPOXY FLOORING (3-COATS) COMPLETE IN PLACE</t>
  </si>
  <si>
    <t>INTERIOR LED LIGHT FIXTURE AND COVER, COMPLETE IN PLACE</t>
  </si>
  <si>
    <t>SPRAY INSULATION (WALLS)</t>
  </si>
  <si>
    <t>SPRAY INSULATION (ROOF)</t>
  </si>
  <si>
    <t>PAINT ROOF (SPRAY-ON, 2 COATS)</t>
  </si>
  <si>
    <t>PAINT WALLS (SPRAY-ON, 2 COATS)</t>
  </si>
  <si>
    <t>DEMO OF EXISTING DOOR AND FRAME</t>
  </si>
  <si>
    <t>NEW STEEL MAN DOOR AND FRAME, COMPLETE IN PLACE</t>
  </si>
  <si>
    <t>DEMO OF EXISTING WINDOWS</t>
  </si>
  <si>
    <t>NEW WINDOWS (45" x 66") COMPLETE IN PLACE</t>
  </si>
  <si>
    <t>NEW WINDOWS (34" x34") COMPLETE IN PLACE</t>
  </si>
  <si>
    <t>NEW WINDOWS (36" x 48") COMPLETE IN PLACE</t>
  </si>
  <si>
    <t>GAS FIRED UNIT HEATER, COMPLETE IN PLACE</t>
  </si>
  <si>
    <r>
      <rPr>
        <sz val="11"/>
        <color rgb="FF000101"/>
        <rFont val="Calibri"/>
        <family val="2"/>
      </rPr>
      <t>LS</t>
    </r>
  </si>
  <si>
    <r>
      <rPr>
        <sz val="11"/>
        <color rgb="FF000101"/>
        <rFont val="Calibri"/>
        <family val="2"/>
      </rPr>
      <t>SF</t>
    </r>
  </si>
  <si>
    <r>
      <rPr>
        <sz val="11"/>
        <color rgb="FF000101"/>
        <rFont val="Calibri"/>
        <family val="2"/>
      </rPr>
      <t>EA</t>
    </r>
  </si>
  <si>
    <t>TOTAL BID (BASE BID + ADDITIVE ALTERNATES)</t>
  </si>
  <si>
    <t>ADDITIVE ALTERNATE - #1 - ESTIMATED QUANTITIES:</t>
  </si>
  <si>
    <t>ADDITIVE ALTERNATE - #1</t>
  </si>
  <si>
    <t>ADDITIVE ALTERNATE - #2 - ESTIMATED QUANTITIES:</t>
  </si>
  <si>
    <t>ADDITIVE ALTERNATE - #2</t>
  </si>
  <si>
    <t>ADDITIVE ALTERNATE - #3 - ESTIMATED QUANTITIES:</t>
  </si>
  <si>
    <t>ADDITIVE ALTERNATE - #3</t>
  </si>
  <si>
    <t>ADDITIVE ALTERNATE - #4 - ESTIMATED QUANTITIES</t>
  </si>
  <si>
    <t>ADDITIVE ALTERNATE - #4</t>
  </si>
  <si>
    <t>ADDITIVE ALTERNATE - #5 - ESTIMATED QUANTITIES</t>
  </si>
  <si>
    <t>ADDITIVE ALTERNATE - #5</t>
  </si>
  <si>
    <t>ROBERTS BUILDERS, INC</t>
  </si>
  <si>
    <t>GENESIS BUILDING CONTRACTORS</t>
  </si>
  <si>
    <t>GRINDER TABER GRINDER, INC.</t>
  </si>
  <si>
    <t>CONSTRUCTION SAFETY ITEMS (TO INCLUDE BARRIERS, CONES, ETC.) COMPLETE IN PLACE</t>
  </si>
  <si>
    <t>SITE DEMOLITION (INCLUDE REMOVAL AND DISPOSAL OF SEPTIC TANK, REMOVAL OF EXISTING PAVEMENTS AND BASE, ETC) COMPLETE IN PLACE</t>
  </si>
  <si>
    <t>L-115-2</t>
  </si>
  <si>
    <t>ELECTRICAL PULL BOX, COMPLETE IN PLACE</t>
  </si>
  <si>
    <t>RELOCATION OF AWOS CABLE, COMPLETE IN PLACE</t>
  </si>
  <si>
    <t>VALVE COVER FOR EXISTING WATER VALVE, COMPLETE IN PLACE</t>
  </si>
  <si>
    <t>ADJUSTMENT OF EXISTING DOWNSPOUTS, COMPLETE IN PLACE</t>
  </si>
  <si>
    <t>P-101</t>
  </si>
  <si>
    <t>SAWCUT EXISTING ASPHALT PAVEMENT</t>
  </si>
  <si>
    <t>CRUSHED AGGREGATE BASE COURSE, COMPLETE IN PLACE</t>
  </si>
  <si>
    <t>CONCRETE PAVEMENT APRON, COMPLETE IN PLACE</t>
  </si>
  <si>
    <t>UNCLASSIFIED EXCAVATION AND EMBANKMENT</t>
  </si>
  <si>
    <t>UNDERCUTTING, COMPLETE IN PLACE WITH ENGINEERED REPLACEMENT MATERIAL</t>
  </si>
  <si>
    <t>TOPSOILING, COMPLETE IN PLACE</t>
  </si>
  <si>
    <t>SODDING, COMPLETE IN PLACE</t>
  </si>
  <si>
    <t>MACHINED RIP-RAP (CLASS A-1), COMPLETE IN PLACE</t>
  </si>
  <si>
    <t>P-209-5.2</t>
  </si>
  <si>
    <t>CRUSHED AGGREGATE BASE COURSE UNDER SLAB (6" THICK), COMPLETE IN PLACE</t>
  </si>
  <si>
    <t>P-501-8.2</t>
  </si>
  <si>
    <t>PORTLAND CEMENT CONCRETE 4000 PSI, SLAB AND FOUNDATION FOR HANGAR, COMPLETE IN PLACE</t>
  </si>
  <si>
    <t>BUILDING LIGHTING INCLUDING CONDUIT AND CONDUCTORS TO PANELBOARD, COMPLETE IN PLACE</t>
  </si>
  <si>
    <t>LARGE DIAMETER FAN, COMPLETE IN PLACE</t>
  </si>
  <si>
    <r>
      <rPr>
        <sz val="11"/>
        <color rgb="FF010202"/>
        <rFont val="Calibri"/>
        <family val="2"/>
      </rPr>
      <t>LS</t>
    </r>
  </si>
  <si>
    <r>
      <rPr>
        <sz val="11"/>
        <rFont val="Calibri"/>
        <family val="2"/>
      </rPr>
      <t>EROSION CONTROL MEASURES (INCLUDES SILT
FENCE, CONSTRUCTION ENTRANCE, ETC.) INSTALLATION, MAINTENANCE AND REMOVAL, COMPLETE IN PLACE</t>
    </r>
  </si>
  <si>
    <r>
      <rPr>
        <sz val="11"/>
        <color rgb="FF010202"/>
        <rFont val="Calibri"/>
        <family val="2"/>
      </rPr>
      <t>EA</t>
    </r>
  </si>
  <si>
    <r>
      <rPr>
        <sz val="11"/>
        <color rgb="FF010202"/>
        <rFont val="Calibri"/>
        <family val="2"/>
      </rPr>
      <t>LF</t>
    </r>
  </si>
  <si>
    <r>
      <rPr>
        <sz val="11"/>
        <color rgb="FF010202"/>
        <rFont val="Calibri"/>
        <family val="2"/>
      </rPr>
      <t>TONS</t>
    </r>
  </si>
  <si>
    <r>
      <rPr>
        <sz val="11"/>
        <color rgb="FF010202"/>
        <rFont val="Calibri"/>
        <family val="2"/>
      </rPr>
      <t>CY</t>
    </r>
  </si>
  <si>
    <r>
      <rPr>
        <sz val="11"/>
        <color rgb="FF010202"/>
        <rFont val="Calibri"/>
        <family val="2"/>
      </rPr>
      <t>SY</t>
    </r>
  </si>
  <si>
    <r>
      <rPr>
        <sz val="11"/>
        <rFont val="Calibri"/>
        <family val="2"/>
      </rPr>
      <t>TDOT 709-
05.06</t>
    </r>
  </si>
  <si>
    <r>
      <rPr>
        <sz val="11"/>
        <rFont val="Calibri"/>
        <family val="2"/>
      </rPr>
      <t>BUILDING POWER AND DISTRIBUTION INCLUDING
ELECTRICAL OUTLETS, CONDUIT AND CONDUCTORS, DISCONNECTS, PANELBOARDS, ETC. COMPLETE IN PLACE</t>
    </r>
  </si>
  <si>
    <r>
      <rPr>
        <sz val="11"/>
        <rFont val="Calibri"/>
        <family val="2"/>
      </rPr>
      <t>BUILDING CONSTRUCTION FOR ONE 80' x 80' HANGAR (INCLUDES PRE-ENGINEERED BUILDING ERECTED, INCLUDING FRAMING FOR BI-FOLD DOOR, BI-FOLD DOOR, SHEETING, INSULATION FLASHING, STEEL, ANCHOR BOLTS, GUTTERS, DOWNSPOUTS, DOOR FRAMES, DOORS, DOOR HARDWARE, AND DOOR
OPERATORS) COMPLETE IN PLACE</t>
    </r>
  </si>
  <si>
    <t>INLET PROTECTION (INSTALLATION &amp;
REMOVAL)</t>
  </si>
  <si>
    <t>ID: GZS</t>
  </si>
  <si>
    <t xml:space="preserve">TAD #: </t>
  </si>
  <si>
    <t xml:space="preserve">Airport: </t>
  </si>
  <si>
    <t>TOTALS</t>
  </si>
  <si>
    <t>L-880(L) LED, Style A, Class I, Precision Apporach Path Indicator (4-Box) with Connections</t>
  </si>
  <si>
    <t>Electrical Demolition</t>
  </si>
  <si>
    <t>L-100-5.1</t>
  </si>
  <si>
    <t>EXTENDED TOTAL3</t>
  </si>
  <si>
    <t>UNIT COST3</t>
  </si>
  <si>
    <t>EXTENDED TOTAL2</t>
  </si>
  <si>
    <t>UNIT COST2</t>
  </si>
  <si>
    <t>EXTENDED TOTAL</t>
  </si>
  <si>
    <t>UNIT COST</t>
  </si>
  <si>
    <t>ESTIMATED QUANTITY</t>
  </si>
  <si>
    <t>UNIT</t>
  </si>
  <si>
    <t>DESCRIPTION</t>
  </si>
  <si>
    <t>SOUTHEAST SITE SERVICES, LLC</t>
  </si>
  <si>
    <t>BASE BID (Runway 26 PAPI Replacement)</t>
  </si>
  <si>
    <t>18-555-0154-22</t>
  </si>
  <si>
    <t>Runway 26 PAPI Replacement</t>
  </si>
  <si>
    <t>CSV</t>
  </si>
  <si>
    <t>Middle</t>
  </si>
  <si>
    <t>Music City Executive</t>
  </si>
  <si>
    <t>Gallatin</t>
  </si>
  <si>
    <t>Sumner</t>
  </si>
  <si>
    <t>XNX</t>
  </si>
  <si>
    <t>Franklin County</t>
  </si>
  <si>
    <t>Sewanee</t>
  </si>
  <si>
    <t>Franklin</t>
  </si>
  <si>
    <t>UOS</t>
  </si>
  <si>
    <t>West</t>
  </si>
  <si>
    <t>Everett-Stewart Regional</t>
  </si>
  <si>
    <t>Union City</t>
  </si>
  <si>
    <t>Obion</t>
  </si>
  <si>
    <t>UCY</t>
  </si>
  <si>
    <t>East</t>
  </si>
  <si>
    <t>Mcghee Tyson</t>
  </si>
  <si>
    <t>Knoxville</t>
  </si>
  <si>
    <t>Blount</t>
  </si>
  <si>
    <t>TYS</t>
  </si>
  <si>
    <t>Tri-Cities Regional</t>
  </si>
  <si>
    <t>Bristol/Johnson/Kingsport</t>
  </si>
  <si>
    <t>Sullivan</t>
  </si>
  <si>
    <t>TRI</t>
  </si>
  <si>
    <t>Tullahoma Regional/Wm Northern Field</t>
  </si>
  <si>
    <t>Tullahoma</t>
  </si>
  <si>
    <t>Coffee</t>
  </si>
  <si>
    <t>THA</t>
  </si>
  <si>
    <t>Gibson County</t>
  </si>
  <si>
    <t>Trenton</t>
  </si>
  <si>
    <t>Gibson</t>
  </si>
  <si>
    <t>TGC</t>
  </si>
  <si>
    <t>Robert Sibley</t>
  </si>
  <si>
    <t>Selmer</t>
  </si>
  <si>
    <t>Mcnairy</t>
  </si>
  <si>
    <t>SZY</t>
  </si>
  <si>
    <t>Bomar Field-Shelbyville Municipal</t>
  </si>
  <si>
    <t>Shelbyville</t>
  </si>
  <si>
    <t>Bedford</t>
  </si>
  <si>
    <t>SYI</t>
  </si>
  <si>
    <t>Upper Cumberland Regional</t>
  </si>
  <si>
    <t>Sparta</t>
  </si>
  <si>
    <t>White</t>
  </si>
  <si>
    <t>SRB</t>
  </si>
  <si>
    <t>Savannah-Hardin County</t>
  </si>
  <si>
    <t>Savannah</t>
  </si>
  <si>
    <t>Hardin</t>
  </si>
  <si>
    <t>SNH</t>
  </si>
  <si>
    <t>Scott Municipal</t>
  </si>
  <si>
    <t>Oneida</t>
  </si>
  <si>
    <t>Scott</t>
  </si>
  <si>
    <t>SCX</t>
  </si>
  <si>
    <t>Cleveland Regional Jetport</t>
  </si>
  <si>
    <t>Cleveland</t>
  </si>
  <si>
    <t>Bradley</t>
  </si>
  <si>
    <t>RZR</t>
  </si>
  <si>
    <t>Hawkins County</t>
  </si>
  <si>
    <t>Rogersville</t>
  </si>
  <si>
    <t>Hawkins</t>
  </si>
  <si>
    <t>RVN</t>
  </si>
  <si>
    <t>Warren County Memorial</t>
  </si>
  <si>
    <t>Mcminnville</t>
  </si>
  <si>
    <t>Warren</t>
  </si>
  <si>
    <t>RNC</t>
  </si>
  <si>
    <t>Rockwood Municipal</t>
  </si>
  <si>
    <t>Rockwood</t>
  </si>
  <si>
    <t>Morgan</t>
  </si>
  <si>
    <t>RKW</t>
  </si>
  <si>
    <t>Beech River Regional</t>
  </si>
  <si>
    <t>Lexington-Parsons</t>
  </si>
  <si>
    <t>Henderson</t>
  </si>
  <si>
    <t>PVE</t>
  </si>
  <si>
    <t>Henry County</t>
  </si>
  <si>
    <t>Paris</t>
  </si>
  <si>
    <t>Henry</t>
  </si>
  <si>
    <t>PHT</t>
  </si>
  <si>
    <t>Millington Regional Jetport</t>
  </si>
  <si>
    <t>Millington</t>
  </si>
  <si>
    <t>Shelby</t>
  </si>
  <si>
    <t>NQA</t>
  </si>
  <si>
    <t>Maury County</t>
  </si>
  <si>
    <t>Columbia/Mount Pleasant</t>
  </si>
  <si>
    <t>Maury</t>
  </si>
  <si>
    <t>MRC</t>
  </si>
  <si>
    <t>Smyrna Airport</t>
  </si>
  <si>
    <t>Smyrna</t>
  </si>
  <si>
    <t>Rutherford</t>
  </si>
  <si>
    <t>MQY</t>
  </si>
  <si>
    <t>Moore-Murrell Field</t>
  </si>
  <si>
    <t>Morristown</t>
  </si>
  <si>
    <t>Hamblen</t>
  </si>
  <si>
    <t>MOR</t>
  </si>
  <si>
    <t>Monroe County</t>
  </si>
  <si>
    <t>Madisonville</t>
  </si>
  <si>
    <t>Monroe</t>
  </si>
  <si>
    <t>MNV</t>
  </si>
  <si>
    <t>Mcminn County</t>
  </si>
  <si>
    <t>Athens</t>
  </si>
  <si>
    <t>Mcminn</t>
  </si>
  <si>
    <t>MMI</t>
  </si>
  <si>
    <t>McKellar-Sipes Regional</t>
  </si>
  <si>
    <t>Jackson</t>
  </si>
  <si>
    <t>Madison</t>
  </si>
  <si>
    <t>MKL</t>
  </si>
  <si>
    <t>Memphis International</t>
  </si>
  <si>
    <t>Memphis</t>
  </si>
  <si>
    <t>MEM</t>
  </si>
  <si>
    <t>Murfreesboro Municipal</t>
  </si>
  <si>
    <t>Murfreesboro</t>
  </si>
  <si>
    <t>MBT</t>
  </si>
  <si>
    <t>Houston County</t>
  </si>
  <si>
    <t>Mckinnon</t>
  </si>
  <si>
    <t>Houston</t>
  </si>
  <si>
    <t>M93</t>
  </si>
  <si>
    <t>Springfield-Robertson County</t>
  </si>
  <si>
    <t>Springfield</t>
  </si>
  <si>
    <t>Robertson</t>
  </si>
  <si>
    <t>M91</t>
  </si>
  <si>
    <t>Lebanon Municipal</t>
  </si>
  <si>
    <t>Lebanon</t>
  </si>
  <si>
    <t>Wilson</t>
  </si>
  <si>
    <t>M54</t>
  </si>
  <si>
    <t>Humboldt Municipal</t>
  </si>
  <si>
    <t>Humboldt</t>
  </si>
  <si>
    <t>M53</t>
  </si>
  <si>
    <t>Arnold Field</t>
  </si>
  <si>
    <t>Halls</t>
  </si>
  <si>
    <t>Lauderdale</t>
  </si>
  <si>
    <t>M31</t>
  </si>
  <si>
    <t>Hassell Field</t>
  </si>
  <si>
    <t>Clifton</t>
  </si>
  <si>
    <t>Wayne</t>
  </si>
  <si>
    <t>M29</t>
  </si>
  <si>
    <t>James Tucker Airport</t>
  </si>
  <si>
    <t>Linden</t>
  </si>
  <si>
    <t>Perry</t>
  </si>
  <si>
    <t>M15</t>
  </si>
  <si>
    <t>William L. Whitehurst Field</t>
  </si>
  <si>
    <t>Bolivar</t>
  </si>
  <si>
    <t>Hardeman</t>
  </si>
  <si>
    <t>M08</t>
  </si>
  <si>
    <t>Covington Municipal</t>
  </si>
  <si>
    <t>Covington</t>
  </si>
  <si>
    <t>Tipton</t>
  </si>
  <si>
    <t>M04</t>
  </si>
  <si>
    <t>Dickson Municipal</t>
  </si>
  <si>
    <t>Dickson</t>
  </si>
  <si>
    <t>M02</t>
  </si>
  <si>
    <t>General Dewitt Spain</t>
  </si>
  <si>
    <t>M01</t>
  </si>
  <si>
    <t>Ellington</t>
  </si>
  <si>
    <t>Lewisburg</t>
  </si>
  <si>
    <t>Marshall</t>
  </si>
  <si>
    <t>LUG</t>
  </si>
  <si>
    <t>John C. Tune</t>
  </si>
  <si>
    <t>Nashville</t>
  </si>
  <si>
    <t>Davidson</t>
  </si>
  <si>
    <t>JWN</t>
  </si>
  <si>
    <t>Campbell County</t>
  </si>
  <si>
    <t>Jacksboro</t>
  </si>
  <si>
    <t>Campbell</t>
  </si>
  <si>
    <t>JAU</t>
  </si>
  <si>
    <t>Carroll County</t>
  </si>
  <si>
    <t>Huntingdon</t>
  </si>
  <si>
    <t>Carroll</t>
  </si>
  <si>
    <t>HZD</t>
  </si>
  <si>
    <t>Abernathy Field</t>
  </si>
  <si>
    <t>Pulaski</t>
  </si>
  <si>
    <t>Giles</t>
  </si>
  <si>
    <t>GZS</t>
  </si>
  <si>
    <t>Gatlinburg-Pigeon Forge</t>
  </si>
  <si>
    <t>Sevierville</t>
  </si>
  <si>
    <t>Sevier</t>
  </si>
  <si>
    <t>GKT</t>
  </si>
  <si>
    <t>Centerville Municipal</t>
  </si>
  <si>
    <t>Centerville</t>
  </si>
  <si>
    <t>Hickman</t>
  </si>
  <si>
    <t>GHM</t>
  </si>
  <si>
    <t>Greeneville-Greene County Municipal</t>
  </si>
  <si>
    <t>Greeneville</t>
  </si>
  <si>
    <t>Greene</t>
  </si>
  <si>
    <t>GCY</t>
  </si>
  <si>
    <t>Fayetteville Municipal</t>
  </si>
  <si>
    <t>Fayetteville</t>
  </si>
  <si>
    <t>Lincoln</t>
  </si>
  <si>
    <t>FYM</t>
  </si>
  <si>
    <t>Fayette County</t>
  </si>
  <si>
    <t>Somerville</t>
  </si>
  <si>
    <t>Fayette</t>
  </si>
  <si>
    <t>FYE</t>
  </si>
  <si>
    <t>Collegedale Municipal</t>
  </si>
  <si>
    <t>Collegedale</t>
  </si>
  <si>
    <t>Hamilton</t>
  </si>
  <si>
    <t>FGU</t>
  </si>
  <si>
    <t>Dyersburg Regional Airport</t>
  </si>
  <si>
    <t>Dyersburg</t>
  </si>
  <si>
    <t>Dyer</t>
  </si>
  <si>
    <t>DYR</t>
  </si>
  <si>
    <t>Knoxville Downtown Island</t>
  </si>
  <si>
    <t>Knox</t>
  </si>
  <si>
    <t>DKX</t>
  </si>
  <si>
    <t>Crossville Memorial-Whitson Field</t>
  </si>
  <si>
    <t>Crossville</t>
  </si>
  <si>
    <t>Cumberland</t>
  </si>
  <si>
    <t>Outlaw Field</t>
  </si>
  <si>
    <t>Clarksville</t>
  </si>
  <si>
    <t>Montgomery</t>
  </si>
  <si>
    <t>CKV</t>
  </si>
  <si>
    <t>Lovell Field</t>
  </si>
  <si>
    <t>Chattanooga</t>
  </si>
  <si>
    <t>CHA</t>
  </si>
  <si>
    <t>Nashville International</t>
  </si>
  <si>
    <t>BNA</t>
  </si>
  <si>
    <t>Winchester Municipal</t>
  </si>
  <si>
    <t>Winchester</t>
  </si>
  <si>
    <t>BGF</t>
  </si>
  <si>
    <t>Marion County-Brown Field</t>
  </si>
  <si>
    <t>Jasper</t>
  </si>
  <si>
    <t>Marion</t>
  </si>
  <si>
    <t>APT</t>
  </si>
  <si>
    <t>Chilhowee Gliderport</t>
  </si>
  <si>
    <t>Benton</t>
  </si>
  <si>
    <t>Polk</t>
  </si>
  <si>
    <t>92A</t>
  </si>
  <si>
    <t>Livingston Municipal</t>
  </si>
  <si>
    <t>Livingston</t>
  </si>
  <si>
    <t>Overton</t>
  </si>
  <si>
    <t>8A3</t>
  </si>
  <si>
    <t>Johnson County</t>
  </si>
  <si>
    <t>Mountain City</t>
  </si>
  <si>
    <t>Johnson</t>
  </si>
  <si>
    <t>6A4</t>
  </si>
  <si>
    <t>Wolf River</t>
  </si>
  <si>
    <t>Rossville</t>
  </si>
  <si>
    <t>54M</t>
  </si>
  <si>
    <t>Puckett</t>
  </si>
  <si>
    <t>Eagleville</t>
  </si>
  <si>
    <t>50M</t>
  </si>
  <si>
    <t>Lafayette Municipal</t>
  </si>
  <si>
    <t>Lafayette</t>
  </si>
  <si>
    <t>Macon</t>
  </si>
  <si>
    <t>3M7</t>
  </si>
  <si>
    <t>New Tazewell Municipal</t>
  </si>
  <si>
    <t>Tazewell</t>
  </si>
  <si>
    <t>Claiborne</t>
  </si>
  <si>
    <t>3A2</t>
  </si>
  <si>
    <t>Charles W. Baker</t>
  </si>
  <si>
    <t>2M8</t>
  </si>
  <si>
    <t>Lawrenceburg-Lawrence County</t>
  </si>
  <si>
    <t>Lawrenceburg</t>
  </si>
  <si>
    <t>Lawrence</t>
  </si>
  <si>
    <t>2M2</t>
  </si>
  <si>
    <t>Jamestown Municipal</t>
  </si>
  <si>
    <t>Jamestown</t>
  </si>
  <si>
    <t>Fentress</t>
  </si>
  <si>
    <t>2A1</t>
  </si>
  <si>
    <t>Mark Anton Airport</t>
  </si>
  <si>
    <t>Dayton</t>
  </si>
  <si>
    <t>Rhea</t>
  </si>
  <si>
    <t>2A0</t>
  </si>
  <si>
    <t>Portland Municipal</t>
  </si>
  <si>
    <t>Portland</t>
  </si>
  <si>
    <t>1M5</t>
  </si>
  <si>
    <t>Jackson County</t>
  </si>
  <si>
    <t>Gainesboro</t>
  </si>
  <si>
    <t>1A7</t>
  </si>
  <si>
    <t>Martin Campbell Field</t>
  </si>
  <si>
    <t>Copperhill</t>
  </si>
  <si>
    <t>1A3</t>
  </si>
  <si>
    <t>Dallas Bay Skypark</t>
  </si>
  <si>
    <t>1A0</t>
  </si>
  <si>
    <t>Humphreys County</t>
  </si>
  <si>
    <t>Waverly</t>
  </si>
  <si>
    <t>Humphreys</t>
  </si>
  <si>
    <t>0M5</t>
  </si>
  <si>
    <t>Benton County</t>
  </si>
  <si>
    <t>Camden</t>
  </si>
  <si>
    <t>0M4</t>
  </si>
  <si>
    <t>John A. Baker Field</t>
  </si>
  <si>
    <t>Hohenwald</t>
  </si>
  <si>
    <t>Lewis</t>
  </si>
  <si>
    <t>0M3</t>
  </si>
  <si>
    <t>Reelfoot Lake</t>
  </si>
  <si>
    <t>Tiptonville</t>
  </si>
  <si>
    <t>Lake</t>
  </si>
  <si>
    <t>0M2</t>
  </si>
  <si>
    <t>Elizabethton Municipal</t>
  </si>
  <si>
    <t>Elizabethton</t>
  </si>
  <si>
    <t>Carter</t>
  </si>
  <si>
    <t>0A9</t>
  </si>
  <si>
    <t>Johnson City</t>
  </si>
  <si>
    <t>Washington</t>
  </si>
  <si>
    <t>0A4</t>
  </si>
  <si>
    <t>Smithville Municipal</t>
  </si>
  <si>
    <t>Smithville</t>
  </si>
  <si>
    <t>Dekalb</t>
  </si>
  <si>
    <t>0A3</t>
  </si>
  <si>
    <t>G. Div.</t>
  </si>
  <si>
    <t>Airport</t>
  </si>
  <si>
    <t>City</t>
  </si>
  <si>
    <t>County</t>
  </si>
  <si>
    <t>ID</t>
  </si>
  <si>
    <t>Awarded Contractor</t>
  </si>
  <si>
    <t>TAD #</t>
  </si>
  <si>
    <t>Project Description</t>
  </si>
  <si>
    <t xml:space="preserve">ID: </t>
  </si>
  <si>
    <t xml:space="preserve">City: </t>
  </si>
  <si>
    <t xml:space="preserve">Project Description: </t>
  </si>
  <si>
    <t>Construct South Box Hangar</t>
  </si>
  <si>
    <t>Rehabilitate Community Hangar</t>
  </si>
  <si>
    <t>36-555-0181-25</t>
  </si>
  <si>
    <t>Construct T-Hangar</t>
  </si>
  <si>
    <t>Install Perimeter Fence</t>
  </si>
  <si>
    <t>Construct Taxiway K3 Development Area and ALP &amp; Exhibit "A" Update</t>
  </si>
  <si>
    <t>Rehabilitate Terminal Apron</t>
  </si>
  <si>
    <t>Install AWOS</t>
  </si>
  <si>
    <t>56-555-0157-24</t>
  </si>
  <si>
    <t>Install 2-Box PAPI</t>
  </si>
  <si>
    <t xml:space="preserve"> Close McDougal Road/Construct New Fence</t>
  </si>
  <si>
    <t>Construct 10 Unit T-Hangar (48'x14" Doors)</t>
  </si>
  <si>
    <t>Construct South Apron</t>
  </si>
  <si>
    <t>Rehabilitate and Expand Terminal</t>
  </si>
  <si>
    <t xml:space="preserve">Airport: 	</t>
  </si>
  <si>
    <t>Construct Taxilane (1,000' x 25')</t>
  </si>
  <si>
    <t>Reconstruct Fuel Farm</t>
  </si>
  <si>
    <t xml:space="preserve">Rehabilitate Terminal Hangar/Lean-To </t>
  </si>
  <si>
    <t xml:space="preserve">Site Preparation for Northwest Corridor </t>
  </si>
  <si>
    <t xml:space="preserve">Construct Corporate Hangar </t>
  </si>
  <si>
    <t>TOTAL BID (BASE BID AND ADDITIVE ALTERNATES)</t>
  </si>
  <si>
    <t>ADDITIVE ALTERNATE- TOTAL BID</t>
  </si>
  <si>
    <t>ALL EXTERIOR WALL PANEL- EXTERIOR WALL PAINTING</t>
  </si>
  <si>
    <t>FRONT DOOR- NEW ENTRY CANOPY (FOOTINGS, PRE-ENGINEERED FRAME, METAL ROOFING, GUTTER AND DOWNSPOUTS</t>
  </si>
  <si>
    <t>ADDITIONAL EXTERIOR STONE VENEER</t>
  </si>
  <si>
    <t>NORWOOD PROPERTIES, LLC</t>
  </si>
  <si>
    <t>GRINDER, TABER &amp; GRINDER,INC.</t>
  </si>
  <si>
    <t>WORTHAM MASONRY</t>
  </si>
  <si>
    <t>ADDITIVE ALTERNATES:</t>
  </si>
  <si>
    <t>TERMINAL REHABILITATION- TOTAL BASE BID</t>
  </si>
  <si>
    <r>
      <rPr>
        <sz val="11"/>
        <color rgb="FF444644"/>
        <rFont val="Aptos Narrow"/>
        <family val="2"/>
        <scheme val="minor"/>
      </rPr>
      <t>LS</t>
    </r>
  </si>
  <si>
    <t>LUMP SUM PROPOSAL</t>
  </si>
  <si>
    <t>Terminal Rehab</t>
  </si>
  <si>
    <t>SOUTHEAST DEVELOPMENT AREA SITE PREPARATION PROJECT</t>
  </si>
  <si>
    <t>Construct T-Hangar Site Prep</t>
  </si>
  <si>
    <t>40-555-0158-24</t>
  </si>
  <si>
    <t>ITEM</t>
  </si>
  <si>
    <t>PAY ITEM</t>
  </si>
  <si>
    <t>EST. QTY</t>
  </si>
  <si>
    <t>UNIT PRICE</t>
  </si>
  <si>
    <t>TOTAL EST. PRICE</t>
  </si>
  <si>
    <r>
      <rPr>
        <sz val="11"/>
        <color rgb="FF131313"/>
        <rFont val="Calibri"/>
        <family val="2"/>
      </rPr>
      <t>C-105-1</t>
    </r>
  </si>
  <si>
    <r>
      <rPr>
        <sz val="11"/>
        <color rgb="FF131313"/>
        <rFont val="Calibri"/>
        <family val="2"/>
      </rPr>
      <t>MOBILIZATION</t>
    </r>
  </si>
  <si>
    <r>
      <rPr>
        <sz val="11"/>
        <color rgb="FF131313"/>
        <rFont val="Calibri"/>
        <family val="2"/>
      </rPr>
      <t>LS</t>
    </r>
  </si>
  <si>
    <r>
      <rPr>
        <sz val="11"/>
        <color rgb="FF131313"/>
        <rFont val="Calibri"/>
        <family val="2"/>
      </rPr>
      <t>C-100-1</t>
    </r>
  </si>
  <si>
    <r>
      <rPr>
        <sz val="11"/>
        <color rgb="FF131313"/>
        <rFont val="Calibri"/>
        <family val="2"/>
      </rPr>
      <t>CONTRACTOR QUALITY CONTROL PROGRAM (CQCP)</t>
    </r>
  </si>
  <si>
    <r>
      <rPr>
        <sz val="11"/>
        <color rgb="FF131313"/>
        <rFont val="Calibri"/>
        <family val="2"/>
      </rPr>
      <t>C-102-5.1</t>
    </r>
  </si>
  <si>
    <r>
      <rPr>
        <sz val="11"/>
        <color rgb="FF131313"/>
        <rFont val="Calibri"/>
        <family val="2"/>
      </rPr>
      <t>INSTALLATION AND REMOVAL OF SILT FENCE</t>
    </r>
  </si>
  <si>
    <r>
      <rPr>
        <sz val="11"/>
        <color rgb="FF131313"/>
        <rFont val="Calibri"/>
        <family val="2"/>
      </rPr>
      <t>LF</t>
    </r>
  </si>
  <si>
    <r>
      <rPr>
        <sz val="11"/>
        <color rgb="FF131313"/>
        <rFont val="Calibri"/>
        <family val="2"/>
      </rPr>
      <t>C-102-5.2</t>
    </r>
  </si>
  <si>
    <r>
      <rPr>
        <sz val="11"/>
        <color rgb="FF131313"/>
        <rFont val="Calibri"/>
        <family val="2"/>
      </rPr>
      <t>INLET PROTECTION</t>
    </r>
  </si>
  <si>
    <r>
      <rPr>
        <sz val="11"/>
        <color rgb="FF131313"/>
        <rFont val="Calibri"/>
        <family val="2"/>
      </rPr>
      <t>EA</t>
    </r>
  </si>
  <si>
    <r>
      <rPr>
        <sz val="11"/>
        <color rgb="FF131313"/>
        <rFont val="Calibri"/>
        <family val="2"/>
      </rPr>
      <t>C-102-5.3</t>
    </r>
  </si>
  <si>
    <r>
      <rPr>
        <sz val="11"/>
        <color rgb="FF131313"/>
        <rFont val="Calibri"/>
        <family val="2"/>
      </rPr>
      <t>TEMPORARY CONSTRUCTION ENTRANCE</t>
    </r>
  </si>
  <si>
    <r>
      <rPr>
        <sz val="11"/>
        <color rgb="FF131313"/>
        <rFont val="Calibri"/>
        <family val="2"/>
      </rPr>
      <t>P-101-S.4a</t>
    </r>
  </si>
  <si>
    <r>
      <rPr>
        <sz val="11"/>
        <color rgb="FF131313"/>
        <rFont val="Calibri"/>
        <family val="2"/>
      </rPr>
      <t>TIE-DOWN ABANDONMENT</t>
    </r>
  </si>
  <si>
    <r>
      <rPr>
        <sz val="11"/>
        <color rgb="FF131313"/>
        <rFont val="Calibri"/>
        <family val="2"/>
      </rPr>
      <t>P-101-5.4b</t>
    </r>
  </si>
  <si>
    <r>
      <rPr>
        <sz val="11"/>
        <color rgb="FF131313"/>
        <rFont val="Calibri"/>
        <family val="2"/>
      </rPr>
      <t>TIE-DOWN REMOVAL</t>
    </r>
  </si>
  <si>
    <r>
      <rPr>
        <sz val="11"/>
        <color rgb="FF131313"/>
        <rFont val="Calibri"/>
        <family val="2"/>
      </rPr>
      <t>P-101-5.5</t>
    </r>
  </si>
  <si>
    <r>
      <rPr>
        <sz val="11"/>
        <color rgb="FF131313"/>
        <rFont val="Calibri"/>
        <family val="2"/>
      </rPr>
      <t>TIE-DOWN REPLACEMENT</t>
    </r>
  </si>
  <si>
    <r>
      <rPr>
        <sz val="11"/>
        <color rgb="FF131313"/>
        <rFont val="Calibri"/>
        <family val="2"/>
      </rPr>
      <t>P-101-5.6</t>
    </r>
  </si>
  <si>
    <r>
      <rPr>
        <sz val="11"/>
        <color rgb="FF131313"/>
        <rFont val="Calibri"/>
        <family val="2"/>
      </rPr>
      <t>PIPE REMOVAL</t>
    </r>
  </si>
  <si>
    <r>
      <rPr>
        <sz val="11"/>
        <color rgb="FF131313"/>
        <rFont val="Calibri"/>
        <family val="2"/>
      </rPr>
      <t>P-152-4.1</t>
    </r>
  </si>
  <si>
    <r>
      <rPr>
        <sz val="11"/>
        <color rgb="FF131313"/>
        <rFont val="Calibri"/>
        <family val="2"/>
      </rPr>
      <t>GRADING TURF AREA (IMPORT BORROW AS- NEEDED)</t>
    </r>
  </si>
  <si>
    <r>
      <rPr>
        <sz val="11"/>
        <color rgb="FF131313"/>
        <rFont val="Calibri"/>
        <family val="2"/>
      </rPr>
      <t>SY</t>
    </r>
  </si>
  <si>
    <r>
      <rPr>
        <sz val="11"/>
        <color rgb="FF131313"/>
        <rFont val="Calibri"/>
        <family val="2"/>
      </rPr>
      <t>P-620-5.1</t>
    </r>
  </si>
  <si>
    <r>
      <rPr>
        <sz val="11"/>
        <color rgb="FF131313"/>
        <rFont val="Calibri"/>
        <family val="2"/>
      </rPr>
      <t>INITIAL COAT: YELLOW PAINT, NON-
REFLECTORIZED. APPLICATION RATE = 230SF/GAL</t>
    </r>
  </si>
  <si>
    <r>
      <rPr>
        <sz val="11"/>
        <color rgb="FF131313"/>
        <rFont val="Calibri"/>
        <family val="2"/>
      </rPr>
      <t>SF</t>
    </r>
  </si>
  <si>
    <r>
      <rPr>
        <sz val="11"/>
        <color rgb="FF131313"/>
        <rFont val="Calibri"/>
        <family val="2"/>
      </rPr>
      <t>P-620-5.2</t>
    </r>
  </si>
  <si>
    <r>
      <rPr>
        <sz val="11"/>
        <color rgb="FF131313"/>
        <rFont val="Calibri"/>
        <family val="2"/>
      </rPr>
      <t>FINAL COAT: YELLOW PAINT, REFLECTORIZED, APPLICATION RATE = 115SF/GAL)</t>
    </r>
  </si>
  <si>
    <r>
      <rPr>
        <sz val="11"/>
        <color rgb="FF131313"/>
        <rFont val="Calibri"/>
        <family val="2"/>
      </rPr>
      <t>p-620-5.3</t>
    </r>
  </si>
  <si>
    <r>
      <rPr>
        <sz val="11"/>
        <color rgb="FF131313"/>
        <rFont val="Calibri"/>
        <family val="2"/>
      </rPr>
      <t>FINAL COAT: BLACK PAINT, NO- REFLECTORIZED, APPLICATION RATE =
115SF/GAL</t>
    </r>
  </si>
  <si>
    <r>
      <rPr>
        <sz val="11"/>
        <color rgb="FF131313"/>
        <rFont val="Calibri"/>
        <family val="2"/>
      </rPr>
      <t>D-751-5.1</t>
    </r>
  </si>
  <si>
    <r>
      <rPr>
        <sz val="11"/>
        <color rgb="FF131313"/>
        <rFont val="Calibri"/>
        <family val="2"/>
      </rPr>
      <t>INLET</t>
    </r>
  </si>
  <si>
    <r>
      <rPr>
        <sz val="11"/>
        <color rgb="FF131313"/>
        <rFont val="Calibri"/>
        <family val="2"/>
      </rPr>
      <t>D-751-5.2</t>
    </r>
  </si>
  <si>
    <r>
      <rPr>
        <sz val="11"/>
        <color rgb="FF131313"/>
        <rFont val="Calibri"/>
        <family val="2"/>
      </rPr>
      <t>CONVERT INLET TO AT-GRADE JUNCTIOf:-J BOX</t>
    </r>
  </si>
  <si>
    <r>
      <rPr>
        <sz val="11"/>
        <color rgb="FF131313"/>
        <rFont val="Calibri"/>
        <family val="2"/>
      </rPr>
      <t>D-751-5.3</t>
    </r>
  </si>
  <si>
    <r>
      <rPr>
        <sz val="11"/>
        <color rgb="FF131313"/>
        <rFont val="Calibri"/>
        <family val="2"/>
      </rPr>
      <t>CONCRETE COLLAR</t>
    </r>
  </si>
  <si>
    <r>
      <rPr>
        <sz val="11"/>
        <color rgb="FF131313"/>
        <rFont val="Calibri"/>
        <family val="2"/>
      </rPr>
      <t>T-904-5.1</t>
    </r>
  </si>
  <si>
    <r>
      <rPr>
        <sz val="11"/>
        <color rgb="FF131313"/>
        <rFont val="Calibri"/>
        <family val="2"/>
      </rPr>
      <t>SODDING</t>
    </r>
  </si>
  <si>
    <r>
      <rPr>
        <sz val="11"/>
        <color rgb="FF131313"/>
        <rFont val="Calibri"/>
        <family val="2"/>
      </rPr>
      <t>T-905-5.1</t>
    </r>
  </si>
  <si>
    <r>
      <rPr>
        <sz val="11"/>
        <color rgb="FF131313"/>
        <rFont val="Calibri"/>
        <family val="2"/>
      </rPr>
      <t>TOPSOIL</t>
    </r>
  </si>
  <si>
    <r>
      <rPr>
        <sz val="11"/>
        <color rgb="FF131313"/>
        <rFont val="Calibri"/>
        <family val="2"/>
      </rPr>
      <t>CY</t>
    </r>
  </si>
  <si>
    <r>
      <rPr>
        <sz val="11"/>
        <color rgb="FF131313"/>
        <rFont val="Calibri"/>
        <family val="2"/>
      </rPr>
      <t>T-129-5.1</t>
    </r>
  </si>
  <si>
    <r>
      <rPr>
        <sz val="11"/>
        <color rgb="FF131313"/>
        <rFont val="Calibri"/>
        <family val="2"/>
      </rPr>
      <t>IMPLEMENTATION OF CONSTRUCTION SAFETY PLAN AND MAINTENANCE OF TRAFFIC</t>
    </r>
  </si>
  <si>
    <r>
      <rPr>
        <sz val="11"/>
        <color rgb="FF131313"/>
        <rFont val="Calibri"/>
        <family val="2"/>
      </rPr>
      <t>P-101-5.1</t>
    </r>
  </si>
  <si>
    <r>
      <rPr>
        <sz val="11"/>
        <color rgb="FF131313"/>
        <rFont val="Calibri"/>
        <family val="2"/>
      </rPr>
      <t>ASPHALT MILLING (2" DEPTH)</t>
    </r>
  </si>
  <si>
    <r>
      <rPr>
        <sz val="11"/>
        <color rgb="FF131313"/>
        <rFont val="Calibri"/>
        <family val="2"/>
      </rPr>
      <t>P-101-5.2</t>
    </r>
  </si>
  <si>
    <r>
      <rPr>
        <sz val="11"/>
        <color rgb="FF131313"/>
        <rFont val="Calibri"/>
        <family val="2"/>
      </rPr>
      <t>JOINT AND CRACK REPAIR AFTER MILLING</t>
    </r>
  </si>
  <si>
    <r>
      <rPr>
        <sz val="11"/>
        <color rgb="FF131313"/>
        <rFont val="Calibri"/>
        <family val="2"/>
      </rPr>
      <t>P-401-8.1</t>
    </r>
  </si>
  <si>
    <r>
      <rPr>
        <sz val="11"/>
        <color rgb="FF131313"/>
        <rFont val="Calibri"/>
        <family val="2"/>
      </rPr>
      <t>ASPHALT SURFACE COURSE OVERLAY (2" &amp;
VAIABLE THICKNESS)</t>
    </r>
  </si>
  <si>
    <r>
      <rPr>
        <sz val="11"/>
        <color rgb="FF131313"/>
        <rFont val="Calibri"/>
        <family val="2"/>
      </rPr>
      <t>TON</t>
    </r>
  </si>
  <si>
    <r>
      <rPr>
        <sz val="11"/>
        <color rgb="FF131313"/>
        <rFont val="Calibri"/>
        <family val="2"/>
      </rPr>
      <t>P-401-8.2</t>
    </r>
  </si>
  <si>
    <r>
      <rPr>
        <sz val="11"/>
        <color rgb="FF131313"/>
        <rFont val="Calibri"/>
        <family val="2"/>
      </rPr>
      <t>ASPHALT LEVELING COURSE</t>
    </r>
  </si>
  <si>
    <r>
      <rPr>
        <sz val="11"/>
        <color rgb="FF131313"/>
        <rFont val="Calibri"/>
        <family val="2"/>
      </rPr>
      <t>so</t>
    </r>
  </si>
  <si>
    <r>
      <rPr>
        <sz val="11"/>
        <color rgb="FF131313"/>
        <rFont val="Calibri"/>
        <family val="2"/>
      </rPr>
      <t>P-603-5.1</t>
    </r>
  </si>
  <si>
    <r>
      <rPr>
        <sz val="11"/>
        <color rgb="FF131313"/>
        <rFont val="Calibri"/>
        <family val="2"/>
      </rPr>
      <t>EMULSIFIED ASPHALT TACK COAT</t>
    </r>
  </si>
  <si>
    <r>
      <rPr>
        <sz val="11"/>
        <color rgb="FF131313"/>
        <rFont val="Calibri"/>
        <family val="2"/>
      </rPr>
      <t>GAL</t>
    </r>
  </si>
  <si>
    <r>
      <rPr>
        <sz val="11"/>
        <color rgb="FF131313"/>
        <rFont val="Calibri"/>
        <family val="2"/>
      </rPr>
      <t>P-101-5.3</t>
    </r>
  </si>
  <si>
    <r>
      <rPr>
        <sz val="11"/>
        <color rgb="FF131313"/>
        <rFont val="Calibri"/>
        <family val="2"/>
      </rPr>
      <t>FULL DEPTH PAVEMENT REMOVAL (POINT REPAIR WHEN APPROVED BY OWNER'S
REPRESENTATIVE)</t>
    </r>
  </si>
  <si>
    <r>
      <rPr>
        <sz val="11"/>
        <color rgb="FF131313"/>
        <rFont val="Calibri"/>
        <family val="2"/>
      </rPr>
      <t>P-152-4.2</t>
    </r>
  </si>
  <si>
    <r>
      <rPr>
        <sz val="11"/>
        <color rgb="FF131313"/>
        <rFont val="Calibri"/>
        <family val="2"/>
      </rPr>
      <t>UNDERCUT AND RELATED BACKFILL (WHEN APPROVED BY OWNER'S REPRESENTATIVE)</t>
    </r>
  </si>
  <si>
    <r>
      <rPr>
        <sz val="11"/>
        <color rgb="FF111111"/>
        <rFont val="Calibri"/>
        <family val="2"/>
      </rPr>
      <t>P-152-4.3</t>
    </r>
  </si>
  <si>
    <r>
      <rPr>
        <sz val="11"/>
        <color rgb="FF111111"/>
        <rFont val="Calibri"/>
        <family val="2"/>
      </rPr>
      <t>GEOTEXTILE FABRIC FOR UNDERCUT AREAS (7" THINCKNESS)  (POINT REPAIR WHEN
APPROVED BY OWNER'S REPRESENTATIVE)</t>
    </r>
  </si>
  <si>
    <r>
      <rPr>
        <sz val="11"/>
        <color rgb="FF111111"/>
        <rFont val="Calibri"/>
        <family val="2"/>
      </rPr>
      <t>SY</t>
    </r>
  </si>
  <si>
    <r>
      <rPr>
        <sz val="11"/>
        <color rgb="FF111111"/>
        <rFont val="Calibri"/>
        <family val="2"/>
      </rPr>
      <t>P-208-5.1</t>
    </r>
  </si>
  <si>
    <r>
      <rPr>
        <sz val="11"/>
        <color rgb="FF111111"/>
        <rFont val="Calibri"/>
        <family val="2"/>
      </rPr>
      <t>CRUSHED AGGREGATE BASE COURSE (7" THICKNESS) (POINT REPAIR WHEN APPROVED
BY OWNER'S REPRESENTATIVE)</t>
    </r>
  </si>
  <si>
    <r>
      <rPr>
        <sz val="11"/>
        <color rgb="FF111111"/>
        <rFont val="Calibri"/>
        <family val="2"/>
      </rPr>
      <t>P-401-8.3</t>
    </r>
  </si>
  <si>
    <r>
      <rPr>
        <sz val="11"/>
        <color rgb="FF111111"/>
        <rFont val="Calibri"/>
        <family val="2"/>
      </rPr>
      <t>TON</t>
    </r>
  </si>
  <si>
    <r>
      <rPr>
        <sz val="11"/>
        <color rgb="FF111111"/>
        <rFont val="Calibri"/>
        <family val="2"/>
      </rPr>
      <t>P-152-4.2</t>
    </r>
  </si>
  <si>
    <r>
      <rPr>
        <sz val="11"/>
        <color rgb="FF111111"/>
        <rFont val="Calibri"/>
        <family val="2"/>
      </rPr>
      <t>UNDERCUT AND RELATED BACKFILL (WHEN APPROVED BY OWNER'S REPRESENTATIVE)</t>
    </r>
  </si>
  <si>
    <r>
      <rPr>
        <sz val="11"/>
        <color rgb="FF111111"/>
        <rFont val="Calibri"/>
        <family val="2"/>
      </rPr>
      <t>CY</t>
    </r>
  </si>
  <si>
    <r>
      <rPr>
        <sz val="11"/>
        <color rgb="FF111111"/>
        <rFont val="Calibri"/>
        <family val="2"/>
      </rPr>
      <t>GEOTEXTILE FABRIC FOR UNDERCUT AREAS
(WHEN APPROVED BY OWNER'S REPRESENTATIVE)</t>
    </r>
  </si>
  <si>
    <r>
      <rPr>
        <sz val="11"/>
        <color rgb="FF111111"/>
        <rFont val="Calibri"/>
        <family val="2"/>
      </rPr>
      <t>P-152-4.4</t>
    </r>
  </si>
  <si>
    <r>
      <rPr>
        <sz val="11"/>
        <color rgb="FF111111"/>
        <rFont val="Calibri"/>
        <family val="2"/>
      </rPr>
      <t>UNCLASSIFIED EXCAVATIONS</t>
    </r>
  </si>
  <si>
    <r>
      <rPr>
        <sz val="11"/>
        <color rgb="FF111111"/>
        <rFont val="Calibri"/>
        <family val="2"/>
      </rPr>
      <t>P-152-4.5</t>
    </r>
  </si>
  <si>
    <r>
      <rPr>
        <sz val="11"/>
        <color rgb="FF111111"/>
        <rFont val="Calibri"/>
        <family val="2"/>
      </rPr>
      <t>SUBGRADE PREPARATION</t>
    </r>
  </si>
  <si>
    <r>
      <rPr>
        <sz val="11"/>
        <color rgb="FF111111"/>
        <rFont val="Calibri"/>
        <family val="2"/>
      </rPr>
      <t>P-207-5.1</t>
    </r>
  </si>
  <si>
    <r>
      <rPr>
        <sz val="11"/>
        <color rgb="FF111111"/>
        <rFont val="Calibri"/>
        <family val="2"/>
      </rPr>
      <t>IN-PLACE FDR PULVERIZATION  (6: DEPTH)</t>
    </r>
  </si>
  <si>
    <r>
      <rPr>
        <sz val="11"/>
        <color rgb="FF111111"/>
        <rFont val="Calibri"/>
        <family val="2"/>
      </rPr>
      <t>P-207-5.2</t>
    </r>
  </si>
  <si>
    <r>
      <rPr>
        <sz val="11"/>
        <color rgb="FF111111"/>
        <rFont val="Calibri"/>
        <family val="2"/>
      </rPr>
      <t>IN-PLACE FDR (8" DEPTH) (CHEMICALLY STABILIZED)</t>
    </r>
  </si>
  <si>
    <r>
      <rPr>
        <sz val="11"/>
        <color rgb="FF111111"/>
        <rFont val="Calibri"/>
        <family val="2"/>
      </rPr>
      <t>P-207.5.3</t>
    </r>
  </si>
  <si>
    <r>
      <rPr>
        <sz val="11"/>
        <color rgb="FF111111"/>
        <rFont val="Calibri"/>
        <family val="2"/>
      </rPr>
      <t>CEMENT</t>
    </r>
  </si>
  <si>
    <r>
      <rPr>
        <sz val="11"/>
        <color rgb="FF111111"/>
        <rFont val="Calibri"/>
        <family val="2"/>
      </rPr>
      <t>P-207-5.4</t>
    </r>
  </si>
  <si>
    <r>
      <rPr>
        <sz val="11"/>
        <color rgb="FF111111"/>
        <rFont val="Calibri"/>
        <family val="2"/>
      </rPr>
      <t>CEMENT (WHEN APPROVED BY OWNER'S REPRESENTATIVE TO STABILIZED ADDITIONAL AREAS)</t>
    </r>
  </si>
  <si>
    <r>
      <rPr>
        <sz val="11"/>
        <color rgb="FF111111"/>
        <rFont val="Calibri"/>
        <family val="2"/>
      </rPr>
      <t>P-208-5.2</t>
    </r>
  </si>
  <si>
    <r>
      <rPr>
        <sz val="11"/>
        <color rgb="FF111111"/>
        <rFont val="Calibri"/>
        <family val="2"/>
      </rPr>
      <t>CRUSHED AGGREGATE BASED (7"  THICKNESS)</t>
    </r>
  </si>
  <si>
    <r>
      <rPr>
        <sz val="11"/>
        <color rgb="FF111111"/>
        <rFont val="Calibri"/>
        <family val="2"/>
      </rPr>
      <t>P-401-8.4</t>
    </r>
  </si>
  <si>
    <r>
      <rPr>
        <sz val="11"/>
        <color rgb="FF111111"/>
        <rFont val="Calibri"/>
        <family val="2"/>
      </rPr>
      <t>ASPHALT SURFACE COURSE (4"  THICKNESS, 2-
2" LIFTS)</t>
    </r>
  </si>
  <si>
    <r>
      <rPr>
        <sz val="11"/>
        <color rgb="FF111111"/>
        <rFont val="Calibri"/>
        <family val="2"/>
      </rPr>
      <t>P-602-5.1</t>
    </r>
  </si>
  <si>
    <r>
      <rPr>
        <sz val="11"/>
        <color rgb="FF111111"/>
        <rFont val="Calibri"/>
        <family val="2"/>
      </rPr>
      <t>EMULSIFIED ASPHALT PRIME COAT (WHEN APPROVED BY OWNER'S REPRESENTATIVE)</t>
    </r>
  </si>
  <si>
    <r>
      <rPr>
        <sz val="11"/>
        <color rgb="FF111111"/>
        <rFont val="Calibri"/>
        <family val="2"/>
      </rPr>
      <t>GAL</t>
    </r>
  </si>
  <si>
    <r>
      <rPr>
        <sz val="11"/>
        <color rgb="FF111111"/>
        <rFont val="Calibri"/>
        <family val="2"/>
      </rPr>
      <t>P-603-5.1</t>
    </r>
  </si>
  <si>
    <r>
      <rPr>
        <sz val="11"/>
        <color rgb="FF111111"/>
        <rFont val="Calibri"/>
        <family val="2"/>
      </rPr>
      <t>EMULSIFIED ASPHALT TACK COAT</t>
    </r>
  </si>
  <si>
    <t>ASPHALT FOR POINT REPAIRS (4"  THICKNESS) (POINT REPAIR WHEN APPROVED BY OWNER'S REPRESENTATIVE)</t>
  </si>
  <si>
    <t>SPEC. ITEM</t>
  </si>
  <si>
    <t>QUANTITY</t>
  </si>
  <si>
    <t>TOTAL COST</t>
  </si>
  <si>
    <t>ADDITIVE ALTERNATE #1</t>
  </si>
  <si>
    <t>MCKINNIS CONSTRUCTION, LLC</t>
  </si>
  <si>
    <t>NORWOOD CONSTRUCTION, INC</t>
  </si>
  <si>
    <t>HAROLD COFFEY CONSTRUCTION CO.</t>
  </si>
  <si>
    <t>UNION CITY PAVING</t>
  </si>
  <si>
    <t>ADDITIVE ALTERNATE #1 TOTAL:</t>
  </si>
  <si>
    <t>HEADWALL PROTECTION (INSTALLATION &amp; REMOVAL</t>
  </si>
  <si>
    <t>INLET PROTECTION (INSTALLATION &amp; REMOVAL)</t>
  </si>
  <si>
    <t>ROCK CHECK DAM (INSTALLATION &amp; REMOVAL)</t>
  </si>
  <si>
    <t>TEMPORARY CONSTRUCTION EXIT (INSTALLATION &amp; REMOVAL)</t>
  </si>
  <si>
    <t>36" REINFORCED CONCRETE PIPE (DOUBLE), CLASS III</t>
  </si>
  <si>
    <t>18"x28" REINFORCED CONCRETE PIPE, CLASS III</t>
  </si>
  <si>
    <t>36" HEADWALL (DOUBLE)</t>
  </si>
  <si>
    <t>4'x4' CATCH BASIN</t>
  </si>
  <si>
    <t>CHAIN-LINK FENCE</t>
  </si>
  <si>
    <t>MISCELLANEOUS DEMOLITION</t>
  </si>
  <si>
    <t>WATER LINE INSTALLATION</t>
  </si>
  <si>
    <t>C100-14.1</t>
  </si>
  <si>
    <t>CONTRACTOR QUALITY CONTROL PLAN</t>
  </si>
  <si>
    <t>CRUSHED AGGREGATE BASE COURSE (6" COMPACTED THICKNESS)</t>
  </si>
  <si>
    <t>P-220-6.1</t>
  </si>
  <si>
    <t>CEMENT TREATED SOIL BASE COURSE (9" COMPACTED THICKNESS)</t>
  </si>
  <si>
    <t>TDOT 411D-5.1</t>
  </si>
  <si>
    <t>BITUMINOUS ASPHALT SURFACE COURSE (1.5" COMPACTED THICKNESS)</t>
  </si>
  <si>
    <t>TDOT 411D-5.2</t>
  </si>
  <si>
    <t>BITUMINOUS ASPHALT BINDER COURSE (2.5" COMPACTED THICKNESS)</t>
  </si>
  <si>
    <t>EMULSIFIED ASPHALT PRIME COAT</t>
  </si>
  <si>
    <t>EMULSIFIED ASPHALT TACK COAT</t>
  </si>
  <si>
    <t>UNIT PRICE 2</t>
  </si>
  <si>
    <t>TOTAL COST 2</t>
  </si>
  <si>
    <t>UNIT PRICE 3</t>
  </si>
  <si>
    <t>TOTAL COST 3</t>
  </si>
  <si>
    <t>UNIT PRICE 4</t>
  </si>
  <si>
    <t>TOTAL COST 4</t>
  </si>
  <si>
    <t>UNIT PRICE 5</t>
  </si>
  <si>
    <t>TOTAL COST 5</t>
  </si>
  <si>
    <t>HANGAR SITE CONSTRUCTION</t>
  </si>
  <si>
    <t>ITEM DESCRIPTION</t>
  </si>
  <si>
    <t>CONSTRUCTION COST</t>
  </si>
  <si>
    <t>ARCHITECTURAL ENGINEERING BASIC FEES</t>
  </si>
  <si>
    <t>OTHER ENGINEERING FEES</t>
  </si>
  <si>
    <t>ADMINISTRACTION EXPENSE</t>
  </si>
  <si>
    <t>FEDERAL SHARE</t>
  </si>
  <si>
    <t>NON-FEDERAL SHARE</t>
  </si>
  <si>
    <t>TOTAL</t>
  </si>
  <si>
    <t>70-555-0127-24</t>
  </si>
  <si>
    <t>67-555-0147-23, 67-555-0151-24</t>
  </si>
  <si>
    <t>67-555-0748-23, 67-555-0753-25</t>
  </si>
  <si>
    <t>03-555-0138-23, 03-555-0141-24, 03-555-0147-25</t>
  </si>
  <si>
    <t>58-555-0139-22, 58-555-0146-25</t>
  </si>
  <si>
    <t>26-555-0119-24, 26-555-0124-25</t>
  </si>
  <si>
    <t>26-555-0121-24</t>
  </si>
  <si>
    <t>63-555-0169-25</t>
  </si>
  <si>
    <t>23-555-0150-24</t>
  </si>
  <si>
    <t>52-555-0173-23, 52-555-0178-25</t>
  </si>
  <si>
    <t>28-555-0144-23, 28-555-0148-24</t>
  </si>
  <si>
    <t>25-555-0142-23</t>
  </si>
  <si>
    <t>59-555-0763-24, 59-555-0165-25</t>
  </si>
  <si>
    <t>95-555-0182-23</t>
  </si>
  <si>
    <t>74-555-0177-23</t>
  </si>
  <si>
    <t>75-555-0178-23</t>
  </si>
  <si>
    <t>06-555-0181-23, 06-555-0183-24</t>
  </si>
  <si>
    <t>55-555-0164-25</t>
  </si>
  <si>
    <t>Rehabilitate Apron - APME-001 and APME-002</t>
  </si>
  <si>
    <t>79-555-0112-22, 79-555-0130-25</t>
  </si>
  <si>
    <t>66-555-0796-24, 66-555-0199-24, 66-555-0101-25</t>
  </si>
  <si>
    <t xml:space="preserve">CONSTRUCTION EXIT </t>
  </si>
  <si>
    <t>CONSTRUCTION STAKING AND QUALITY CONTROL
TESTING</t>
  </si>
  <si>
    <t>16A</t>
  </si>
  <si>
    <t>ASPHALT BINDER COURSE (THD-307BM)</t>
  </si>
  <si>
    <t>17A</t>
  </si>
  <si>
    <t>ASPHALT SURFACE COURSE (THD-307CW)</t>
  </si>
  <si>
    <t>SOLID DOUBLE YELLOW CENTERLINE STRIPE -
TRAFFIC GRADE PAINT</t>
  </si>
  <si>
    <t>AIRPORT ID</t>
  </si>
  <si>
    <t>COPPERHILL</t>
  </si>
  <si>
    <t>MARTIN CAMPBELL FIELD</t>
  </si>
  <si>
    <t>LIVINGSTON</t>
  </si>
  <si>
    <t>LIVINGSTON MUNICIPAL</t>
  </si>
  <si>
    <t>CAMDEN</t>
  </si>
  <si>
    <t>BENTON COUNTY</t>
  </si>
  <si>
    <t>JASPER</t>
  </si>
  <si>
    <t>MARION COUNTY-BROWN FIELD</t>
  </si>
  <si>
    <t>WINCHESTER</t>
  </si>
  <si>
    <t>WINCHESTER MUNICIPAL</t>
  </si>
  <si>
    <t>SEWANEE</t>
  </si>
  <si>
    <t>FRANKLIN COUNTY</t>
  </si>
  <si>
    <t>CLARKSVILLE</t>
  </si>
  <si>
    <t>OUTLAW FIELD</t>
  </si>
  <si>
    <t>MEMPHIS</t>
  </si>
  <si>
    <t>GENERAL DEWITT SPAIN</t>
  </si>
  <si>
    <t>DYERSBURG</t>
  </si>
  <si>
    <t>DYERSBURG REGIONAL AIRPORT</t>
  </si>
  <si>
    <t>UNION CITY</t>
  </si>
  <si>
    <t xml:space="preserve">EVERETT-STEWART REGIONAL </t>
  </si>
  <si>
    <t>FAYETTEVILLE</t>
  </si>
  <si>
    <t>FAYETTEVILLE MUNICIPAL</t>
  </si>
  <si>
    <t>PULASKI</t>
  </si>
  <si>
    <t>ABERNATHY FIELD</t>
  </si>
  <si>
    <t>JAMESTOWN</t>
  </si>
  <si>
    <t>JAMESTOWN MUNICIPAL</t>
  </si>
  <si>
    <t>LAFAYETTE</t>
  </si>
  <si>
    <t>LAFAYETTE MUNICIPAL</t>
  </si>
  <si>
    <t>LEWISBURG</t>
  </si>
  <si>
    <t>ELLINGTON</t>
  </si>
  <si>
    <t>LEBANON</t>
  </si>
  <si>
    <t>LEBANON MUNICIPAL</t>
  </si>
  <si>
    <t>SPRINGFIELD</t>
  </si>
  <si>
    <t>SPRINGFIELD-ROBERTSON COUNTY</t>
  </si>
  <si>
    <t>SMYRNA</t>
  </si>
  <si>
    <t>SMYRNA AIRPORT</t>
  </si>
  <si>
    <t>PARIS</t>
  </si>
  <si>
    <t>HENRY COUNTY</t>
  </si>
  <si>
    <t>CLEVELAND</t>
  </si>
  <si>
    <t>CLEVELAND REGIONAL JETPORT</t>
  </si>
  <si>
    <t>SAVANNAH</t>
  </si>
  <si>
    <t>SAVANNAH-HARDIN COUNTY</t>
  </si>
  <si>
    <t>SELMER</t>
  </si>
  <si>
    <t>ROBERT SIBLEY</t>
  </si>
  <si>
    <t>RICHLAND INDUSTRIES, LLC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</si>
</sst>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_);[Red]\(&quot;$&quot;#,##0.00\)"/>
    <numFmt numFmtId="164" formatCode="\$\ #,##0.00"/>
    <numFmt numFmtId="165" formatCode="\$\ 0.00"/>
    <numFmt numFmtId="166" formatCode="\$0.00"/>
    <numFmt numFmtId="167" formatCode="\$#,##0.00"/>
    <numFmt numFmtId="168" formatCode="&quot;$&quot;#,##0.00"/>
    <numFmt numFmtId="169" formatCode="0.0"/>
    <numFmt numFmtId="170" formatCode="0.00;[Red]0.00"/>
    <numFmt numFmtId="171" formatCode="\$#,##0.00;[Red]\$#,##0.00"/>
    <numFmt numFmtId="172" formatCode="#,##0.00;[Red]#,##0.00"/>
    <numFmt numFmtId="173" formatCode="\$0.00;[Red]\$0.00"/>
    <numFmt numFmtId="174" formatCode="\$#,##0.00_);[Red]\(\$#,##0.00\)"/>
    <numFmt numFmtId="175" formatCode="\$0.00_);[Red]\(\$0.00\)"/>
    <numFmt numFmtId="176" formatCode="\$\ 0.00;[Red]\$\ 0.00"/>
  </numFmts>
  <fonts count="44" x14ac:knownFonts="1">
    <font>
      <sz val="11"/>
      <color theme="1"/>
      <name val="Aptos Narrow"/>
      <family val="2"/>
      <scheme val="minor"/>
    </font>
    <font>
      <b/>
      <sz val="11"/>
      <color theme="1"/>
      <name val="Aptos Narrow"/>
      <family val="2"/>
      <scheme val="minor"/>
    </font>
    <font>
      <sz val="11"/>
      <color theme="0"/>
      <name val="Aptos Narrow"/>
      <family val="2"/>
      <scheme val="minor"/>
    </font>
    <font>
      <b/>
      <i/>
      <sz val="11"/>
      <color theme="1"/>
      <name val="Aptos Narrow"/>
      <family val="2"/>
      <scheme val="minor"/>
    </font>
    <font>
      <sz val="7.5"/>
      <color rgb="FF000000"/>
      <name val="Calibri"/>
      <family val="2"/>
    </font>
    <font>
      <sz val="11"/>
      <color theme="1"/>
      <name val="Calibri"/>
      <family val="2"/>
    </font>
    <font>
      <sz val="11"/>
      <color rgb="FF000000"/>
      <name val="Calibri"/>
      <family val="2"/>
    </font>
    <font>
      <sz val="11"/>
      <name val="Calibri"/>
      <family val="2"/>
    </font>
    <font>
      <b/>
      <sz val="11"/>
      <color theme="0"/>
      <name val="Calibri"/>
      <family val="2"/>
    </font>
    <font>
      <sz val="11"/>
      <color theme="0"/>
      <name val="Calibri"/>
      <family val="2"/>
    </font>
    <font>
      <sz val="8"/>
      <name val="Arial"/>
      <family val="2"/>
    </font>
    <font>
      <sz val="8"/>
      <color rgb="FF000000"/>
      <name val="Arial"/>
      <family val="2"/>
    </font>
    <font>
      <b/>
      <sz val="11"/>
      <color theme="1"/>
      <name val="Calibri"/>
      <family val="2"/>
    </font>
    <font>
      <b/>
      <i/>
      <sz val="11"/>
      <color theme="1"/>
      <name val="Calibri"/>
      <family val="2"/>
    </font>
    <font>
      <sz val="11"/>
      <color rgb="FFFF0000"/>
      <name val="Calibri"/>
      <family val="2"/>
    </font>
    <font>
      <sz val="11"/>
      <color rgb="FF111111"/>
      <name val="Calibri"/>
      <family val="2"/>
    </font>
    <font>
      <sz val="11"/>
      <color rgb="FF2B2B2B"/>
      <name val="Calibri"/>
      <family val="2"/>
    </font>
    <font>
      <sz val="11"/>
      <color rgb="FF010101"/>
      <name val="Calibri"/>
      <family val="2"/>
    </font>
    <font>
      <sz val="11"/>
      <color rgb="FF414141"/>
      <name val="Calibri"/>
      <family val="2"/>
    </font>
    <font>
      <sz val="11"/>
      <name val="Gill Sans MT"/>
      <family val="2"/>
    </font>
    <font>
      <sz val="11"/>
      <color rgb="FF000000"/>
      <name val="Gill Sans MT"/>
      <family val="2"/>
    </font>
    <font>
      <sz val="11"/>
      <color theme="1"/>
      <name val="Aptos Narrow"/>
      <family val="2"/>
      <scheme val="minor"/>
    </font>
    <font>
      <sz val="11"/>
      <color rgb="FF9C0006"/>
      <name val="Aptos Narrow"/>
      <family val="2"/>
      <scheme val="minor"/>
    </font>
    <font>
      <sz val="11"/>
      <color rgb="FF9C5700"/>
      <name val="Aptos Narrow"/>
      <family val="2"/>
      <scheme val="minor"/>
    </font>
    <font>
      <sz val="11"/>
      <color rgb="FF000101"/>
      <name val="Calibri"/>
      <family val="2"/>
    </font>
    <font>
      <sz val="11"/>
      <color rgb="FF010202"/>
      <name val="Calibri"/>
      <family val="2"/>
    </font>
    <font>
      <b/>
      <sz val="11"/>
      <name val="Calibri"/>
      <family val="2"/>
    </font>
    <font>
      <b/>
      <sz val="12"/>
      <color theme="1"/>
      <name val="Aptos Narrow"/>
      <family val="2"/>
      <scheme val="minor"/>
    </font>
    <font>
      <b/>
      <i/>
      <sz val="12"/>
      <color theme="1"/>
      <name val="Aptos Narrow"/>
      <family val="2"/>
      <scheme val="minor"/>
    </font>
    <font>
      <u/>
      <sz val="11"/>
      <color theme="10"/>
      <name val="Aptos Narrow"/>
      <family val="2"/>
      <scheme val="minor"/>
    </font>
    <font>
      <sz val="11"/>
      <name val="Aptos Narrow"/>
      <family val="2"/>
      <scheme val="minor"/>
    </font>
    <font>
      <b/>
      <sz val="14"/>
      <color theme="1"/>
      <name val="Aptos Narrow"/>
      <family val="2"/>
      <scheme val="minor"/>
    </font>
    <font>
      <b/>
      <sz val="18"/>
      <color theme="1"/>
      <name val="Aptos Narrow"/>
      <family val="2"/>
      <scheme val="minor"/>
    </font>
    <font>
      <i/>
      <sz val="11"/>
      <color theme="1"/>
      <name val="Calibri"/>
      <family val="2"/>
    </font>
    <font>
      <i/>
      <sz val="11"/>
      <color theme="1"/>
      <name val="Aptos Narrow"/>
      <family val="2"/>
      <scheme val="minor"/>
    </font>
    <font>
      <sz val="11"/>
      <color rgb="FF2F3131"/>
      <name val="Aptos Narrow"/>
      <family val="2"/>
      <scheme val="minor"/>
    </font>
    <font>
      <sz val="11"/>
      <color rgb="FF444644"/>
      <name val="Aptos Narrow"/>
      <family val="2"/>
      <scheme val="minor"/>
    </font>
    <font>
      <sz val="11"/>
      <color rgb="FF111C1C"/>
      <name val="Aptos Narrow"/>
      <family val="2"/>
      <scheme val="minor"/>
    </font>
    <font>
      <b/>
      <sz val="11"/>
      <color rgb="FF2F3131"/>
      <name val="Aptos Narrow"/>
      <family val="2"/>
      <scheme val="minor"/>
    </font>
    <font>
      <b/>
      <sz val="11"/>
      <color rgb="FF111C1C"/>
      <name val="Aptos Narrow"/>
      <family val="2"/>
      <scheme val="minor"/>
    </font>
    <font>
      <sz val="11"/>
      <color rgb="FF131313"/>
      <name val="Calibri"/>
      <family val="2"/>
    </font>
    <font>
      <b/>
      <sz val="11"/>
      <color rgb="FF131313"/>
      <name val="Calibri"/>
      <family val="2"/>
    </font>
    <font>
      <sz val="11"/>
      <color rgb="FF333333"/>
      <name val="Arial"/>
      <family val="2"/>
    </font>
    <font>
      <sz val="11"/>
      <color rgb="FF333333"/>
      <name val="Calibri"/>
      <family val="2"/>
    </font>
  </fonts>
  <fills count="6">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C7CE"/>
      </patternFill>
    </fill>
    <fill>
      <patternFill patternType="solid">
        <fgColor rgb="FFFFEB9C"/>
      </patternFill>
    </fill>
  </fills>
  <borders count="61">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4">
    <xf numFmtId="0" fontId="0" fillId="0" borderId="0"/>
    <xf numFmtId="0" fontId="22" fillId="4" borderId="0" applyNumberFormat="0" applyBorder="0" applyAlignment="0" applyProtection="0"/>
    <xf numFmtId="0" fontId="23" fillId="5" borderId="0" applyNumberFormat="0" applyBorder="0" applyAlignment="0" applyProtection="0"/>
    <xf numFmtId="0" fontId="29" fillId="0" borderId="0" applyNumberFormat="0" applyFill="0" applyBorder="0" applyAlignment="0" applyProtection="0"/>
  </cellStyleXfs>
  <cellXfs count="589">
    <xf numFmtId="0" fontId="0" fillId="0" borderId="0" xfId="0"/>
    <xf numFmtId="0" fontId="3" fillId="0" borderId="0" xfId="0" applyFont="1" applyAlignment="1">
      <alignment vertical="center"/>
    </xf>
    <xf numFmtId="0" fontId="0" fillId="0" borderId="0" xfId="0" applyBorder="1"/>
    <xf numFmtId="0" fontId="0" fillId="0" borderId="0" xfId="0" applyBorder="1" applyAlignment="1">
      <alignment horizontal="left" vertical="top"/>
    </xf>
    <xf numFmtId="164" fontId="4" fillId="0" borderId="0" xfId="0" applyNumberFormat="1" applyFont="1" applyBorder="1" applyAlignment="1">
      <alignment vertical="top" shrinkToFit="1"/>
    </xf>
    <xf numFmtId="0" fontId="0" fillId="0" borderId="5" xfId="0" applyBorder="1" applyAlignment="1">
      <alignment horizontal="left" vertical="top"/>
    </xf>
    <xf numFmtId="0" fontId="0" fillId="0" borderId="27" xfId="0" applyBorder="1" applyAlignment="1">
      <alignment horizontal="left" vertical="top"/>
    </xf>
    <xf numFmtId="0" fontId="5" fillId="0" borderId="5" xfId="0" applyFont="1" applyBorder="1" applyAlignment="1">
      <alignment horizontal="left" vertical="top"/>
    </xf>
    <xf numFmtId="0" fontId="5" fillId="0" borderId="3" xfId="0" applyFont="1" applyBorder="1"/>
    <xf numFmtId="0" fontId="5" fillId="0" borderId="10" xfId="0" applyFont="1" applyBorder="1"/>
    <xf numFmtId="0" fontId="7" fillId="0" borderId="3" xfId="0" applyFont="1" applyBorder="1" applyAlignment="1">
      <alignment vertical="top" wrapText="1"/>
    </xf>
    <xf numFmtId="0" fontId="7" fillId="0" borderId="3" xfId="0" applyFont="1" applyBorder="1" applyAlignment="1">
      <alignment horizontal="center" vertical="top" wrapText="1"/>
    </xf>
    <xf numFmtId="0" fontId="7" fillId="0" borderId="10" xfId="0" applyFont="1" applyBorder="1" applyAlignment="1">
      <alignment vertical="top" wrapText="1"/>
    </xf>
    <xf numFmtId="0" fontId="7" fillId="0" borderId="10" xfId="0" applyFont="1" applyBorder="1" applyAlignment="1">
      <alignment horizontal="center" vertical="top" wrapTex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1" fontId="6" fillId="0" borderId="3" xfId="0" applyNumberFormat="1" applyFont="1" applyBorder="1" applyAlignment="1">
      <alignment horizontal="center" vertical="center" shrinkToFit="1"/>
    </xf>
    <xf numFmtId="164" fontId="6" fillId="0" borderId="3" xfId="0" applyNumberFormat="1" applyFont="1" applyBorder="1" applyAlignment="1">
      <alignment horizontal="center" vertical="center" shrinkToFit="1"/>
    </xf>
    <xf numFmtId="165" fontId="6" fillId="0" borderId="3" xfId="0" applyNumberFormat="1" applyFont="1" applyBorder="1" applyAlignment="1">
      <alignment horizontal="center" vertical="center" shrinkToFit="1"/>
    </xf>
    <xf numFmtId="1" fontId="6" fillId="0" borderId="10" xfId="0" applyNumberFormat="1" applyFont="1" applyBorder="1" applyAlignment="1">
      <alignment horizontal="center" vertical="center" shrinkToFit="1"/>
    </xf>
    <xf numFmtId="164" fontId="6" fillId="0" borderId="10" xfId="0" applyNumberFormat="1" applyFont="1" applyBorder="1" applyAlignment="1">
      <alignment horizontal="center" vertical="center" shrinkToFit="1"/>
    </xf>
    <xf numFmtId="0" fontId="5" fillId="0" borderId="31" xfId="0" applyFont="1" applyBorder="1" applyAlignment="1">
      <alignment horizontal="left" vertical="top"/>
    </xf>
    <xf numFmtId="0" fontId="5" fillId="0" borderId="4"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left" vertical="top"/>
    </xf>
    <xf numFmtId="164" fontId="6" fillId="0" borderId="28" xfId="0" applyNumberFormat="1" applyFont="1" applyBorder="1" applyAlignment="1">
      <alignment horizontal="center" vertical="center" shrinkToFit="1"/>
    </xf>
    <xf numFmtId="164" fontId="6" fillId="0" borderId="33" xfId="0" applyNumberFormat="1" applyFont="1" applyBorder="1" applyAlignment="1">
      <alignment horizontal="center" vertical="center" shrinkToFit="1"/>
    </xf>
    <xf numFmtId="0" fontId="9" fillId="0" borderId="5" xfId="0" applyFont="1" applyBorder="1" applyAlignment="1">
      <alignment horizontal="left" vertical="top"/>
    </xf>
    <xf numFmtId="0" fontId="10" fillId="0" borderId="0" xfId="0" applyFont="1" applyFill="1" applyBorder="1" applyAlignment="1">
      <alignment vertical="top" wrapText="1"/>
    </xf>
    <xf numFmtId="0" fontId="0" fillId="0" borderId="0" xfId="0" applyFill="1"/>
    <xf numFmtId="0" fontId="0" fillId="0" borderId="0" xfId="0" applyFill="1" applyBorder="1"/>
    <xf numFmtId="0" fontId="0" fillId="0" borderId="0" xfId="0" applyFill="1" applyBorder="1" applyAlignment="1">
      <alignment horizontal="left" vertical="top"/>
    </xf>
    <xf numFmtId="166" fontId="11" fillId="0" borderId="0" xfId="0" applyNumberFormat="1" applyFont="1" applyFill="1" applyBorder="1" applyAlignment="1">
      <alignment vertical="top" shrinkToFit="1"/>
    </xf>
    <xf numFmtId="167" fontId="11" fillId="0" borderId="0" xfId="0" applyNumberFormat="1" applyFont="1" applyFill="1" applyBorder="1" applyAlignment="1">
      <alignment vertical="top" shrinkToFit="1"/>
    </xf>
    <xf numFmtId="0" fontId="5" fillId="0" borderId="5" xfId="0" applyFont="1" applyFill="1" applyBorder="1" applyAlignment="1">
      <alignment horizontal="left" vertical="top"/>
    </xf>
    <xf numFmtId="0" fontId="5" fillId="0" borderId="3" xfId="0" applyFont="1" applyFill="1" applyBorder="1"/>
    <xf numFmtId="0" fontId="7" fillId="0" borderId="3" xfId="0" applyFont="1" applyFill="1" applyBorder="1" applyAlignment="1">
      <alignment horizontal="center" vertical="center" wrapText="1"/>
    </xf>
    <xf numFmtId="1" fontId="6" fillId="0" borderId="3" xfId="0" applyNumberFormat="1" applyFont="1" applyFill="1" applyBorder="1" applyAlignment="1">
      <alignment horizontal="center" vertical="center" shrinkToFit="1"/>
    </xf>
    <xf numFmtId="166" fontId="6" fillId="0" borderId="3" xfId="0" applyNumberFormat="1" applyFont="1" applyFill="1" applyBorder="1" applyAlignment="1">
      <alignment horizontal="center" vertical="center" shrinkToFit="1"/>
    </xf>
    <xf numFmtId="167" fontId="6" fillId="0" borderId="3" xfId="0" applyNumberFormat="1" applyFont="1" applyFill="1" applyBorder="1" applyAlignment="1">
      <alignment horizontal="center" vertical="center" shrinkToFit="1"/>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top" wrapText="1"/>
    </xf>
    <xf numFmtId="0" fontId="7"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1" fontId="6" fillId="0" borderId="10" xfId="0" applyNumberFormat="1" applyFont="1" applyFill="1" applyBorder="1" applyAlignment="1">
      <alignment horizontal="center" vertical="center" shrinkToFit="1"/>
    </xf>
    <xf numFmtId="167" fontId="6" fillId="0" borderId="10" xfId="0" applyNumberFormat="1" applyFont="1" applyFill="1" applyBorder="1" applyAlignment="1">
      <alignment horizontal="center" vertical="center" shrinkToFit="1"/>
    </xf>
    <xf numFmtId="0" fontId="5" fillId="0" borderId="31" xfId="0" applyFont="1" applyFill="1" applyBorder="1" applyAlignment="1">
      <alignment horizontal="left" vertical="top"/>
    </xf>
    <xf numFmtId="0" fontId="5" fillId="0" borderId="4"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27" xfId="0" applyFont="1" applyFill="1" applyBorder="1" applyAlignment="1">
      <alignment horizontal="left" vertical="top"/>
    </xf>
    <xf numFmtId="166" fontId="6" fillId="0" borderId="28" xfId="0" applyNumberFormat="1" applyFont="1" applyFill="1" applyBorder="1" applyAlignment="1">
      <alignment horizontal="center" vertical="center" shrinkToFit="1"/>
    </xf>
    <xf numFmtId="167" fontId="6" fillId="0" borderId="28" xfId="0" applyNumberFormat="1" applyFont="1" applyFill="1" applyBorder="1" applyAlignment="1">
      <alignment horizontal="center" vertical="center" shrinkToFit="1"/>
    </xf>
    <xf numFmtId="167" fontId="6" fillId="0" borderId="33" xfId="0" applyNumberFormat="1" applyFont="1" applyFill="1" applyBorder="1" applyAlignment="1">
      <alignment horizontal="center" vertical="center" shrinkToFit="1"/>
    </xf>
    <xf numFmtId="0" fontId="9" fillId="0" borderId="5" xfId="0" applyFont="1" applyFill="1" applyBorder="1" applyAlignment="1">
      <alignment horizontal="left" vertical="top"/>
    </xf>
    <xf numFmtId="0" fontId="5" fillId="0" borderId="3" xfId="0" applyFont="1" applyFill="1" applyBorder="1" applyAlignment="1">
      <alignment horizontal="left" vertical="top" wrapText="1"/>
    </xf>
    <xf numFmtId="169" fontId="6" fillId="0" borderId="3" xfId="0" applyNumberFormat="1" applyFont="1" applyFill="1" applyBorder="1" applyAlignment="1">
      <alignment horizontal="center" vertical="center" shrinkToFit="1"/>
    </xf>
    <xf numFmtId="3" fontId="6" fillId="0" borderId="3" xfId="0" applyNumberFormat="1" applyFont="1" applyFill="1" applyBorder="1" applyAlignment="1">
      <alignment horizontal="center" vertical="center" shrinkToFit="1"/>
    </xf>
    <xf numFmtId="0" fontId="5" fillId="0" borderId="5" xfId="0" applyFont="1" applyBorder="1" applyAlignment="1">
      <alignment horizontal="center" vertical="center"/>
    </xf>
    <xf numFmtId="0" fontId="5" fillId="0" borderId="10" xfId="0" applyFont="1" applyFill="1" applyBorder="1" applyAlignment="1">
      <alignment horizontal="left" vertical="top" wrapText="1"/>
    </xf>
    <xf numFmtId="0" fontId="5" fillId="0" borderId="31" xfId="0" applyFont="1" applyBorder="1" applyAlignment="1">
      <alignment horizontal="center" vertical="center"/>
    </xf>
    <xf numFmtId="0" fontId="5" fillId="0" borderId="27" xfId="0" applyFont="1" applyBorder="1" applyAlignment="1">
      <alignment horizontal="center" vertical="center"/>
    </xf>
    <xf numFmtId="0" fontId="9" fillId="0" borderId="5" xfId="0" applyFont="1" applyBorder="1" applyAlignment="1">
      <alignment horizontal="center" vertical="center"/>
    </xf>
    <xf numFmtId="0" fontId="7" fillId="0" borderId="3" xfId="0" applyFont="1" applyBorder="1" applyAlignment="1">
      <alignment horizontal="left" vertical="top" wrapText="1"/>
    </xf>
    <xf numFmtId="1" fontId="6" fillId="0" borderId="3" xfId="0" applyNumberFormat="1" applyFont="1" applyBorder="1" applyAlignment="1">
      <alignment horizontal="center" vertical="top" shrinkToFit="1"/>
    </xf>
    <xf numFmtId="167" fontId="6" fillId="0" borderId="3" xfId="0" applyNumberFormat="1" applyFont="1" applyBorder="1" applyAlignment="1">
      <alignment horizontal="center" vertical="center" shrinkToFit="1"/>
    </xf>
    <xf numFmtId="166" fontId="6" fillId="0" borderId="3" xfId="0" applyNumberFormat="1" applyFont="1" applyBorder="1" applyAlignment="1">
      <alignment horizontal="center" vertical="center" shrinkToFit="1"/>
    </xf>
    <xf numFmtId="0" fontId="5" fillId="0" borderId="3" xfId="0" applyFont="1" applyBorder="1" applyAlignment="1">
      <alignment horizontal="left" vertical="center"/>
    </xf>
    <xf numFmtId="0" fontId="7" fillId="0" borderId="10" xfId="0" applyFont="1" applyBorder="1" applyAlignment="1">
      <alignment horizontal="left" vertical="top" wrapText="1"/>
    </xf>
    <xf numFmtId="166" fontId="6" fillId="0" borderId="10" xfId="0" applyNumberFormat="1" applyFont="1" applyFill="1" applyBorder="1" applyAlignment="1">
      <alignment horizontal="center" vertical="center" shrinkToFit="1"/>
    </xf>
    <xf numFmtId="166" fontId="6" fillId="0" borderId="33" xfId="0" applyNumberFormat="1" applyFont="1" applyFill="1" applyBorder="1" applyAlignment="1">
      <alignment horizontal="center" vertical="center" shrinkToFit="1"/>
    </xf>
    <xf numFmtId="0" fontId="13" fillId="0" borderId="0" xfId="0" applyFont="1" applyAlignment="1">
      <alignment vertical="center"/>
    </xf>
    <xf numFmtId="0" fontId="5" fillId="0" borderId="0" xfId="0" applyFont="1"/>
    <xf numFmtId="0" fontId="5" fillId="0" borderId="0" xfId="0" applyFont="1" applyBorder="1" applyAlignment="1"/>
    <xf numFmtId="0" fontId="5" fillId="0" borderId="10" xfId="0" applyFont="1" applyFill="1" applyBorder="1"/>
    <xf numFmtId="0" fontId="12" fillId="0" borderId="5" xfId="0" applyFont="1" applyFill="1" applyBorder="1" applyAlignment="1">
      <alignment horizontal="left" vertical="top"/>
    </xf>
    <xf numFmtId="0" fontId="7" fillId="0" borderId="10" xfId="0" applyFont="1" applyFill="1" applyBorder="1" applyAlignment="1">
      <alignment horizontal="left" vertical="top" wrapText="1"/>
    </xf>
    <xf numFmtId="3" fontId="6" fillId="0" borderId="10" xfId="0" applyNumberFormat="1" applyFont="1" applyFill="1" applyBorder="1" applyAlignment="1">
      <alignment horizontal="center" vertical="center" shrinkToFit="1"/>
    </xf>
    <xf numFmtId="0" fontId="12" fillId="0" borderId="31" xfId="0" applyFont="1" applyFill="1" applyBorder="1" applyAlignment="1">
      <alignment horizontal="left" vertical="top"/>
    </xf>
    <xf numFmtId="0" fontId="12" fillId="0" borderId="27" xfId="0" applyFont="1" applyFill="1" applyBorder="1" applyAlignment="1">
      <alignment horizontal="left" vertical="top"/>
    </xf>
    <xf numFmtId="0" fontId="8" fillId="0" borderId="5" xfId="0" applyFont="1" applyFill="1" applyBorder="1" applyAlignment="1">
      <alignment horizontal="left" vertical="top"/>
    </xf>
    <xf numFmtId="0" fontId="13" fillId="0" borderId="0" xfId="0" applyFont="1" applyFill="1" applyAlignment="1">
      <alignment vertical="center"/>
    </xf>
    <xf numFmtId="0" fontId="5" fillId="0" borderId="0" xfId="0" applyFont="1" applyFill="1"/>
    <xf numFmtId="0" fontId="7" fillId="0" borderId="2" xfId="0" applyFont="1" applyFill="1" applyBorder="1" applyAlignment="1">
      <alignment horizontal="center" vertical="center" wrapText="1"/>
    </xf>
    <xf numFmtId="1" fontId="6" fillId="0" borderId="2" xfId="0" applyNumberFormat="1" applyFont="1" applyFill="1" applyBorder="1" applyAlignment="1">
      <alignment horizontal="center" vertical="center" shrinkToFit="1"/>
    </xf>
    <xf numFmtId="0" fontId="13" fillId="0" borderId="0" xfId="0" applyFont="1" applyFill="1" applyBorder="1" applyAlignment="1">
      <alignment vertical="center"/>
    </xf>
    <xf numFmtId="0" fontId="5" fillId="0" borderId="0" xfId="0" applyFont="1" applyFill="1" applyBorder="1"/>
    <xf numFmtId="167" fontId="6" fillId="0" borderId="0" xfId="0" applyNumberFormat="1" applyFont="1" applyFill="1" applyBorder="1" applyAlignment="1">
      <alignment vertical="top" shrinkToFit="1"/>
    </xf>
    <xf numFmtId="167" fontId="6" fillId="0" borderId="0" xfId="0" applyNumberFormat="1" applyFont="1" applyFill="1" applyBorder="1" applyAlignment="1">
      <alignment shrinkToFit="1"/>
    </xf>
    <xf numFmtId="167" fontId="6" fillId="0" borderId="0" xfId="0" applyNumberFormat="1" applyFont="1" applyFill="1" applyBorder="1" applyAlignment="1">
      <alignment vertical="center" shrinkToFi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4" fontId="6" fillId="0" borderId="3" xfId="0" applyNumberFormat="1" applyFont="1" applyFill="1" applyBorder="1" applyAlignment="1">
      <alignment horizontal="center" vertical="center" shrinkToFit="1"/>
    </xf>
    <xf numFmtId="2" fontId="6" fillId="0" borderId="3" xfId="0" applyNumberFormat="1" applyFont="1" applyFill="1" applyBorder="1" applyAlignment="1">
      <alignment horizontal="center" vertical="center" shrinkToFit="1"/>
    </xf>
    <xf numFmtId="0" fontId="5"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center" shrinkToFit="1"/>
    </xf>
    <xf numFmtId="0" fontId="5" fillId="0" borderId="5"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7" xfId="0" applyFont="1" applyFill="1" applyBorder="1" applyAlignment="1">
      <alignment horizontal="center" vertical="center"/>
    </xf>
    <xf numFmtId="0" fontId="9" fillId="0" borderId="5"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31" xfId="0" applyFont="1" applyFill="1" applyBorder="1" applyAlignment="1">
      <alignment horizontal="left" vertical="center" wrapText="1"/>
    </xf>
    <xf numFmtId="164" fontId="6" fillId="0" borderId="3" xfId="0" applyNumberFormat="1" applyFont="1" applyBorder="1" applyAlignment="1">
      <alignment horizontal="center" vertical="top" shrinkToFit="1"/>
    </xf>
    <xf numFmtId="0" fontId="5" fillId="0" borderId="3" xfId="0" applyFont="1" applyBorder="1" applyAlignment="1">
      <alignment horizontal="left" vertical="top" wrapText="1"/>
    </xf>
    <xf numFmtId="165" fontId="6" fillId="0" borderId="3" xfId="0" applyNumberFormat="1" applyFont="1" applyBorder="1" applyAlignment="1">
      <alignment horizontal="center" vertical="top" shrinkToFit="1"/>
    </xf>
    <xf numFmtId="1" fontId="6" fillId="0" borderId="10" xfId="0" applyNumberFormat="1" applyFont="1" applyBorder="1" applyAlignment="1">
      <alignment horizontal="center" vertical="top" shrinkToFit="1"/>
    </xf>
    <xf numFmtId="164" fontId="6" fillId="0" borderId="10" xfId="0" applyNumberFormat="1" applyFont="1" applyBorder="1" applyAlignment="1">
      <alignment horizontal="center" vertical="top" shrinkToFit="1"/>
    </xf>
    <xf numFmtId="0" fontId="5" fillId="0" borderId="3" xfId="0" applyFont="1" applyBorder="1" applyAlignment="1">
      <alignment horizontal="left" vertical="center" wrapText="1"/>
    </xf>
    <xf numFmtId="2" fontId="6" fillId="0" borderId="3" xfId="0" applyNumberFormat="1" applyFont="1" applyBorder="1" applyAlignment="1">
      <alignment horizontal="center" vertical="center" shrinkToFit="1"/>
    </xf>
    <xf numFmtId="165" fontId="6" fillId="0" borderId="10" xfId="0" applyNumberFormat="1" applyFont="1" applyBorder="1" applyAlignment="1">
      <alignment horizontal="center" vertical="center" shrinkToFit="1"/>
    </xf>
    <xf numFmtId="1" fontId="6" fillId="0" borderId="4" xfId="0" applyNumberFormat="1" applyFont="1" applyBorder="1" applyAlignment="1">
      <alignment horizontal="center" vertical="top" shrinkToFit="1"/>
    </xf>
    <xf numFmtId="1" fontId="6" fillId="0" borderId="4" xfId="0" applyNumberFormat="1" applyFont="1" applyBorder="1" applyAlignment="1">
      <alignment horizontal="center" vertical="center" shrinkToFit="1"/>
    </xf>
    <xf numFmtId="1" fontId="6" fillId="0" borderId="32" xfId="0" applyNumberFormat="1" applyFont="1" applyBorder="1" applyAlignment="1">
      <alignment horizontal="center" vertical="top" shrinkToFit="1"/>
    </xf>
    <xf numFmtId="164" fontId="6" fillId="0" borderId="28" xfId="0" applyNumberFormat="1" applyFont="1" applyBorder="1" applyAlignment="1">
      <alignment horizontal="center" vertical="top" shrinkToFit="1"/>
    </xf>
    <xf numFmtId="164" fontId="6" fillId="0" borderId="33" xfId="0" applyNumberFormat="1" applyFont="1" applyBorder="1" applyAlignment="1">
      <alignment horizontal="center" vertical="top" shrinkToFit="1"/>
    </xf>
    <xf numFmtId="1" fontId="6" fillId="0" borderId="32" xfId="0" applyNumberFormat="1" applyFont="1" applyBorder="1" applyAlignment="1">
      <alignment horizontal="center" vertical="center" shrinkToFit="1"/>
    </xf>
    <xf numFmtId="165" fontId="6" fillId="0" borderId="28" xfId="0" applyNumberFormat="1" applyFont="1" applyBorder="1" applyAlignment="1">
      <alignment horizontal="center" vertical="center" shrinkToFit="1"/>
    </xf>
    <xf numFmtId="1" fontId="6" fillId="0" borderId="4" xfId="0" applyNumberFormat="1" applyFont="1" applyFill="1" applyBorder="1" applyAlignment="1">
      <alignment horizontal="center" vertical="center" shrinkToFit="1"/>
    </xf>
    <xf numFmtId="1" fontId="6" fillId="0" borderId="32" xfId="0" applyNumberFormat="1" applyFont="1" applyFill="1" applyBorder="1" applyAlignment="1">
      <alignment horizontal="center" vertical="center" shrinkToFit="1"/>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8" fontId="12" fillId="3" borderId="26" xfId="0" applyNumberFormat="1" applyFont="1" applyFill="1" applyBorder="1" applyAlignment="1">
      <alignment horizontal="center" vertical="center"/>
    </xf>
    <xf numFmtId="0" fontId="12" fillId="0" borderId="46" xfId="0" applyFont="1" applyFill="1" applyBorder="1" applyAlignment="1">
      <alignment horizontal="center" vertical="center"/>
    </xf>
    <xf numFmtId="167" fontId="15" fillId="0" borderId="3" xfId="0" applyNumberFormat="1" applyFont="1" applyBorder="1" applyAlignment="1">
      <alignment horizontal="center" vertical="center" shrinkToFit="1"/>
    </xf>
    <xf numFmtId="167" fontId="16" fillId="0" borderId="3" xfId="0" applyNumberFormat="1" applyFont="1" applyBorder="1" applyAlignment="1">
      <alignment horizontal="center" vertical="center" shrinkToFit="1"/>
    </xf>
    <xf numFmtId="166" fontId="16" fillId="0" borderId="3" xfId="0" applyNumberFormat="1" applyFont="1" applyBorder="1" applyAlignment="1">
      <alignment horizontal="center" vertical="center" shrinkToFit="1"/>
    </xf>
    <xf numFmtId="166" fontId="15" fillId="0" borderId="3" xfId="0" applyNumberFormat="1" applyFont="1" applyBorder="1" applyAlignment="1">
      <alignment horizontal="center" vertical="center" shrinkToFit="1"/>
    </xf>
    <xf numFmtId="3" fontId="5" fillId="0" borderId="3" xfId="0" applyNumberFormat="1" applyFont="1" applyBorder="1" applyAlignment="1">
      <alignment horizontal="center" vertical="center"/>
    </xf>
    <xf numFmtId="167" fontId="15" fillId="0" borderId="10" xfId="0" applyNumberFormat="1" applyFont="1" applyBorder="1" applyAlignment="1">
      <alignment horizontal="center" vertical="center" shrinkToFit="1"/>
    </xf>
    <xf numFmtId="167" fontId="16" fillId="0" borderId="10" xfId="0" applyNumberFormat="1" applyFont="1" applyBorder="1" applyAlignment="1">
      <alignment horizontal="center" vertical="center" shrinkToFit="1"/>
    </xf>
    <xf numFmtId="167" fontId="16" fillId="0" borderId="28" xfId="0" applyNumberFormat="1" applyFont="1" applyBorder="1" applyAlignment="1">
      <alignment horizontal="center" vertical="center" shrinkToFit="1"/>
    </xf>
    <xf numFmtId="167" fontId="15" fillId="0" borderId="28" xfId="0" applyNumberFormat="1" applyFont="1" applyBorder="1" applyAlignment="1">
      <alignment horizontal="center" vertical="center" shrinkToFit="1"/>
    </xf>
    <xf numFmtId="167" fontId="16" fillId="0" borderId="33" xfId="0" applyNumberFormat="1" applyFont="1" applyBorder="1" applyAlignment="1">
      <alignment horizontal="center" vertical="center" shrinkToFit="1"/>
    </xf>
    <xf numFmtId="0" fontId="5" fillId="0" borderId="10" xfId="0" applyFont="1" applyBorder="1" applyAlignment="1">
      <alignment horizontal="left" vertical="top" wrapText="1"/>
    </xf>
    <xf numFmtId="3" fontId="6" fillId="0" borderId="3" xfId="0" applyNumberFormat="1" applyFont="1" applyBorder="1" applyAlignment="1">
      <alignment horizontal="center" vertical="center" shrinkToFit="1"/>
    </xf>
    <xf numFmtId="167" fontId="6" fillId="0" borderId="10" xfId="0" applyNumberFormat="1" applyFont="1" applyBorder="1" applyAlignment="1">
      <alignment horizontal="center" vertical="center" shrinkToFit="1"/>
    </xf>
    <xf numFmtId="167" fontId="6" fillId="0" borderId="28" xfId="0" applyNumberFormat="1" applyFont="1" applyBorder="1" applyAlignment="1">
      <alignment horizontal="center" vertical="center" shrinkToFit="1"/>
    </xf>
    <xf numFmtId="167" fontId="6" fillId="0" borderId="33" xfId="0" applyNumberFormat="1" applyFont="1" applyBorder="1" applyAlignment="1">
      <alignment horizontal="center" vertical="center" shrinkToFit="1"/>
    </xf>
    <xf numFmtId="169" fontId="6" fillId="0" borderId="10" xfId="0" applyNumberFormat="1" applyFont="1" applyFill="1" applyBorder="1" applyAlignment="1">
      <alignment horizontal="center" vertical="center" shrinkToFit="1"/>
    </xf>
    <xf numFmtId="0" fontId="7" fillId="0" borderId="49" xfId="0" applyFont="1" applyFill="1" applyBorder="1" applyAlignment="1">
      <alignment horizontal="center" vertical="center" wrapText="1"/>
    </xf>
    <xf numFmtId="0" fontId="7" fillId="0" borderId="49" xfId="0" applyFont="1" applyFill="1" applyBorder="1" applyAlignment="1">
      <alignment horizontal="left" vertical="top" wrapText="1"/>
    </xf>
    <xf numFmtId="1" fontId="6" fillId="0" borderId="49" xfId="0" applyNumberFormat="1" applyFont="1" applyFill="1" applyBorder="1" applyAlignment="1">
      <alignment horizontal="center" vertical="center" shrinkToFit="1"/>
    </xf>
    <xf numFmtId="0" fontId="12" fillId="0" borderId="0" xfId="0" applyFont="1" applyFill="1"/>
    <xf numFmtId="0" fontId="7" fillId="0" borderId="5" xfId="0" applyFont="1" applyFill="1" applyBorder="1" applyAlignment="1">
      <alignment horizontal="left" vertical="top" wrapText="1"/>
    </xf>
    <xf numFmtId="0" fontId="7" fillId="0" borderId="49" xfId="0" applyFont="1" applyFill="1" applyBorder="1" applyAlignment="1">
      <alignment horizontal="left" vertical="center" wrapText="1"/>
    </xf>
    <xf numFmtId="166" fontId="6" fillId="0" borderId="49" xfId="0" applyNumberFormat="1" applyFont="1" applyFill="1" applyBorder="1" applyAlignment="1">
      <alignment horizontal="center" vertical="center" shrinkToFit="1"/>
    </xf>
    <xf numFmtId="167" fontId="6" fillId="0" borderId="49" xfId="0" applyNumberFormat="1" applyFont="1" applyFill="1" applyBorder="1" applyAlignment="1">
      <alignment horizontal="center" vertical="center" shrinkToFit="1"/>
    </xf>
    <xf numFmtId="0" fontId="7" fillId="0" borderId="5" xfId="0" applyFont="1" applyFill="1" applyBorder="1" applyAlignment="1">
      <alignment horizontal="center" vertical="center" wrapText="1"/>
    </xf>
    <xf numFmtId="1" fontId="6" fillId="0" borderId="5" xfId="0" applyNumberFormat="1" applyFont="1" applyFill="1" applyBorder="1" applyAlignment="1">
      <alignment horizontal="center" vertical="center" shrinkToFit="1"/>
    </xf>
    <xf numFmtId="166" fontId="6" fillId="0" borderId="5" xfId="0" applyNumberFormat="1" applyFont="1" applyFill="1" applyBorder="1" applyAlignment="1">
      <alignment horizontal="center" vertical="center" shrinkToFit="1"/>
    </xf>
    <xf numFmtId="167" fontId="6" fillId="0" borderId="5" xfId="0" applyNumberFormat="1" applyFont="1" applyFill="1" applyBorder="1" applyAlignment="1">
      <alignment horizontal="center" vertical="center" shrinkToFit="1"/>
    </xf>
    <xf numFmtId="3" fontId="6" fillId="0" borderId="2" xfId="0" applyNumberFormat="1" applyFont="1" applyFill="1" applyBorder="1" applyAlignment="1">
      <alignment horizontal="center" vertical="center" shrinkToFit="1"/>
    </xf>
    <xf numFmtId="166" fontId="6" fillId="0" borderId="2" xfId="0" applyNumberFormat="1" applyFont="1" applyFill="1" applyBorder="1" applyAlignment="1">
      <alignment horizontal="center" vertical="center" shrinkToFit="1"/>
    </xf>
    <xf numFmtId="167" fontId="6" fillId="0" borderId="2" xfId="0" applyNumberFormat="1" applyFont="1" applyFill="1" applyBorder="1" applyAlignment="1">
      <alignment horizontal="center" vertical="center" shrinkToFit="1"/>
    </xf>
    <xf numFmtId="166" fontId="6" fillId="0" borderId="27" xfId="0" applyNumberFormat="1" applyFont="1" applyFill="1" applyBorder="1" applyAlignment="1">
      <alignment horizontal="center" vertical="center" shrinkToFit="1"/>
    </xf>
    <xf numFmtId="0" fontId="7" fillId="0" borderId="1" xfId="0" applyFont="1" applyFill="1" applyBorder="1" applyAlignment="1">
      <alignment horizontal="left" vertical="top" wrapText="1"/>
    </xf>
    <xf numFmtId="0" fontId="7" fillId="0" borderId="54" xfId="0" applyFont="1" applyFill="1" applyBorder="1" applyAlignment="1">
      <alignment horizontal="left" vertical="top" wrapText="1"/>
    </xf>
    <xf numFmtId="165" fontId="6" fillId="0" borderId="3" xfId="0" applyNumberFormat="1" applyFont="1" applyFill="1" applyBorder="1" applyAlignment="1">
      <alignment horizontal="center" vertical="center" shrinkToFit="1"/>
    </xf>
    <xf numFmtId="164" fontId="6" fillId="0" borderId="3" xfId="0" applyNumberFormat="1" applyFont="1" applyFill="1" applyBorder="1" applyAlignment="1">
      <alignment horizontal="center" vertical="center" shrinkToFit="1"/>
    </xf>
    <xf numFmtId="170" fontId="14" fillId="0" borderId="3" xfId="0" applyNumberFormat="1" applyFont="1" applyFill="1" applyBorder="1" applyAlignment="1">
      <alignment horizontal="center" vertical="center" shrinkToFit="1"/>
    </xf>
    <xf numFmtId="176" fontId="14" fillId="0" borderId="3" xfId="0" applyNumberFormat="1" applyFont="1" applyFill="1" applyBorder="1" applyAlignment="1">
      <alignment horizontal="center" vertical="center" shrinkToFit="1"/>
    </xf>
    <xf numFmtId="165" fontId="6" fillId="0" borderId="10" xfId="0" applyNumberFormat="1" applyFont="1" applyFill="1" applyBorder="1" applyAlignment="1">
      <alignment horizontal="center" vertical="center" shrinkToFit="1"/>
    </xf>
    <xf numFmtId="164" fontId="6" fillId="0" borderId="10" xfId="0" applyNumberFormat="1" applyFont="1" applyFill="1" applyBorder="1" applyAlignment="1">
      <alignment horizontal="center" vertical="center" shrinkToFit="1"/>
    </xf>
    <xf numFmtId="164" fontId="6" fillId="0" borderId="28" xfId="0" applyNumberFormat="1" applyFont="1" applyFill="1" applyBorder="1" applyAlignment="1">
      <alignment horizontal="center" vertical="center" shrinkToFit="1"/>
    </xf>
    <xf numFmtId="0" fontId="7" fillId="0" borderId="28" xfId="0" applyFont="1" applyFill="1" applyBorder="1" applyAlignment="1">
      <alignment horizontal="center" vertical="center" wrapText="1"/>
    </xf>
    <xf numFmtId="165" fontId="6" fillId="0" borderId="28" xfId="0" applyNumberFormat="1" applyFont="1" applyFill="1" applyBorder="1" applyAlignment="1">
      <alignment horizontal="center" vertical="center" shrinkToFit="1"/>
    </xf>
    <xf numFmtId="176" fontId="14" fillId="0" borderId="28" xfId="0" applyNumberFormat="1" applyFont="1" applyFill="1" applyBorder="1" applyAlignment="1">
      <alignment horizontal="center" vertical="center" shrinkToFit="1"/>
    </xf>
    <xf numFmtId="164" fontId="6" fillId="0" borderId="33" xfId="0" applyNumberFormat="1" applyFont="1" applyFill="1" applyBorder="1" applyAlignment="1">
      <alignment horizontal="center" vertical="center" shrinkToFit="1"/>
    </xf>
    <xf numFmtId="10" fontId="12" fillId="0" borderId="45" xfId="0" applyNumberFormat="1" applyFont="1" applyFill="1" applyBorder="1" applyAlignment="1">
      <alignment horizontal="center" vertical="center"/>
    </xf>
    <xf numFmtId="168" fontId="12" fillId="0" borderId="45" xfId="0" applyNumberFormat="1" applyFont="1" applyFill="1" applyBorder="1" applyAlignment="1">
      <alignment horizontal="center" vertical="center"/>
    </xf>
    <xf numFmtId="168" fontId="12" fillId="0" borderId="26" xfId="0" applyNumberFormat="1" applyFont="1" applyFill="1" applyBorder="1" applyAlignment="1">
      <alignment horizontal="center" vertical="center"/>
    </xf>
    <xf numFmtId="0" fontId="12" fillId="0" borderId="0" xfId="0" applyFont="1" applyFill="1" applyBorder="1" applyAlignment="1">
      <alignment horizontal="center"/>
    </xf>
    <xf numFmtId="0" fontId="12" fillId="0" borderId="0" xfId="0" applyFont="1" applyFill="1" applyBorder="1"/>
    <xf numFmtId="0" fontId="19" fillId="0" borderId="3" xfId="0" applyFont="1" applyBorder="1" applyAlignment="1">
      <alignment horizontal="center" vertical="top" wrapText="1"/>
    </xf>
    <xf numFmtId="1" fontId="20" fillId="0" borderId="3" xfId="0" applyNumberFormat="1" applyFont="1" applyBorder="1" applyAlignment="1">
      <alignment horizontal="center" vertical="top" shrinkToFit="1"/>
    </xf>
    <xf numFmtId="3" fontId="20" fillId="0" borderId="3" xfId="0" applyNumberFormat="1" applyFont="1" applyBorder="1" applyAlignment="1">
      <alignment horizontal="center" vertical="top" shrinkToFit="1"/>
    </xf>
    <xf numFmtId="169" fontId="20" fillId="0" borderId="3" xfId="0" applyNumberFormat="1" applyFont="1" applyBorder="1" applyAlignment="1">
      <alignment horizontal="center" vertical="top" shrinkToFit="1"/>
    </xf>
    <xf numFmtId="0" fontId="19" fillId="0" borderId="10" xfId="0" applyFont="1" applyBorder="1" applyAlignment="1">
      <alignment horizontal="center" vertical="top" wrapText="1"/>
    </xf>
    <xf numFmtId="3" fontId="20" fillId="0" borderId="10" xfId="0" applyNumberFormat="1" applyFont="1" applyBorder="1" applyAlignment="1">
      <alignment horizontal="center" vertical="top" shrinkToFit="1"/>
    </xf>
    <xf numFmtId="166" fontId="20" fillId="0" borderId="3" xfId="0" applyNumberFormat="1" applyFont="1" applyBorder="1" applyAlignment="1">
      <alignment horizontal="center" vertical="center" shrinkToFit="1"/>
    </xf>
    <xf numFmtId="167" fontId="20" fillId="0" borderId="3" xfId="0" applyNumberFormat="1" applyFont="1" applyBorder="1" applyAlignment="1">
      <alignment horizontal="center" vertical="center" shrinkToFit="1"/>
    </xf>
    <xf numFmtId="166" fontId="20" fillId="0" borderId="10" xfId="0" applyNumberFormat="1" applyFont="1" applyBorder="1" applyAlignment="1">
      <alignment horizontal="center" vertical="center" shrinkToFit="1"/>
    </xf>
    <xf numFmtId="167" fontId="20" fillId="0" borderId="10" xfId="0" applyNumberFormat="1" applyFont="1" applyBorder="1" applyAlignment="1">
      <alignment horizontal="center" vertical="center" shrinkToFi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3" xfId="0" applyFont="1" applyBorder="1" applyAlignment="1">
      <alignment horizontal="left" vertical="center" wrapText="1"/>
    </xf>
    <xf numFmtId="0" fontId="19" fillId="0" borderId="10" xfId="0" applyFont="1" applyBorder="1" applyAlignment="1">
      <alignment horizontal="left" vertical="center" wrapText="1"/>
    </xf>
    <xf numFmtId="0" fontId="0" fillId="0" borderId="31" xfId="0" applyBorder="1" applyAlignment="1">
      <alignment horizontal="left" vertical="top"/>
    </xf>
    <xf numFmtId="0" fontId="0" fillId="0" borderId="4" xfId="0" applyFont="1" applyBorder="1" applyAlignment="1">
      <alignment horizontal="center" vertical="center"/>
    </xf>
    <xf numFmtId="0" fontId="0" fillId="0" borderId="32" xfId="0" applyFont="1" applyBorder="1" applyAlignment="1">
      <alignment horizontal="center" vertical="center"/>
    </xf>
    <xf numFmtId="166" fontId="20" fillId="0" borderId="28" xfId="0" applyNumberFormat="1" applyFont="1" applyBorder="1" applyAlignment="1">
      <alignment horizontal="center" vertical="center" shrinkToFit="1"/>
    </xf>
    <xf numFmtId="167" fontId="20" fillId="0" borderId="28" xfId="0" applyNumberFormat="1" applyFont="1" applyBorder="1" applyAlignment="1">
      <alignment horizontal="center" vertical="center" shrinkToFit="1"/>
    </xf>
    <xf numFmtId="167" fontId="20" fillId="0" borderId="33" xfId="0" applyNumberFormat="1" applyFont="1" applyBorder="1" applyAlignment="1">
      <alignment horizontal="center" vertical="center" shrinkToFit="1"/>
    </xf>
    <xf numFmtId="0" fontId="2" fillId="2" borderId="5" xfId="0" applyFont="1" applyFill="1" applyBorder="1" applyAlignment="1">
      <alignment horizontal="left" vertical="top"/>
    </xf>
    <xf numFmtId="0" fontId="2" fillId="0" borderId="5" xfId="0" applyFont="1" applyBorder="1" applyAlignment="1">
      <alignment horizontal="left" vertical="top"/>
    </xf>
    <xf numFmtId="1" fontId="20" fillId="0" borderId="10" xfId="0" applyNumberFormat="1" applyFont="1" applyBorder="1" applyAlignment="1">
      <alignment horizontal="center" vertical="center" shrinkToFit="1"/>
    </xf>
    <xf numFmtId="171" fontId="14" fillId="0" borderId="3" xfId="0" applyNumberFormat="1" applyFont="1" applyFill="1" applyBorder="1" applyAlignment="1">
      <alignment horizontal="center" vertical="center" shrinkToFit="1"/>
    </xf>
    <xf numFmtId="173" fontId="14" fillId="0" borderId="3" xfId="0" applyNumberFormat="1" applyFont="1" applyFill="1" applyBorder="1" applyAlignment="1">
      <alignment horizontal="center" vertical="center" shrinkToFit="1"/>
    </xf>
    <xf numFmtId="171" fontId="14" fillId="0" borderId="10" xfId="0" applyNumberFormat="1" applyFont="1" applyFill="1" applyBorder="1" applyAlignment="1">
      <alignment horizontal="center" vertical="center" shrinkToFit="1"/>
    </xf>
    <xf numFmtId="0" fontId="0" fillId="0" borderId="15" xfId="0" applyBorder="1"/>
    <xf numFmtId="0" fontId="0" fillId="0" borderId="3" xfId="0" applyBorder="1"/>
    <xf numFmtId="0" fontId="0" fillId="0" borderId="10" xfId="0" applyBorder="1"/>
    <xf numFmtId="1" fontId="24" fillId="0" borderId="3" xfId="0" applyNumberFormat="1" applyFont="1" applyFill="1" applyBorder="1" applyAlignment="1">
      <alignment horizontal="center" vertical="center" shrinkToFit="1"/>
    </xf>
    <xf numFmtId="3" fontId="24" fillId="0" borderId="3" xfId="0" applyNumberFormat="1" applyFont="1" applyFill="1" applyBorder="1" applyAlignment="1">
      <alignment horizontal="center" vertical="center" shrinkToFit="1"/>
    </xf>
    <xf numFmtId="1" fontId="6" fillId="0" borderId="55" xfId="0" applyNumberFormat="1" applyFont="1" applyFill="1" applyBorder="1" applyAlignment="1">
      <alignment horizontal="center" vertical="center" shrinkToFit="1"/>
    </xf>
    <xf numFmtId="0" fontId="7" fillId="0" borderId="54" xfId="0" applyFont="1" applyFill="1" applyBorder="1" applyAlignment="1">
      <alignment horizontal="left" vertical="center" wrapText="1"/>
    </xf>
    <xf numFmtId="1" fontId="24" fillId="0" borderId="49" xfId="0" applyNumberFormat="1" applyFont="1" applyFill="1" applyBorder="1" applyAlignment="1">
      <alignment horizontal="center" vertical="center" shrinkToFit="1"/>
    </xf>
    <xf numFmtId="3" fontId="24" fillId="0" borderId="10" xfId="0" applyNumberFormat="1" applyFont="1" applyFill="1" applyBorder="1" applyAlignment="1">
      <alignment horizontal="center" vertical="center" shrinkToFit="1"/>
    </xf>
    <xf numFmtId="1" fontId="24" fillId="0" borderId="10" xfId="0" applyNumberFormat="1" applyFont="1" applyFill="1" applyBorder="1" applyAlignment="1">
      <alignment horizontal="center" vertical="center" shrinkToFit="1"/>
    </xf>
    <xf numFmtId="0" fontId="5" fillId="0" borderId="0" xfId="0" applyFont="1" applyBorder="1"/>
    <xf numFmtId="1" fontId="25" fillId="0" borderId="3" xfId="0" applyNumberFormat="1" applyFont="1" applyFill="1" applyBorder="1" applyAlignment="1">
      <alignment horizontal="center" vertical="center" shrinkToFi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1" fontId="25" fillId="0" borderId="10" xfId="0" applyNumberFormat="1" applyFont="1" applyFill="1" applyBorder="1" applyAlignment="1">
      <alignment horizontal="center" vertical="center" shrinkToFit="1"/>
    </xf>
    <xf numFmtId="168" fontId="27" fillId="0" borderId="8" xfId="0" applyNumberFormat="1" applyFont="1" applyBorder="1" applyAlignment="1">
      <alignment vertical="center" wrapText="1"/>
    </xf>
    <xf numFmtId="168" fontId="27" fillId="0" borderId="7" xfId="0" applyNumberFormat="1" applyFont="1" applyBorder="1" applyAlignment="1">
      <alignment vertical="center" wrapText="1"/>
    </xf>
    <xf numFmtId="0" fontId="27" fillId="0" borderId="6" xfId="0" applyFont="1" applyBorder="1" applyAlignment="1">
      <alignment horizontal="center" vertical="center" wrapText="1"/>
    </xf>
    <xf numFmtId="0" fontId="0" fillId="0" borderId="0" xfId="0" applyAlignment="1">
      <alignment vertical="center" wrapText="1"/>
    </xf>
    <xf numFmtId="168" fontId="0" fillId="0" borderId="0" xfId="0" applyNumberFormat="1" applyAlignment="1">
      <alignment vertical="center" wrapText="1"/>
    </xf>
    <xf numFmtId="0" fontId="0" fillId="0" borderId="0" xfId="0" applyAlignment="1">
      <alignment horizontal="center" vertical="center" wrapText="1"/>
    </xf>
    <xf numFmtId="0" fontId="28" fillId="0" borderId="0" xfId="0" applyFont="1"/>
    <xf numFmtId="14" fontId="0" fillId="0" borderId="0" xfId="0" applyNumberFormat="1" applyAlignment="1">
      <alignment horizontal="left"/>
    </xf>
    <xf numFmtId="0" fontId="0" fillId="0" borderId="0" xfId="0" quotePrefix="1"/>
    <xf numFmtId="0" fontId="0" fillId="0" borderId="0" xfId="0" applyAlignment="1">
      <alignment horizontal="center"/>
    </xf>
    <xf numFmtId="0" fontId="0" fillId="0" borderId="41" xfId="0" applyBorder="1" applyAlignment="1">
      <alignment horizontal="center"/>
    </xf>
    <xf numFmtId="0" fontId="0" fillId="0" borderId="0" xfId="0" applyAlignment="1">
      <alignment horizontal="center" vertical="center"/>
    </xf>
    <xf numFmtId="0" fontId="21" fillId="0" borderId="0" xfId="1" applyFont="1" applyFill="1" applyAlignment="1">
      <alignment horizontal="center" vertical="center"/>
    </xf>
    <xf numFmtId="0" fontId="29" fillId="0" borderId="0" xfId="3" applyAlignment="1">
      <alignment horizontal="center" vertical="center"/>
    </xf>
    <xf numFmtId="0" fontId="21" fillId="0" borderId="0" xfId="0" applyFont="1" applyAlignment="1">
      <alignment horizontal="center"/>
    </xf>
    <xf numFmtId="0" fontId="21" fillId="0" borderId="0" xfId="0" applyFont="1" applyAlignment="1">
      <alignment horizontal="center" vertical="center"/>
    </xf>
    <xf numFmtId="0" fontId="29" fillId="0" borderId="0" xfId="3" applyFill="1" applyAlignment="1">
      <alignment horizontal="center"/>
    </xf>
    <xf numFmtId="0" fontId="21" fillId="0" borderId="0" xfId="2" applyFont="1" applyFill="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0" xfId="0" applyFont="1" applyAlignment="1">
      <alignment vertical="center"/>
    </xf>
    <xf numFmtId="0" fontId="34" fillId="0" borderId="0" xfId="0" applyFont="1" applyAlignment="1">
      <alignment horizontal="left" vertical="center"/>
    </xf>
    <xf numFmtId="0" fontId="33" fillId="0" borderId="0" xfId="0" applyFont="1" applyAlignment="1">
      <alignment horizontal="left" vertical="top"/>
    </xf>
    <xf numFmtId="0" fontId="33" fillId="0" borderId="0" xfId="0" applyFont="1" applyFill="1" applyAlignment="1">
      <alignment vertical="center"/>
    </xf>
    <xf numFmtId="167" fontId="1" fillId="0" borderId="26" xfId="0" applyNumberFormat="1" applyFont="1" applyBorder="1"/>
    <xf numFmtId="0" fontId="1" fillId="0" borderId="45" xfId="0" applyFont="1" applyBorder="1"/>
    <xf numFmtId="167" fontId="1" fillId="0" borderId="45" xfId="0" applyNumberFormat="1" applyFont="1" applyBorder="1"/>
    <xf numFmtId="0" fontId="0" fillId="0" borderId="25" xfId="0" applyBorder="1"/>
    <xf numFmtId="167" fontId="1" fillId="0" borderId="16" xfId="0" applyNumberFormat="1" applyFont="1" applyBorder="1"/>
    <xf numFmtId="0" fontId="1" fillId="0" borderId="15" xfId="0" applyFont="1" applyBorder="1"/>
    <xf numFmtId="167" fontId="1" fillId="0" borderId="15" xfId="0" applyNumberFormat="1" applyFont="1" applyBorder="1"/>
    <xf numFmtId="167" fontId="35" fillId="0" borderId="33" xfId="0" applyNumberFormat="1" applyFont="1" applyBorder="1" applyAlignment="1">
      <alignment horizontal="center" vertical="center" shrinkToFit="1"/>
    </xf>
    <xf numFmtId="166" fontId="36" fillId="0" borderId="10" xfId="0" applyNumberFormat="1" applyFont="1" applyBorder="1" applyAlignment="1">
      <alignment horizontal="center" vertical="center" shrinkToFit="1"/>
    </xf>
    <xf numFmtId="167" fontId="37" fillId="0" borderId="10" xfId="0" applyNumberFormat="1" applyFont="1" applyBorder="1" applyAlignment="1">
      <alignment horizontal="center" vertical="center" shrinkToFit="1"/>
    </xf>
    <xf numFmtId="166" fontId="35" fillId="0" borderId="10" xfId="0" applyNumberFormat="1" applyFont="1" applyBorder="1" applyAlignment="1">
      <alignment horizontal="center" vertical="center" shrinkToFit="1"/>
    </xf>
    <xf numFmtId="167" fontId="35" fillId="0" borderId="10" xfId="0" applyNumberFormat="1" applyFont="1" applyBorder="1" applyAlignment="1">
      <alignment horizontal="center" vertical="center" shrinkToFit="1"/>
    </xf>
    <xf numFmtId="3" fontId="35" fillId="0" borderId="10" xfId="0" applyNumberFormat="1" applyFont="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wrapText="1"/>
    </xf>
    <xf numFmtId="0" fontId="0" fillId="0" borderId="32" xfId="0" applyBorder="1" applyAlignment="1">
      <alignment horizontal="center" vertical="center"/>
    </xf>
    <xf numFmtId="167" fontId="35" fillId="0" borderId="28" xfId="0" applyNumberFormat="1" applyFont="1" applyBorder="1" applyAlignment="1">
      <alignment horizontal="center" vertical="center" shrinkToFit="1"/>
    </xf>
    <xf numFmtId="167" fontId="35" fillId="0" borderId="3" xfId="0" applyNumberFormat="1" applyFont="1" applyBorder="1" applyAlignment="1">
      <alignment horizontal="center" vertical="center" shrinkToFit="1"/>
    </xf>
    <xf numFmtId="1" fontId="36" fillId="0" borderId="3" xfId="0" applyNumberFormat="1" applyFont="1" applyBorder="1" applyAlignment="1">
      <alignment horizontal="center" vertical="center" shrinkToFit="1"/>
    </xf>
    <xf numFmtId="0" fontId="0" fillId="0" borderId="3" xfId="0" applyBorder="1" applyAlignment="1">
      <alignment horizontal="center" vertical="center"/>
    </xf>
    <xf numFmtId="0" fontId="0" fillId="0" borderId="3" xfId="0" applyBorder="1" applyAlignment="1">
      <alignment wrapText="1"/>
    </xf>
    <xf numFmtId="0" fontId="0" fillId="0" borderId="4" xfId="0" applyBorder="1" applyAlignment="1">
      <alignment horizontal="center" vertical="center"/>
    </xf>
    <xf numFmtId="166" fontId="35" fillId="0" borderId="3" xfId="0" applyNumberFormat="1" applyFont="1" applyBorder="1" applyAlignment="1">
      <alignment horizontal="center" vertical="center" shrinkToFit="1"/>
    </xf>
    <xf numFmtId="0" fontId="0" fillId="0" borderId="27" xfId="0" applyBorder="1" applyAlignment="1">
      <alignment horizontal="center" vertical="center"/>
    </xf>
    <xf numFmtId="0" fontId="0" fillId="0" borderId="5" xfId="0" applyBorder="1" applyAlignment="1">
      <alignment horizontal="center" vertical="center"/>
    </xf>
    <xf numFmtId="0" fontId="2" fillId="0" borderId="5" xfId="0" applyFont="1" applyBorder="1" applyAlignment="1">
      <alignment horizontal="center" vertical="center"/>
    </xf>
    <xf numFmtId="167" fontId="38" fillId="0" borderId="57" xfId="0" applyNumberFormat="1" applyFont="1" applyBorder="1" applyAlignment="1">
      <alignment horizontal="center" vertical="center" shrinkToFit="1"/>
    </xf>
    <xf numFmtId="0" fontId="1" fillId="0" borderId="15" xfId="0" applyFont="1" applyBorder="1" applyAlignment="1">
      <alignment horizontal="center" vertical="center"/>
    </xf>
    <xf numFmtId="167" fontId="38" fillId="0" borderId="48" xfId="0" applyNumberFormat="1" applyFont="1" applyBorder="1" applyAlignment="1">
      <alignment horizontal="center" vertical="center" shrinkToFit="1"/>
    </xf>
    <xf numFmtId="167" fontId="39" fillId="0" borderId="48" xfId="0" applyNumberFormat="1" applyFont="1" applyBorder="1" applyAlignment="1">
      <alignment horizontal="center" vertical="center" shrinkToFit="1"/>
    </xf>
    <xf numFmtId="167" fontId="0" fillId="0" borderId="15" xfId="0" applyNumberFormat="1" applyBorder="1" applyAlignment="1">
      <alignment horizontal="center" vertical="center"/>
    </xf>
    <xf numFmtId="167" fontId="35" fillId="0" borderId="0" xfId="0" applyNumberFormat="1" applyFont="1" applyAlignment="1">
      <alignment vertical="top" shrinkToFit="1"/>
    </xf>
    <xf numFmtId="0" fontId="35" fillId="0" borderId="10" xfId="0" applyFont="1" applyBorder="1" applyAlignment="1">
      <alignment horizontal="center" vertical="center" shrinkToFit="1"/>
    </xf>
    <xf numFmtId="0" fontId="30" fillId="0" borderId="10" xfId="0" applyFont="1" applyBorder="1" applyAlignment="1">
      <alignment horizontal="center" vertical="center" wrapText="1"/>
    </xf>
    <xf numFmtId="14" fontId="33" fillId="0" borderId="0" xfId="0" applyNumberFormat="1" applyFont="1" applyAlignment="1">
      <alignment horizontal="left" vertical="center"/>
    </xf>
    <xf numFmtId="14" fontId="34" fillId="0" borderId="0" xfId="0" applyNumberFormat="1" applyFont="1" applyAlignment="1">
      <alignment horizontal="left" vertical="center"/>
    </xf>
    <xf numFmtId="14" fontId="33" fillId="0" borderId="0" xfId="0" applyNumberFormat="1" applyFont="1" applyFill="1" applyAlignment="1">
      <alignment horizontal="left" vertical="center"/>
    </xf>
    <xf numFmtId="0" fontId="12" fillId="0" borderId="8" xfId="0" applyFont="1" applyFill="1" applyBorder="1" applyAlignment="1">
      <alignment horizontal="center"/>
    </xf>
    <xf numFmtId="0" fontId="12" fillId="0" borderId="6" xfId="0" applyFont="1" applyFill="1" applyBorder="1" applyAlignment="1">
      <alignment horizontal="center"/>
    </xf>
    <xf numFmtId="0" fontId="12" fillId="0" borderId="7" xfId="0" applyFont="1" applyFill="1" applyBorder="1" applyAlignment="1">
      <alignment horizontal="center"/>
    </xf>
    <xf numFmtId="0" fontId="12" fillId="0" borderId="46" xfId="0" applyFont="1" applyFill="1" applyBorder="1" applyAlignment="1">
      <alignment horizontal="center"/>
    </xf>
    <xf numFmtId="0" fontId="5" fillId="0" borderId="0" xfId="0" applyFont="1" applyFill="1" applyBorder="1" applyAlignment="1">
      <alignment horizontal="center"/>
    </xf>
    <xf numFmtId="1" fontId="40" fillId="0" borderId="5" xfId="0" applyNumberFormat="1" applyFont="1" applyBorder="1" applyAlignment="1">
      <alignment horizontal="center" vertical="center" shrinkToFit="1"/>
    </xf>
    <xf numFmtId="0" fontId="7" fillId="0" borderId="5" xfId="0" applyFont="1" applyBorder="1" applyAlignment="1">
      <alignment horizontal="left" vertical="center" wrapText="1"/>
    </xf>
    <xf numFmtId="0" fontId="7" fillId="0" borderId="3" xfId="0" applyFont="1" applyBorder="1" applyAlignment="1">
      <alignment vertical="center" wrapText="1"/>
    </xf>
    <xf numFmtId="1" fontId="40" fillId="0" borderId="3" xfId="0" applyNumberFormat="1" applyFont="1" applyBorder="1" applyAlignment="1">
      <alignment horizontal="center" vertical="center" shrinkToFit="1"/>
    </xf>
    <xf numFmtId="0" fontId="7" fillId="0" borderId="5" xfId="0" applyFont="1" applyBorder="1" applyAlignment="1">
      <alignment horizontal="center" vertical="center" wrapText="1"/>
    </xf>
    <xf numFmtId="3" fontId="40" fillId="0" borderId="3" xfId="0" applyNumberFormat="1" applyFont="1" applyBorder="1" applyAlignment="1">
      <alignment horizontal="center" vertical="center" shrinkToFit="1"/>
    </xf>
    <xf numFmtId="168" fontId="5" fillId="0" borderId="3" xfId="0" applyNumberFormat="1" applyFont="1" applyBorder="1" applyAlignment="1">
      <alignment horizontal="center" vertical="center"/>
    </xf>
    <xf numFmtId="168" fontId="5" fillId="0" borderId="56" xfId="0" applyNumberFormat="1" applyFont="1" applyFill="1" applyBorder="1" applyAlignment="1">
      <alignment horizontal="center" vertical="center"/>
    </xf>
    <xf numFmtId="1" fontId="15" fillId="0" borderId="3" xfId="0" applyNumberFormat="1" applyFont="1" applyBorder="1" applyAlignment="1">
      <alignment horizontal="center" vertical="center" shrinkToFit="1"/>
    </xf>
    <xf numFmtId="3" fontId="15" fillId="0" borderId="3" xfId="0" applyNumberFormat="1" applyFont="1" applyBorder="1" applyAlignment="1">
      <alignment horizontal="center" vertical="center" shrinkToFit="1"/>
    </xf>
    <xf numFmtId="0" fontId="15" fillId="0" borderId="3" xfId="0" applyFont="1" applyBorder="1" applyAlignment="1">
      <alignment horizontal="left" vertical="center" wrapText="1"/>
    </xf>
    <xf numFmtId="1" fontId="40" fillId="0" borderId="31" xfId="0" applyNumberFormat="1" applyFont="1" applyBorder="1" applyAlignment="1">
      <alignment horizontal="center" vertical="center" shrinkToFit="1"/>
    </xf>
    <xf numFmtId="1" fontId="40" fillId="0" borderId="4" xfId="0" applyNumberFormat="1" applyFont="1" applyBorder="1" applyAlignment="1">
      <alignment horizontal="center" vertical="center" shrinkToFit="1"/>
    </xf>
    <xf numFmtId="1" fontId="41" fillId="0" borderId="4" xfId="0" applyNumberFormat="1" applyFont="1" applyBorder="1" applyAlignment="1">
      <alignment horizontal="center" vertical="center" shrinkToFit="1"/>
    </xf>
    <xf numFmtId="1" fontId="15" fillId="0" borderId="4" xfId="0" applyNumberFormat="1" applyFont="1" applyBorder="1" applyAlignment="1">
      <alignment horizontal="center" vertical="center" shrinkToFit="1"/>
    </xf>
    <xf numFmtId="1" fontId="15" fillId="0" borderId="4" xfId="0" applyNumberFormat="1" applyFont="1" applyBorder="1" applyAlignment="1">
      <alignment horizontal="center" vertical="top" shrinkToFit="1"/>
    </xf>
    <xf numFmtId="168" fontId="5" fillId="0" borderId="28" xfId="0" applyNumberFormat="1" applyFont="1" applyBorder="1" applyAlignment="1">
      <alignment horizontal="center" vertical="center"/>
    </xf>
    <xf numFmtId="0" fontId="5" fillId="0" borderId="31" xfId="0" applyFont="1" applyBorder="1"/>
    <xf numFmtId="0" fontId="5" fillId="0" borderId="5" xfId="0" applyFont="1" applyBorder="1"/>
    <xf numFmtId="168" fontId="5" fillId="0" borderId="5" xfId="0" applyNumberFormat="1" applyFont="1" applyBorder="1"/>
    <xf numFmtId="168" fontId="5" fillId="0" borderId="27" xfId="0" applyNumberFormat="1" applyFont="1" applyBorder="1"/>
    <xf numFmtId="1" fontId="15" fillId="0" borderId="32" xfId="0" applyNumberFormat="1" applyFont="1" applyBorder="1" applyAlignment="1">
      <alignment horizontal="center" vertical="top" shrinkToFit="1"/>
    </xf>
    <xf numFmtId="3" fontId="15" fillId="0" borderId="10" xfId="0" applyNumberFormat="1" applyFont="1" applyBorder="1" applyAlignment="1">
      <alignment horizontal="center" vertical="center" shrinkToFit="1"/>
    </xf>
    <xf numFmtId="168" fontId="5" fillId="0" borderId="10" xfId="0" applyNumberFormat="1" applyFont="1" applyBorder="1" applyAlignment="1">
      <alignment horizontal="center" vertical="center"/>
    </xf>
    <xf numFmtId="168" fontId="5" fillId="0" borderId="33" xfId="0" applyNumberFormat="1" applyFont="1" applyBorder="1" applyAlignment="1">
      <alignment horizontal="center" vertical="center"/>
    </xf>
    <xf numFmtId="1" fontId="6" fillId="0" borderId="59" xfId="0" applyNumberFormat="1" applyFont="1" applyFill="1" applyBorder="1" applyAlignment="1">
      <alignment horizontal="center" vertical="center" shrinkToFi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9"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9" xfId="0" applyFont="1" applyFill="1" applyBorder="1" applyAlignment="1">
      <alignment horizontal="center" vertical="center" wrapText="1"/>
    </xf>
    <xf numFmtId="164" fontId="6" fillId="0" borderId="59" xfId="0" applyNumberFormat="1" applyFont="1" applyFill="1" applyBorder="1" applyAlignment="1">
      <alignment horizontal="center" vertical="center" shrinkToFit="1"/>
    </xf>
    <xf numFmtId="165" fontId="6" fillId="0" borderId="2" xfId="0" applyNumberFormat="1" applyFont="1" applyFill="1" applyBorder="1" applyAlignment="1">
      <alignment horizontal="center" vertical="center" shrinkToFit="1"/>
    </xf>
    <xf numFmtId="164" fontId="6" fillId="0" borderId="2" xfId="0" applyNumberFormat="1" applyFont="1" applyFill="1" applyBorder="1" applyAlignment="1">
      <alignment horizontal="center" vertical="center" shrinkToFit="1"/>
    </xf>
    <xf numFmtId="2" fontId="6" fillId="0" borderId="2" xfId="0" applyNumberFormat="1" applyFont="1" applyFill="1" applyBorder="1" applyAlignment="1">
      <alignment horizontal="center" vertical="center" shrinkToFit="1"/>
    </xf>
    <xf numFmtId="165" fontId="6" fillId="0" borderId="49" xfId="0" applyNumberFormat="1" applyFont="1" applyFill="1" applyBorder="1" applyAlignment="1">
      <alignment horizontal="center" vertical="center" shrinkToFit="1"/>
    </xf>
    <xf numFmtId="164" fontId="6" fillId="0" borderId="49" xfId="0" applyNumberFormat="1" applyFont="1" applyFill="1" applyBorder="1" applyAlignment="1">
      <alignment horizontal="center" vertical="center" shrinkToFit="1"/>
    </xf>
    <xf numFmtId="0" fontId="5" fillId="0" borderId="5" xfId="0" applyFont="1" applyFill="1" applyBorder="1"/>
    <xf numFmtId="0" fontId="5" fillId="0" borderId="5" xfId="0" applyFont="1" applyFill="1" applyBorder="1" applyAlignment="1">
      <alignment horizontal="left" vertical="center"/>
    </xf>
    <xf numFmtId="0" fontId="5" fillId="0" borderId="0" xfId="0" applyFont="1" applyAlignment="1">
      <alignment horizontal="left" vertical="top"/>
    </xf>
    <xf numFmtId="168" fontId="5" fillId="0" borderId="32" xfId="0" applyNumberFormat="1" applyFont="1" applyBorder="1" applyAlignment="1">
      <alignment horizontal="left" vertical="center" wrapText="1"/>
    </xf>
    <xf numFmtId="168" fontId="5" fillId="0" borderId="10" xfId="0" applyNumberFormat="1" applyFont="1" applyBorder="1" applyAlignment="1">
      <alignment horizontal="center" vertical="center" wrapText="1"/>
    </xf>
    <xf numFmtId="168" fontId="12" fillId="0" borderId="3" xfId="0" applyNumberFormat="1" applyFont="1" applyBorder="1" applyAlignment="1">
      <alignment horizontal="center" vertical="center"/>
    </xf>
    <xf numFmtId="168" fontId="12" fillId="0" borderId="3" xfId="0" applyNumberFormat="1" applyFont="1" applyBorder="1" applyAlignment="1">
      <alignment horizontal="center" vertical="center" wrapText="1"/>
    </xf>
    <xf numFmtId="0" fontId="42" fillId="0" borderId="0" xfId="0" applyFont="1"/>
    <xf numFmtId="0" fontId="43" fillId="0" borderId="0" xfId="0" applyFont="1" applyAlignment="1">
      <alignment horizontal="left"/>
    </xf>
    <xf numFmtId="0" fontId="33" fillId="0" borderId="0" xfId="0" applyFont="1" applyFill="1" applyAlignment="1">
      <alignment horizontal="left" vertical="top"/>
    </xf>
    <xf numFmtId="14" fontId="33" fillId="0" borderId="0" xfId="0" applyNumberFormat="1" applyFont="1" applyFill="1" applyAlignment="1">
      <alignment horizontal="left" vertical="top"/>
    </xf>
    <xf numFmtId="0" fontId="33" fillId="0" borderId="0" xfId="0" applyFont="1" applyFill="1" applyAlignment="1">
      <alignment horizontal="left" vertical="center"/>
    </xf>
    <xf numFmtId="14" fontId="5" fillId="0" borderId="0" xfId="0" applyNumberFormat="1" applyFont="1"/>
    <xf numFmtId="14" fontId="5" fillId="0" borderId="0" xfId="0" applyNumberFormat="1" applyFont="1" applyAlignment="1">
      <alignment horizontal="left"/>
    </xf>
    <xf numFmtId="14" fontId="5" fillId="0" borderId="0" xfId="0" applyNumberFormat="1" applyFont="1" applyFill="1" applyAlignment="1">
      <alignment horizontal="left"/>
    </xf>
    <xf numFmtId="164" fontId="12" fillId="0" borderId="47" xfId="0" applyNumberFormat="1" applyFont="1" applyFill="1" applyBorder="1" applyAlignment="1">
      <alignment horizontal="center"/>
    </xf>
    <xf numFmtId="1" fontId="5" fillId="0" borderId="4" xfId="0" applyNumberFormat="1" applyFont="1" applyFill="1" applyBorder="1" applyAlignment="1">
      <alignment horizontal="center" vertical="center" shrinkToFit="1"/>
    </xf>
    <xf numFmtId="2" fontId="5" fillId="0" borderId="3" xfId="0" applyNumberFormat="1" applyFont="1" applyFill="1" applyBorder="1" applyAlignment="1">
      <alignment horizontal="center" vertical="center" shrinkToFit="1"/>
    </xf>
    <xf numFmtId="166" fontId="12" fillId="0" borderId="3" xfId="0" applyNumberFormat="1" applyFont="1" applyFill="1" applyBorder="1" applyAlignment="1">
      <alignment horizontal="center" vertical="center" shrinkToFit="1"/>
    </xf>
    <xf numFmtId="167" fontId="12" fillId="0" borderId="3"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center" shrinkToFit="1"/>
    </xf>
    <xf numFmtId="167" fontId="12" fillId="0" borderId="28" xfId="0" applyNumberFormat="1" applyFont="1" applyFill="1" applyBorder="1" applyAlignment="1">
      <alignment horizontal="center" vertical="center" shrinkToFit="1"/>
    </xf>
    <xf numFmtId="166" fontId="12" fillId="0" borderId="28" xfId="0" applyNumberFormat="1" applyFont="1" applyFill="1" applyBorder="1" applyAlignment="1">
      <alignment horizontal="center" vertical="center" shrinkToFit="1"/>
    </xf>
    <xf numFmtId="166" fontId="12" fillId="0" borderId="0" xfId="0" applyNumberFormat="1" applyFont="1" applyFill="1" applyBorder="1" applyAlignment="1">
      <alignment vertical="top" shrinkToFit="1"/>
    </xf>
    <xf numFmtId="174" fontId="12" fillId="0" borderId="28" xfId="0" applyNumberFormat="1" applyFont="1" applyFill="1" applyBorder="1" applyAlignment="1">
      <alignment horizontal="center" vertical="center" shrinkToFit="1"/>
    </xf>
    <xf numFmtId="174" fontId="12" fillId="0" borderId="0" xfId="0" applyNumberFormat="1" applyFont="1" applyFill="1" applyBorder="1" applyAlignment="1">
      <alignment vertical="top" shrinkToFit="1"/>
    </xf>
    <xf numFmtId="167" fontId="12" fillId="0" borderId="0" xfId="0" applyNumberFormat="1" applyFont="1" applyFill="1" applyBorder="1" applyAlignment="1">
      <alignment vertical="top" shrinkToFit="1"/>
    </xf>
    <xf numFmtId="170" fontId="5" fillId="0" borderId="4" xfId="0" applyNumberFormat="1" applyFont="1" applyFill="1" applyBorder="1" applyAlignment="1">
      <alignment horizontal="center" vertical="center" shrinkToFit="1"/>
    </xf>
    <xf numFmtId="171" fontId="12" fillId="0" borderId="3" xfId="0" applyNumberFormat="1" applyFont="1" applyFill="1" applyBorder="1" applyAlignment="1">
      <alignment horizontal="center" vertical="center" shrinkToFit="1"/>
    </xf>
    <xf numFmtId="171" fontId="12" fillId="0" borderId="28"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4" fontId="5" fillId="0" borderId="4" xfId="0" applyNumberFormat="1" applyFont="1" applyFill="1" applyBorder="1" applyAlignment="1">
      <alignment horizontal="center" vertical="center" shrinkToFit="1"/>
    </xf>
    <xf numFmtId="173" fontId="12" fillId="0" borderId="28" xfId="0" applyNumberFormat="1" applyFont="1" applyFill="1" applyBorder="1" applyAlignment="1">
      <alignment horizontal="center" vertical="center" shrinkToFit="1"/>
    </xf>
    <xf numFmtId="172" fontId="5" fillId="0" borderId="4" xfId="0" applyNumberFormat="1" applyFont="1" applyFill="1" applyBorder="1" applyAlignment="1">
      <alignment horizontal="center" vertical="center" shrinkToFit="1"/>
    </xf>
    <xf numFmtId="173" fontId="12"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wrapText="1"/>
    </xf>
    <xf numFmtId="175" fontId="12" fillId="0" borderId="28" xfId="0" applyNumberFormat="1" applyFont="1" applyFill="1" applyBorder="1" applyAlignment="1">
      <alignment horizontal="center" vertical="center" shrinkToFit="1"/>
    </xf>
    <xf numFmtId="175" fontId="12" fillId="0" borderId="0" xfId="0" applyNumberFormat="1" applyFont="1" applyFill="1" applyBorder="1" applyAlignment="1">
      <alignment vertical="top" shrinkToFit="1"/>
    </xf>
    <xf numFmtId="167" fontId="12" fillId="0" borderId="33" xfId="0" applyNumberFormat="1" applyFont="1" applyFill="1" applyBorder="1" applyAlignment="1">
      <alignment horizontal="center" vertical="center" shrinkToFit="1"/>
    </xf>
    <xf numFmtId="166" fontId="12" fillId="0" borderId="0" xfId="0" applyNumberFormat="1" applyFont="1" applyFill="1" applyBorder="1" applyAlignment="1">
      <alignment horizontal="center" vertical="center" shrinkToFit="1"/>
    </xf>
    <xf numFmtId="1" fontId="5" fillId="0" borderId="32" xfId="0" applyNumberFormat="1" applyFont="1" applyFill="1" applyBorder="1" applyAlignment="1">
      <alignment horizontal="center" vertical="center" shrinkToFit="1"/>
    </xf>
    <xf numFmtId="170" fontId="5" fillId="0" borderId="32" xfId="0" applyNumberFormat="1" applyFont="1" applyFill="1" applyBorder="1" applyAlignment="1">
      <alignment horizontal="center" vertical="center" shrinkToFit="1"/>
    </xf>
    <xf numFmtId="173" fontId="12" fillId="0" borderId="10" xfId="0" applyNumberFormat="1" applyFont="1" applyFill="1" applyBorder="1" applyAlignment="1">
      <alignment horizontal="center" vertical="center" shrinkToFit="1"/>
    </xf>
    <xf numFmtId="171" fontId="12" fillId="0" borderId="33" xfId="0" applyNumberFormat="1" applyFont="1" applyFill="1" applyBorder="1" applyAlignment="1">
      <alignment horizontal="center" vertical="center" shrinkToFit="1"/>
    </xf>
    <xf numFmtId="167" fontId="12" fillId="0" borderId="0" xfId="0" applyNumberFormat="1" applyFont="1" applyFill="1" applyBorder="1" applyAlignment="1">
      <alignment horizontal="center" vertical="center" shrinkToFit="1"/>
    </xf>
    <xf numFmtId="0" fontId="29" fillId="0" borderId="0" xfId="3" quotePrefix="1" applyAlignment="1">
      <alignment horizontal="center" vertical="center"/>
    </xf>
    <xf numFmtId="0" fontId="29" fillId="0" borderId="0" xfId="3" applyNumberFormat="1" applyAlignment="1">
      <alignment horizontal="center" vertical="center"/>
    </xf>
    <xf numFmtId="0" fontId="0" fillId="0" borderId="0" xfId="0" applyFont="1" applyFill="1" applyAlignment="1">
      <alignment horizontal="center" vertical="center"/>
    </xf>
    <xf numFmtId="0" fontId="29" fillId="0" borderId="0" xfId="3" applyNumberFormat="1" applyFill="1" applyAlignment="1">
      <alignment horizontal="center" vertical="center"/>
    </xf>
    <xf numFmtId="0" fontId="0" fillId="0" borderId="0" xfId="1" applyFont="1" applyFill="1" applyAlignment="1">
      <alignment horizontal="center" vertical="center"/>
    </xf>
    <xf numFmtId="0" fontId="0" fillId="0" borderId="0" xfId="0" applyFont="1" applyAlignment="1">
      <alignment horizontal="center" vertical="center"/>
    </xf>
    <xf numFmtId="0" fontId="0" fillId="0" borderId="0" xfId="2" applyFont="1" applyFill="1" applyAlignment="1">
      <alignment horizontal="center" vertical="center"/>
    </xf>
    <xf numFmtId="0" fontId="21" fillId="0" borderId="0" xfId="3" applyFont="1" applyAlignment="1">
      <alignment horizontal="center" vertical="center"/>
    </xf>
    <xf numFmtId="0" fontId="7" fillId="0" borderId="5" xfId="0" applyFont="1" applyFill="1" applyBorder="1" applyAlignment="1">
      <alignment horizontal="left" vertical="center" wrapText="1"/>
    </xf>
    <xf numFmtId="0" fontId="0" fillId="0" borderId="0" xfId="0" applyFont="1" applyFill="1"/>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12" fillId="0" borderId="50" xfId="0" applyFont="1" applyBorder="1" applyAlignment="1">
      <alignment horizontal="center"/>
    </xf>
    <xf numFmtId="0" fontId="12" fillId="0" borderId="51" xfId="0" applyFont="1" applyBorder="1" applyAlignment="1">
      <alignment horizontal="center"/>
    </xf>
    <xf numFmtId="0" fontId="12" fillId="0" borderId="52" xfId="0" applyFont="1" applyBorder="1" applyAlignment="1">
      <alignment horizontal="center"/>
    </xf>
    <xf numFmtId="0" fontId="12" fillId="0" borderId="17" xfId="0" applyFont="1" applyBorder="1" applyAlignment="1">
      <alignment horizontal="center"/>
    </xf>
    <xf numFmtId="0" fontId="12" fillId="0" borderId="20" xfId="0" applyFont="1" applyBorder="1" applyAlignment="1">
      <alignment horizontal="center"/>
    </xf>
    <xf numFmtId="4" fontId="12" fillId="0" borderId="28" xfId="0" applyNumberFormat="1" applyFont="1" applyBorder="1" applyAlignment="1">
      <alignment horizontal="center"/>
    </xf>
    <xf numFmtId="0" fontId="12" fillId="0" borderId="30" xfId="0" applyFont="1" applyBorder="1" applyAlignment="1">
      <alignment horizontal="center"/>
    </xf>
    <xf numFmtId="8" fontId="12" fillId="0" borderId="23" xfId="0" applyNumberFormat="1" applyFont="1" applyBorder="1" applyAlignment="1">
      <alignment horizontal="center"/>
    </xf>
    <xf numFmtId="0" fontId="12" fillId="0" borderId="24" xfId="0" applyFont="1" applyBorder="1" applyAlignment="1">
      <alignment horizontal="center"/>
    </xf>
    <xf numFmtId="0" fontId="26" fillId="0" borderId="40" xfId="0" applyFont="1" applyBorder="1" applyAlignment="1">
      <alignment horizontal="center" vertical="top" wrapText="1"/>
    </xf>
    <xf numFmtId="0" fontId="26" fillId="0" borderId="41" xfId="0" applyFont="1" applyBorder="1" applyAlignment="1">
      <alignment horizontal="center" vertical="top" wrapText="1"/>
    </xf>
    <xf numFmtId="0" fontId="26" fillId="0" borderId="31" xfId="0" applyFont="1" applyBorder="1" applyAlignment="1">
      <alignment horizontal="center" vertical="top" wrapText="1"/>
    </xf>
    <xf numFmtId="164" fontId="12" fillId="0" borderId="27" xfId="0" applyNumberFormat="1" applyFont="1" applyBorder="1" applyAlignment="1">
      <alignment horizontal="center"/>
    </xf>
    <xf numFmtId="164" fontId="12" fillId="0" borderId="42" xfId="0" applyNumberFormat="1" applyFont="1" applyBorder="1" applyAlignment="1">
      <alignment horizontal="center"/>
    </xf>
    <xf numFmtId="0" fontId="12" fillId="0" borderId="21" xfId="0" applyFont="1" applyBorder="1" applyAlignment="1">
      <alignment horizontal="center"/>
    </xf>
    <xf numFmtId="0" fontId="12" fillId="0" borderId="3" xfId="0" applyFont="1" applyBorder="1" applyAlignment="1">
      <alignment horizontal="center"/>
    </xf>
    <xf numFmtId="164" fontId="12" fillId="0" borderId="23" xfId="0" applyNumberFormat="1"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164" fontId="12" fillId="0" borderId="5" xfId="0" applyNumberFormat="1" applyFont="1" applyBorder="1" applyAlignment="1">
      <alignment horizontal="center"/>
    </xf>
    <xf numFmtId="164" fontId="12" fillId="0" borderId="35" xfId="0" applyNumberFormat="1" applyFont="1" applyBorder="1" applyAlignment="1">
      <alignment horizontal="center"/>
    </xf>
    <xf numFmtId="8" fontId="12" fillId="0" borderId="3" xfId="0" applyNumberFormat="1" applyFont="1" applyBorder="1" applyAlignment="1">
      <alignment horizontal="center"/>
    </xf>
    <xf numFmtId="8" fontId="12" fillId="0" borderId="22" xfId="0" applyNumberFormat="1" applyFont="1" applyBorder="1" applyAlignment="1">
      <alignment horizontal="center"/>
    </xf>
    <xf numFmtId="0" fontId="12" fillId="0" borderId="34" xfId="0" applyFont="1" applyBorder="1" applyAlignment="1">
      <alignment horizontal="center"/>
    </xf>
    <xf numFmtId="0" fontId="12" fillId="0" borderId="5" xfId="0" applyFont="1" applyBorder="1" applyAlignment="1">
      <alignment horizontal="center"/>
    </xf>
    <xf numFmtId="168" fontId="5" fillId="0" borderId="20" xfId="0" applyNumberFormat="1" applyFont="1" applyBorder="1" applyAlignment="1">
      <alignment horizontal="center"/>
    </xf>
    <xf numFmtId="0" fontId="5" fillId="0" borderId="18"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5" fillId="0" borderId="19" xfId="0" applyFont="1" applyBorder="1" applyAlignment="1">
      <alignment horizont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5" fillId="0" borderId="13" xfId="0" applyFont="1" applyFill="1" applyBorder="1" applyAlignment="1">
      <alignment horizontal="center"/>
    </xf>
    <xf numFmtId="0" fontId="5" fillId="0" borderId="34" xfId="0" applyFont="1" applyFill="1" applyBorder="1" applyAlignment="1">
      <alignment horizontal="center"/>
    </xf>
    <xf numFmtId="0" fontId="5" fillId="0" borderId="5" xfId="0" applyFont="1" applyFill="1" applyBorder="1" applyAlignment="1">
      <alignment horizontal="center"/>
    </xf>
    <xf numFmtId="0" fontId="5" fillId="0" borderId="21" xfId="0" applyFont="1" applyFill="1" applyBorder="1" applyAlignment="1">
      <alignment horizontal="center"/>
    </xf>
    <xf numFmtId="0" fontId="5" fillId="0" borderId="3" xfId="0" applyFont="1" applyFill="1" applyBorder="1" applyAlignment="1">
      <alignment horizontal="center"/>
    </xf>
    <xf numFmtId="168" fontId="5" fillId="0" borderId="5" xfId="0" applyNumberFormat="1" applyFont="1" applyFill="1" applyBorder="1" applyAlignment="1">
      <alignment horizontal="center"/>
    </xf>
    <xf numFmtId="168" fontId="5" fillId="0" borderId="35" xfId="0" applyNumberFormat="1" applyFont="1" applyFill="1" applyBorder="1" applyAlignment="1">
      <alignment horizontal="center"/>
    </xf>
    <xf numFmtId="168" fontId="5" fillId="0" borderId="3" xfId="0" applyNumberFormat="1" applyFont="1" applyFill="1" applyBorder="1" applyAlignment="1">
      <alignment horizontal="center"/>
    </xf>
    <xf numFmtId="168" fontId="5" fillId="0" borderId="22" xfId="0" applyNumberFormat="1" applyFont="1" applyFill="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12" xfId="0" applyBorder="1" applyAlignment="1">
      <alignment horizontal="center"/>
    </xf>
    <xf numFmtId="0" fontId="1" fillId="0" borderId="13" xfId="0" applyFont="1" applyBorder="1" applyAlignment="1">
      <alignment horizontal="center"/>
    </xf>
    <xf numFmtId="0" fontId="12" fillId="0" borderId="36" xfId="0" applyFont="1" applyBorder="1" applyAlignment="1">
      <alignment horizontal="center"/>
    </xf>
    <xf numFmtId="167" fontId="12" fillId="0" borderId="45" xfId="0" applyNumberFormat="1" applyFont="1" applyBorder="1" applyAlignment="1">
      <alignment horizontal="center"/>
    </xf>
    <xf numFmtId="0" fontId="12" fillId="0" borderId="45" xfId="0" applyFont="1" applyBorder="1" applyAlignment="1">
      <alignment horizontal="center"/>
    </xf>
    <xf numFmtId="168" fontId="12" fillId="0" borderId="45" xfId="0" applyNumberFormat="1" applyFont="1" applyBorder="1" applyAlignment="1">
      <alignment horizontal="center"/>
    </xf>
    <xf numFmtId="168" fontId="12" fillId="0" borderId="26" xfId="0" applyNumberFormat="1"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46" xfId="0" applyFont="1" applyBorder="1" applyAlignment="1">
      <alignment horizontal="center"/>
    </xf>
    <xf numFmtId="0" fontId="12" fillId="0" borderId="37" xfId="0" applyFont="1" applyBorder="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12" fillId="0" borderId="39" xfId="0" applyFont="1" applyBorder="1" applyAlignment="1">
      <alignment horizontal="center"/>
    </xf>
    <xf numFmtId="167" fontId="12" fillId="2" borderId="38" xfId="0" applyNumberFormat="1" applyFont="1" applyFill="1" applyBorder="1" applyAlignment="1">
      <alignment horizontal="center"/>
    </xf>
    <xf numFmtId="0" fontId="12" fillId="2" borderId="39" xfId="0" applyFont="1" applyFill="1" applyBorder="1" applyAlignment="1">
      <alignment horizontal="center"/>
    </xf>
    <xf numFmtId="167" fontId="12" fillId="0" borderId="38" xfId="0" applyNumberFormat="1" applyFont="1" applyBorder="1" applyAlignment="1">
      <alignment horizontal="center"/>
    </xf>
    <xf numFmtId="0" fontId="12" fillId="0" borderId="16" xfId="0" applyFont="1" applyBorder="1" applyAlignment="1">
      <alignment horizontal="center"/>
    </xf>
    <xf numFmtId="0" fontId="5" fillId="0" borderId="23" xfId="0" applyFont="1" applyBorder="1" applyAlignment="1">
      <alignment horizontal="center"/>
    </xf>
    <xf numFmtId="10" fontId="5" fillId="0" borderId="23" xfId="0" applyNumberFormat="1" applyFont="1" applyBorder="1" applyAlignment="1">
      <alignment horizontal="center"/>
    </xf>
    <xf numFmtId="0" fontId="5" fillId="0" borderId="24" xfId="0" applyFont="1" applyBorder="1" applyAlignment="1">
      <alignment horizontal="center"/>
    </xf>
    <xf numFmtId="0" fontId="5" fillId="0" borderId="34" xfId="0" applyFont="1" applyBorder="1" applyAlignment="1">
      <alignment horizontal="center"/>
    </xf>
    <xf numFmtId="0" fontId="5" fillId="0" borderId="5" xfId="0" applyFont="1" applyBorder="1" applyAlignment="1">
      <alignment horizontal="center"/>
    </xf>
    <xf numFmtId="167" fontId="5" fillId="0" borderId="5" xfId="0" applyNumberFormat="1" applyFont="1" applyBorder="1" applyAlignment="1">
      <alignment horizontal="center"/>
    </xf>
    <xf numFmtId="0" fontId="5" fillId="0" borderId="35" xfId="0" applyFont="1" applyBorder="1" applyAlignment="1">
      <alignment horizontal="center"/>
    </xf>
    <xf numFmtId="167" fontId="12" fillId="0" borderId="28" xfId="0" applyNumberFormat="1" applyFont="1" applyFill="1" applyBorder="1" applyAlignment="1">
      <alignment horizontal="center"/>
    </xf>
    <xf numFmtId="0" fontId="12" fillId="0" borderId="4" xfId="0" applyFont="1" applyFill="1" applyBorder="1" applyAlignment="1">
      <alignment horizontal="center"/>
    </xf>
    <xf numFmtId="0" fontId="12" fillId="0" borderId="23" xfId="0" applyFont="1" applyFill="1" applyBorder="1" applyAlignment="1">
      <alignment horizontal="center"/>
    </xf>
    <xf numFmtId="0" fontId="12" fillId="0" borderId="19" xfId="0" applyFont="1" applyFill="1" applyBorder="1" applyAlignment="1">
      <alignment horizontal="center"/>
    </xf>
    <xf numFmtId="0" fontId="12" fillId="0" borderId="30" xfId="0" applyFont="1" applyFill="1" applyBorder="1" applyAlignment="1">
      <alignment horizontal="center"/>
    </xf>
    <xf numFmtId="168" fontId="12" fillId="0" borderId="23" xfId="0" applyNumberFormat="1" applyFont="1" applyFill="1" applyBorder="1" applyAlignment="1">
      <alignment horizontal="center"/>
    </xf>
    <xf numFmtId="168" fontId="12" fillId="0" borderId="24" xfId="0" applyNumberFormat="1" applyFont="1" applyFill="1" applyBorder="1" applyAlignment="1">
      <alignment horizontal="center"/>
    </xf>
    <xf numFmtId="0" fontId="12" fillId="0" borderId="50" xfId="0" applyFont="1" applyFill="1" applyBorder="1" applyAlignment="1">
      <alignment horizontal="center"/>
    </xf>
    <xf numFmtId="0" fontId="12" fillId="0" borderId="51" xfId="0" applyFont="1" applyFill="1" applyBorder="1" applyAlignment="1">
      <alignment horizontal="center"/>
    </xf>
    <xf numFmtId="0" fontId="12" fillId="0" borderId="52" xfId="0" applyFont="1" applyFill="1" applyBorder="1" applyAlignment="1">
      <alignment horizontal="center"/>
    </xf>
    <xf numFmtId="0" fontId="12" fillId="0" borderId="40" xfId="0" applyFont="1" applyFill="1" applyBorder="1" applyAlignment="1">
      <alignment horizontal="center"/>
    </xf>
    <xf numFmtId="0" fontId="12" fillId="0" borderId="41" xfId="0" applyFont="1" applyFill="1" applyBorder="1" applyAlignment="1">
      <alignment horizontal="center"/>
    </xf>
    <xf numFmtId="0" fontId="12" fillId="0" borderId="31" xfId="0" applyFont="1" applyFill="1" applyBorder="1" applyAlignment="1">
      <alignment horizontal="center"/>
    </xf>
    <xf numFmtId="0" fontId="12" fillId="0" borderId="9" xfId="0" applyFont="1" applyFill="1" applyBorder="1" applyAlignment="1">
      <alignment horizontal="center"/>
    </xf>
    <xf numFmtId="0" fontId="12" fillId="0" borderId="29" xfId="0" applyFont="1" applyFill="1" applyBorder="1" applyAlignment="1">
      <alignment horizontal="center"/>
    </xf>
    <xf numFmtId="0" fontId="12" fillId="0" borderId="43" xfId="0" applyFont="1" applyFill="1" applyBorder="1" applyAlignment="1">
      <alignment horizontal="center"/>
    </xf>
    <xf numFmtId="0" fontId="12" fillId="0" borderId="44" xfId="0" applyFont="1" applyFill="1" applyBorder="1" applyAlignment="1">
      <alignment horizontal="center"/>
    </xf>
    <xf numFmtId="167" fontId="12" fillId="0" borderId="27" xfId="0" applyNumberFormat="1" applyFont="1" applyFill="1" applyBorder="1" applyAlignment="1">
      <alignment horizontal="center"/>
    </xf>
    <xf numFmtId="0" fontId="12" fillId="0" borderId="42" xfId="0" applyFont="1" applyFill="1" applyBorder="1" applyAlignment="1">
      <alignment horizontal="center"/>
    </xf>
    <xf numFmtId="168" fontId="12" fillId="0" borderId="28" xfId="0" applyNumberFormat="1" applyFont="1" applyFill="1" applyBorder="1" applyAlignment="1">
      <alignment horizontal="center"/>
    </xf>
    <xf numFmtId="168" fontId="12" fillId="0" borderId="4" xfId="0" applyNumberFormat="1" applyFont="1" applyFill="1" applyBorder="1" applyAlignment="1">
      <alignment horizontal="center"/>
    </xf>
    <xf numFmtId="168" fontId="12" fillId="0" borderId="30" xfId="0" applyNumberFormat="1" applyFont="1" applyFill="1"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10" fontId="0" fillId="0" borderId="23" xfId="0" applyNumberFormat="1"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0" borderId="36" xfId="0" applyBorder="1" applyAlignment="1">
      <alignment horizontal="center"/>
    </xf>
    <xf numFmtId="0" fontId="0" fillId="0" borderId="34" xfId="0" applyBorder="1" applyAlignment="1">
      <alignment horizontal="center"/>
    </xf>
    <xf numFmtId="0" fontId="0" fillId="0" borderId="5" xfId="0" applyBorder="1" applyAlignment="1">
      <alignment horizontal="center"/>
    </xf>
    <xf numFmtId="167" fontId="0" fillId="0" borderId="27" xfId="0" applyNumberFormat="1" applyBorder="1" applyAlignment="1">
      <alignment horizontal="center"/>
    </xf>
    <xf numFmtId="0" fontId="0" fillId="0" borderId="31" xfId="0" applyBorder="1" applyAlignment="1">
      <alignment horizontal="center"/>
    </xf>
    <xf numFmtId="0" fontId="0" fillId="0" borderId="42" xfId="0"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12" fillId="0" borderId="4" xfId="0" applyFont="1" applyBorder="1" applyAlignment="1">
      <alignment horizontal="center"/>
    </xf>
    <xf numFmtId="168" fontId="12" fillId="0" borderId="28" xfId="0" applyNumberFormat="1" applyFont="1" applyBorder="1" applyAlignment="1">
      <alignment horizontal="center"/>
    </xf>
    <xf numFmtId="0" fontId="12" fillId="0" borderId="40" xfId="0" applyFont="1" applyBorder="1" applyAlignment="1">
      <alignment horizontal="center"/>
    </xf>
    <xf numFmtId="0" fontId="12" fillId="0" borderId="41" xfId="0" applyFont="1" applyBorder="1" applyAlignment="1">
      <alignment horizontal="center"/>
    </xf>
    <xf numFmtId="0" fontId="12" fillId="0" borderId="31" xfId="0" applyFont="1" applyBorder="1" applyAlignment="1">
      <alignment horizontal="center"/>
    </xf>
    <xf numFmtId="0" fontId="12" fillId="0" borderId="43" xfId="0" applyFont="1" applyBorder="1" applyAlignment="1">
      <alignment horizontal="center"/>
    </xf>
    <xf numFmtId="0" fontId="12" fillId="0" borderId="44" xfId="0" applyFont="1" applyBorder="1" applyAlignment="1">
      <alignment horizontal="center"/>
    </xf>
    <xf numFmtId="0" fontId="12" fillId="0" borderId="19" xfId="0" applyFont="1" applyBorder="1" applyAlignment="1">
      <alignment horizontal="center"/>
    </xf>
    <xf numFmtId="0" fontId="12" fillId="0" borderId="42" xfId="0" applyFont="1" applyBorder="1" applyAlignment="1">
      <alignment horizontal="center"/>
    </xf>
    <xf numFmtId="0" fontId="12" fillId="0" borderId="53" xfId="0" applyFont="1" applyBorder="1" applyAlignment="1">
      <alignment horizontal="center" vertical="center"/>
    </xf>
    <xf numFmtId="0" fontId="12" fillId="0" borderId="48" xfId="0" applyFont="1" applyBorder="1" applyAlignment="1">
      <alignment horizontal="center" vertical="center"/>
    </xf>
    <xf numFmtId="164" fontId="12" fillId="0" borderId="38" xfId="0" applyNumberFormat="1" applyFont="1" applyBorder="1" applyAlignment="1">
      <alignment horizontal="center"/>
    </xf>
    <xf numFmtId="0" fontId="12" fillId="0" borderId="47" xfId="0" applyFont="1" applyFill="1" applyBorder="1" applyAlignment="1">
      <alignment horizontal="center"/>
    </xf>
    <xf numFmtId="0" fontId="12" fillId="0" borderId="8" xfId="0" applyFont="1" applyFill="1" applyBorder="1" applyAlignment="1">
      <alignment horizontal="center"/>
    </xf>
    <xf numFmtId="0" fontId="12" fillId="0" borderId="45" xfId="0" applyFont="1" applyFill="1" applyBorder="1" applyAlignment="1">
      <alignment horizontal="center"/>
    </xf>
    <xf numFmtId="0" fontId="12" fillId="0" borderId="26" xfId="0" applyFont="1" applyFill="1" applyBorder="1" applyAlignment="1">
      <alignment horizontal="center"/>
    </xf>
    <xf numFmtId="0" fontId="12" fillId="0" borderId="25" xfId="0" applyFont="1" applyFill="1" applyBorder="1" applyAlignment="1">
      <alignment horizontal="center"/>
    </xf>
    <xf numFmtId="0" fontId="12" fillId="0" borderId="6" xfId="0" applyFont="1" applyFill="1" applyBorder="1" applyAlignment="1">
      <alignment horizontal="center"/>
    </xf>
    <xf numFmtId="0" fontId="12" fillId="0" borderId="7" xfId="0" applyFont="1" applyFill="1" applyBorder="1" applyAlignment="1">
      <alignment horizontal="center"/>
    </xf>
    <xf numFmtId="0" fontId="12" fillId="0" borderId="46" xfId="0" applyFont="1" applyFill="1" applyBorder="1" applyAlignment="1">
      <alignment horizontal="center"/>
    </xf>
    <xf numFmtId="167" fontId="12" fillId="0" borderId="47" xfId="0" applyNumberFormat="1" applyFont="1" applyFill="1" applyBorder="1" applyAlignment="1">
      <alignment horizontal="center"/>
    </xf>
    <xf numFmtId="167" fontId="12" fillId="0" borderId="25" xfId="0" applyNumberFormat="1"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46" xfId="0" applyFont="1" applyFill="1" applyBorder="1" applyAlignment="1">
      <alignment horizontal="center"/>
    </xf>
    <xf numFmtId="0" fontId="5" fillId="0" borderId="47" xfId="0" applyFont="1" applyFill="1" applyBorder="1" applyAlignment="1">
      <alignment horizontal="center"/>
    </xf>
    <xf numFmtId="0" fontId="5" fillId="0" borderId="8" xfId="0" applyFont="1" applyFill="1" applyBorder="1" applyAlignment="1">
      <alignment horizontal="center"/>
    </xf>
    <xf numFmtId="167" fontId="12" fillId="0" borderId="23" xfId="0" applyNumberFormat="1" applyFont="1" applyFill="1" applyBorder="1" applyAlignment="1">
      <alignment horizontal="center"/>
    </xf>
    <xf numFmtId="10" fontId="12" fillId="0" borderId="47" xfId="0" applyNumberFormat="1" applyFont="1" applyFill="1" applyBorder="1" applyAlignment="1">
      <alignment horizontal="center"/>
    </xf>
    <xf numFmtId="0" fontId="12" fillId="0" borderId="24" xfId="0" applyFont="1" applyFill="1" applyBorder="1" applyAlignment="1">
      <alignment horizontal="center"/>
    </xf>
    <xf numFmtId="0" fontId="12" fillId="0" borderId="36" xfId="0" applyFont="1" applyFill="1" applyBorder="1" applyAlignment="1">
      <alignment horizontal="center"/>
    </xf>
    <xf numFmtId="0" fontId="12" fillId="0" borderId="13" xfId="0" applyFont="1" applyFill="1" applyBorder="1" applyAlignment="1">
      <alignment horizontal="center"/>
    </xf>
    <xf numFmtId="0" fontId="12" fillId="0" borderId="11" xfId="0" applyFont="1" applyFill="1" applyBorder="1" applyAlignment="1">
      <alignment horizontal="center"/>
    </xf>
    <xf numFmtId="0" fontId="12" fillId="0" borderId="12" xfId="0" applyFont="1" applyFill="1" applyBorder="1" applyAlignment="1">
      <alignment horizontal="center"/>
    </xf>
    <xf numFmtId="0" fontId="12" fillId="0" borderId="37" xfId="0" applyFont="1" applyFill="1" applyBorder="1" applyAlignment="1">
      <alignment horizontal="center"/>
    </xf>
    <xf numFmtId="168" fontId="12" fillId="0" borderId="38" xfId="0" applyNumberFormat="1" applyFont="1" applyFill="1" applyBorder="1" applyAlignment="1">
      <alignment horizontal="center"/>
    </xf>
    <xf numFmtId="168" fontId="12" fillId="0" borderId="39" xfId="0" applyNumberFormat="1" applyFont="1" applyFill="1" applyBorder="1" applyAlignment="1">
      <alignment horizontal="center"/>
    </xf>
    <xf numFmtId="0" fontId="12" fillId="0" borderId="14" xfId="0" applyFont="1" applyFill="1" applyBorder="1" applyAlignment="1">
      <alignment horizontal="center"/>
    </xf>
    <xf numFmtId="0" fontId="12" fillId="0" borderId="15" xfId="0" applyFont="1" applyFill="1" applyBorder="1" applyAlignment="1">
      <alignment horizontal="center"/>
    </xf>
    <xf numFmtId="0" fontId="12" fillId="0" borderId="39" xfId="0" applyFont="1" applyFill="1" applyBorder="1" applyAlignment="1">
      <alignment horizontal="center"/>
    </xf>
    <xf numFmtId="168" fontId="12" fillId="0" borderId="16" xfId="0" applyNumberFormat="1" applyFont="1" applyFill="1" applyBorder="1" applyAlignment="1">
      <alignment horizontal="center"/>
    </xf>
    <xf numFmtId="167" fontId="12" fillId="0" borderId="38" xfId="0" applyNumberFormat="1" applyFont="1" applyFill="1" applyBorder="1" applyAlignment="1">
      <alignment horizontal="center"/>
    </xf>
    <xf numFmtId="0" fontId="12" fillId="0" borderId="16" xfId="0" applyFont="1" applyFill="1" applyBorder="1" applyAlignment="1">
      <alignment horizontal="center"/>
    </xf>
    <xf numFmtId="0" fontId="12" fillId="0" borderId="47" xfId="0" applyFont="1" applyBorder="1" applyAlignment="1">
      <alignment horizontal="center"/>
    </xf>
    <xf numFmtId="10" fontId="12" fillId="0" borderId="47" xfId="0" applyNumberFormat="1" applyFont="1" applyBorder="1" applyAlignment="1">
      <alignment horizontal="center"/>
    </xf>
    <xf numFmtId="0" fontId="12" fillId="0" borderId="8" xfId="0" applyFont="1" applyBorder="1" applyAlignment="1">
      <alignment horizontal="center"/>
    </xf>
    <xf numFmtId="0" fontId="12" fillId="0" borderId="28" xfId="0" applyFont="1" applyFill="1" applyBorder="1" applyAlignment="1">
      <alignment horizontal="center"/>
    </xf>
    <xf numFmtId="0" fontId="12" fillId="0" borderId="53" xfId="0" applyFont="1" applyBorder="1" applyAlignment="1">
      <alignment horizontal="center"/>
    </xf>
    <xf numFmtId="0" fontId="12" fillId="0" borderId="48" xfId="0" applyFont="1" applyBorder="1" applyAlignment="1">
      <alignment horizontal="center"/>
    </xf>
    <xf numFmtId="168" fontId="12" fillId="0" borderId="5" xfId="0" applyNumberFormat="1" applyFont="1" applyFill="1" applyBorder="1" applyAlignment="1">
      <alignment horizontal="center"/>
    </xf>
    <xf numFmtId="168" fontId="12" fillId="0" borderId="3" xfId="0" applyNumberFormat="1" applyFont="1" applyFill="1" applyBorder="1" applyAlignment="1">
      <alignment horizontal="center"/>
    </xf>
    <xf numFmtId="168" fontId="12" fillId="0" borderId="20" xfId="0" applyNumberFormat="1" applyFont="1" applyFill="1" applyBorder="1" applyAlignment="1">
      <alignment horizontal="center"/>
    </xf>
    <xf numFmtId="168" fontId="12" fillId="0" borderId="35" xfId="0" applyNumberFormat="1" applyFont="1" applyFill="1" applyBorder="1" applyAlignment="1">
      <alignment horizontal="center"/>
    </xf>
    <xf numFmtId="168" fontId="12" fillId="0" borderId="22" xfId="0" applyNumberFormat="1" applyFont="1" applyFill="1" applyBorder="1" applyAlignment="1">
      <alignment horizontal="center"/>
    </xf>
    <xf numFmtId="168" fontId="12" fillId="0" borderId="18" xfId="0" applyNumberFormat="1" applyFont="1" applyFill="1" applyBorder="1" applyAlignment="1">
      <alignment horizontal="center"/>
    </xf>
    <xf numFmtId="0" fontId="12" fillId="0" borderId="34" xfId="0" applyFont="1" applyFill="1" applyBorder="1" applyAlignment="1">
      <alignment horizontal="center"/>
    </xf>
    <xf numFmtId="0" fontId="12" fillId="0" borderId="5" xfId="0" applyFont="1" applyFill="1" applyBorder="1" applyAlignment="1">
      <alignment horizontal="center"/>
    </xf>
    <xf numFmtId="0" fontId="12" fillId="0" borderId="21" xfId="0" applyFont="1" applyFill="1" applyBorder="1" applyAlignment="1">
      <alignment horizontal="center"/>
    </xf>
    <xf numFmtId="0" fontId="12" fillId="0" borderId="3" xfId="0" applyFont="1" applyFill="1" applyBorder="1" applyAlignment="1">
      <alignment horizontal="center"/>
    </xf>
    <xf numFmtId="0" fontId="12" fillId="0" borderId="17" xfId="0" applyFont="1" applyFill="1" applyBorder="1" applyAlignment="1">
      <alignment horizontal="center"/>
    </xf>
    <xf numFmtId="0" fontId="12" fillId="0" borderId="20" xfId="0" applyFont="1" applyFill="1" applyBorder="1" applyAlignment="1">
      <alignment horizontal="center"/>
    </xf>
    <xf numFmtId="168" fontId="12" fillId="0" borderId="27" xfId="0" applyNumberFormat="1" applyFont="1" applyFill="1" applyBorder="1" applyAlignment="1">
      <alignment horizontal="center"/>
    </xf>
    <xf numFmtId="168" fontId="12" fillId="0" borderId="31" xfId="0" applyNumberFormat="1" applyFont="1" applyFill="1" applyBorder="1" applyAlignment="1">
      <alignment horizontal="center"/>
    </xf>
    <xf numFmtId="168" fontId="12" fillId="0" borderId="19" xfId="0" applyNumberFormat="1" applyFont="1" applyFill="1" applyBorder="1" applyAlignment="1">
      <alignment horizontal="center"/>
    </xf>
    <xf numFmtId="168" fontId="12" fillId="0" borderId="42" xfId="0" applyNumberFormat="1" applyFont="1" applyFill="1" applyBorder="1" applyAlignment="1">
      <alignment horizontal="center"/>
    </xf>
    <xf numFmtId="0" fontId="5" fillId="0" borderId="0" xfId="0" applyFont="1" applyFill="1" applyBorder="1" applyAlignment="1">
      <alignment horizontal="center"/>
    </xf>
    <xf numFmtId="0" fontId="5" fillId="0" borderId="50" xfId="0" applyFont="1" applyFill="1" applyBorder="1" applyAlignment="1">
      <alignment horizontal="center"/>
    </xf>
    <xf numFmtId="0" fontId="5" fillId="0" borderId="51" xfId="0" applyFont="1" applyFill="1" applyBorder="1" applyAlignment="1">
      <alignment horizontal="center"/>
    </xf>
    <xf numFmtId="0" fontId="5" fillId="0" borderId="36" xfId="0" applyFont="1" applyFill="1" applyBorder="1" applyAlignment="1">
      <alignment horizontal="center"/>
    </xf>
    <xf numFmtId="0" fontId="5" fillId="0" borderId="37" xfId="0" applyFont="1" applyFill="1" applyBorder="1" applyAlignment="1">
      <alignment horizontal="center"/>
    </xf>
    <xf numFmtId="0" fontId="1" fillId="0" borderId="25" xfId="0" applyFont="1" applyBorder="1" applyAlignment="1">
      <alignment horizontal="center"/>
    </xf>
    <xf numFmtId="0" fontId="1" fillId="0" borderId="45" xfId="0" applyFont="1" applyBorder="1" applyAlignment="1">
      <alignment horizontal="center"/>
    </xf>
    <xf numFmtId="167" fontId="1" fillId="0" borderId="47" xfId="0" applyNumberFormat="1" applyFont="1" applyBorder="1" applyAlignment="1">
      <alignment horizontal="center"/>
    </xf>
    <xf numFmtId="0" fontId="1" fillId="0" borderId="46" xfId="0" applyFont="1" applyBorder="1" applyAlignment="1">
      <alignment horizontal="center"/>
    </xf>
    <xf numFmtId="168" fontId="1" fillId="0" borderId="47" xfId="0" applyNumberFormat="1" applyFont="1" applyBorder="1" applyAlignment="1">
      <alignment horizontal="center"/>
    </xf>
    <xf numFmtId="0" fontId="1" fillId="0" borderId="8" xfId="0" applyFont="1" applyBorder="1" applyAlignment="1">
      <alignment horizont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8" fontId="1" fillId="0" borderId="46" xfId="0" applyNumberFormat="1" applyFont="1" applyBorder="1" applyAlignment="1">
      <alignment horizontal="center"/>
    </xf>
    <xf numFmtId="168" fontId="1" fillId="0" borderId="8" xfId="0" applyNumberFormat="1" applyFont="1" applyBorder="1" applyAlignment="1">
      <alignment horizontal="center"/>
    </xf>
    <xf numFmtId="168" fontId="1" fillId="0" borderId="15" xfId="0" applyNumberFormat="1" applyFont="1" applyBorder="1" applyAlignment="1">
      <alignment horizontal="center"/>
    </xf>
    <xf numFmtId="168" fontId="1" fillId="0" borderId="16" xfId="0" applyNumberFormat="1" applyFont="1" applyBorder="1" applyAlignment="1">
      <alignment horizontal="center"/>
    </xf>
    <xf numFmtId="0" fontId="1" fillId="0" borderId="37" xfId="0" applyFont="1" applyBorder="1" applyAlignment="1">
      <alignment horizontal="center"/>
    </xf>
    <xf numFmtId="0" fontId="1" fillId="0" borderId="36" xfId="0" applyFont="1" applyBorder="1" applyAlignment="1">
      <alignment horizontal="center"/>
    </xf>
    <xf numFmtId="167" fontId="1" fillId="0" borderId="15" xfId="0" applyNumberFormat="1" applyFont="1" applyBorder="1" applyAlignment="1">
      <alignment horizontal="center"/>
    </xf>
    <xf numFmtId="168" fontId="12" fillId="0" borderId="47" xfId="0" applyNumberFormat="1" applyFont="1" applyFill="1" applyBorder="1" applyAlignment="1">
      <alignment horizontal="center"/>
    </xf>
    <xf numFmtId="0" fontId="5" fillId="0" borderId="45" xfId="0" applyFont="1" applyFill="1" applyBorder="1" applyAlignment="1">
      <alignment horizontal="center"/>
    </xf>
    <xf numFmtId="0" fontId="5" fillId="0" borderId="26" xfId="0" applyFont="1" applyFill="1" applyBorder="1" applyAlignment="1">
      <alignment horizontal="center"/>
    </xf>
    <xf numFmtId="168" fontId="12" fillId="0" borderId="8" xfId="0" applyNumberFormat="1" applyFont="1" applyFill="1" applyBorder="1" applyAlignment="1">
      <alignment horizontal="center"/>
    </xf>
    <xf numFmtId="168" fontId="12" fillId="0" borderId="46" xfId="0" applyNumberFormat="1" applyFont="1" applyFill="1" applyBorder="1" applyAlignment="1">
      <alignment horizontal="center"/>
    </xf>
    <xf numFmtId="167" fontId="12" fillId="0" borderId="3" xfId="0" applyNumberFormat="1" applyFont="1" applyBorder="1" applyAlignment="1">
      <alignment horizontal="center"/>
    </xf>
  </cellXfs>
  <cellStyles count="4">
    <cellStyle name="Bad" xfId="1" builtinId="27"/>
    <cellStyle name="Hyperlink" xfId="3" builtinId="8"/>
    <cellStyle name="Neutral" xfId="2" builtinId="28"/>
    <cellStyle name="Normal" xfId="0" builtinId="0"/>
  </cellStyles>
  <dxfs count="689">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10202"/>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101"/>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101"/>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101"/>
        <name val="Calibri"/>
        <family val="2"/>
        <scheme val="none"/>
      </font>
      <numFmt numFmtId="3"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101"/>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right style="thin">
          <color rgb="FF000000"/>
        </right>
        <top style="thin">
          <color rgb="FF000000"/>
        </top>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top style="thin">
          <color rgb="FF000000"/>
        </top>
        <bottom/>
        <vertical/>
        <horizontal/>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101"/>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FF0000"/>
        <name val="Calibri"/>
        <family val="2"/>
        <scheme val="none"/>
      </font>
      <numFmt numFmtId="171" formatCode="\$#,##0.00;[Red]\$#,##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Gill Sans M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Gill Sans MT"/>
        <family val="2"/>
        <scheme val="none"/>
      </font>
      <numFmt numFmtId="1" formatCode="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Gill Sans MT"/>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Gill Sans M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Gill Sans MT"/>
        <family val="2"/>
        <scheme val="none"/>
      </font>
      <alignment horizontal="center" vertical="center" textRotation="0" wrapText="0" indent="0" justifyLastLine="0" shrinkToFit="1" readingOrder="0"/>
    </dxf>
    <dxf>
      <border outline="0">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Gill Sans MT"/>
        <family val="2"/>
        <scheme val="none"/>
      </font>
      <numFmt numFmtId="166"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Gill Sans MT"/>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Gill Sans MT"/>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Gill Sans MT"/>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Gill Sans MT"/>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Gill Sans MT"/>
        <family val="2"/>
        <scheme val="none"/>
      </font>
      <alignment horizontal="center" vertical="center" textRotation="0" wrapText="0" indent="0" justifyLastLine="0" shrinkToFit="1" readingOrder="0"/>
    </dxf>
    <dxf>
      <border outline="0">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auto="1"/>
        </patternFill>
      </fill>
      <alignment horizontal="center" vertical="center" textRotation="0" wrapText="0" indent="0" justifyLastLine="0" shrinkToFit="1"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border outline="0">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2B2B2B"/>
        <name val="Calibri"/>
        <family val="2"/>
        <scheme val="none"/>
      </font>
      <numFmt numFmtId="167" formatCode="\$#,##0.00"/>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111111"/>
        <name val="Calibri"/>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11111"/>
        <name val="Calibri"/>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11111"/>
        <name val="Calibri"/>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2B2B2B"/>
        <name val="Calibri"/>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11111"/>
        <name val="Calibri"/>
        <family val="2"/>
        <scheme val="none"/>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111111"/>
        <name val="Calibri"/>
        <family val="2"/>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Calibri"/>
        <family val="2"/>
        <scheme val="none"/>
      </font>
      <alignment horizontal="center" vertical="center" textRotation="0" indent="0" justifyLastLine="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none"/>
      </font>
      <alignment horizontal="center" vertical="center" textRotation="0" indent="0" justifyLastLine="0"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Calibri"/>
        <family val="2"/>
        <scheme val="none"/>
      </font>
      <alignment horizontal="center" vertical="center" textRotation="0" indent="0" justifyLastLine="0" readingOrder="0"/>
    </dxf>
    <dxf>
      <font>
        <strike val="0"/>
        <outline val="0"/>
        <shadow val="0"/>
        <u val="none"/>
        <vertAlign val="baseline"/>
        <sz val="11"/>
        <color theme="1"/>
        <name val="Calibri"/>
        <family val="2"/>
        <scheme val="none"/>
      </font>
      <alignment horizontal="center" vertical="center" textRotation="0" indent="0" justifyLastLine="0" readingOrder="0"/>
    </dxf>
    <dxf>
      <font>
        <b/>
        <i val="0"/>
        <strike val="0"/>
        <condense val="0"/>
        <extend val="0"/>
        <outline val="0"/>
        <shadow val="0"/>
        <u val="none"/>
        <vertAlign val="baseline"/>
        <sz val="11"/>
        <color theme="1"/>
        <name val="Calibri"/>
        <family val="2"/>
        <scheme val="none"/>
      </font>
      <numFmt numFmtId="170" formatCode="0.00;[Red]0.00"/>
      <fill>
        <patternFill patternType="none">
          <fgColor indexed="64"/>
          <bgColor indexed="65"/>
        </patternFill>
      </fill>
      <alignment horizontal="center" vertical="center" textRotation="0" wrapText="0" indent="0" justifyLastLine="0" shrinkToFit="1"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2"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none"/>
      </font>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border outline="0">
        <top style="thin">
          <color rgb="FF000000"/>
        </top>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4"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65" formatCode="\$\ 0.0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rgb="FF000000"/>
        </left>
        <right style="thin">
          <color rgb="FF000000"/>
        </right>
        <top style="thin">
          <color rgb="FF000000"/>
        </top>
        <bottom style="thin">
          <color rgb="FF000000"/>
        </bottom>
        <vertical/>
        <horizontal/>
      </border>
    </dxf>
    <dxf>
      <border outline="0">
        <top style="thin">
          <color indexed="64"/>
        </top>
        <bottom style="thin">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4" formatCode="\$\ #,##0.00"/>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5" formatCode="\$\ 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5" formatCode="\$\ 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4" formatCode="\$\ #,##0.00"/>
      <alignment horizontal="center" vertical="top"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alignment horizontal="center" vertical="top"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alignment horizontal="center" vertical="top"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alignment horizontal="center" vertical="top"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top"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top" textRotation="0" wrapText="0" indent="0" justifyLastLine="0" shrinkToFit="1"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alignment horizontal="center" vertical="top"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8" formatCode="&quot;$&quot;#,##0.00"/>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8" formatCode="&quot;$&quot;#,##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11111"/>
        <name val="Calibri"/>
        <family val="2"/>
        <scheme val="none"/>
      </font>
      <numFmt numFmtId="3" formatCode="#,##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11111"/>
        <name val="Calibri"/>
        <family val="2"/>
        <scheme val="none"/>
      </font>
      <numFmt numFmtId="1" formatCode="0"/>
      <alignment horizontal="center" vertical="top"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4"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4"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66"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none"/>
      </font>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2F3131"/>
        <name val="Aptos Narrow"/>
        <family val="2"/>
        <scheme val="minor"/>
      </font>
      <numFmt numFmtId="167" formatCode="\$#,##0.00"/>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2F3131"/>
        <name val="Aptos Narrow"/>
        <family val="2"/>
        <scheme val="minor"/>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2F3131"/>
        <name val="Aptos Narrow"/>
        <family val="2"/>
        <scheme val="minor"/>
      </font>
      <numFmt numFmtId="167" formatCode="\$#,##0.00"/>
      <alignment horizontal="center" vertical="center" textRotation="0" wrapText="0" indent="0" justifyLastLine="0" shrinkToFit="1"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2F3131"/>
        <name val="Aptos Narrow"/>
        <family val="2"/>
        <scheme val="minor"/>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F3131"/>
        <name val="Aptos Narrow"/>
        <family val="2"/>
        <scheme val="minor"/>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F3131"/>
        <name val="Aptos Narrow"/>
        <family val="2"/>
        <scheme val="minor"/>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111C1C"/>
        <name val="Aptos Narrow"/>
        <family val="2"/>
        <scheme val="minor"/>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111C1C"/>
        <name val="Aptos Narrow"/>
        <family val="2"/>
        <scheme val="minor"/>
      </font>
      <numFmt numFmtId="167"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2F3131"/>
        <name val="Aptos Narrow"/>
        <family val="2"/>
        <scheme val="minor"/>
      </font>
      <numFmt numFmtId="0" formatCode="Genera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ptos Narrow"/>
        <family val="2"/>
        <scheme val="minor"/>
      </font>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ptos Narrow"/>
        <family val="2"/>
        <scheme val="minor"/>
      </font>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1"/>
        <color rgb="FF2F3131"/>
        <name val="Aptos Narrow"/>
        <family val="2"/>
        <scheme val="minor"/>
      </font>
      <alignment horizontal="center"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7"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4" formatCode="\$\ #,##0.00"/>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4" formatCode="\$\ #,##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none"/>
      </font>
      <numFmt numFmtId="164" formatCode="\$\ #,##0.00"/>
      <alignment horizontal="center" vertical="center" textRotation="0" wrapText="0" indent="0" justifyLastLine="0" shrinkToFit="1"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65" formatCode="\$\ 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none"/>
      </font>
      <numFmt numFmtId="1" formatCode="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8" formatCode="&quot;$&quot;#,##0.00"/>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family val="2"/>
        <scheme val="none"/>
      </font>
      <numFmt numFmtId="168" formatCode="&quot;$&quot;#,##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none"/>
      </font>
      <numFmt numFmtId="168" formatCode="&quot;$&quot;#,##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none"/>
      </font>
      <numFmt numFmtId="168" formatCode="&quot;$&quot;#,##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none"/>
      </font>
      <numFmt numFmtId="168" formatCode="&quot;$&quot;#,##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none"/>
      </font>
      <numFmt numFmtId="168"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none"/>
      </font>
      <numFmt numFmtId="168" formatCode="&quot;$&quot;#,##0.00"/>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none"/>
      </font>
      <numFmt numFmtId="168" formatCode="&quot;$&quot;#,##0.00"/>
      <alignment horizontal="lef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theme="1"/>
        <name val="Aptos Narrow"/>
        <family val="2"/>
        <scheme val="minor"/>
      </font>
      <fill>
        <patternFill patternType="none">
          <fgColor indexed="64"/>
          <bgColor indexed="65"/>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color theme="1"/>
        <name val="Aptos Narrow"/>
        <family val="2"/>
        <scheme val="minor"/>
      </font>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strike val="0"/>
        <outline val="0"/>
        <shadow val="0"/>
        <u val="none"/>
        <vertAlign val="baseline"/>
        <sz val="18"/>
        <color theme="1"/>
        <name val="Aptos Narrow"/>
        <family val="2"/>
        <scheme val="minor"/>
      </font>
      <alignment horizontal="center" vertical="center" textRotation="0" wrapText="0" indent="0" justifyLastLine="0" shrinkToFit="0" readingOrder="0"/>
    </dxf>
    <dxf>
      <numFmt numFmtId="168" formatCode="&quot;$&quot;#,##0.00"/>
      <alignment horizontal="general" vertical="center" textRotation="0" wrapText="1" indent="0" justifyLastLine="0" shrinkToFit="0" readingOrder="0"/>
    </dxf>
    <dxf>
      <numFmt numFmtId="168" formatCode="&quot;$&quot;#,##0.00"/>
      <alignment horizontal="general" vertical="center" textRotation="0" wrapText="1" indent="0" justifyLastLine="0" shrinkToFit="0" readingOrder="0"/>
    </dxf>
    <dxf>
      <numFmt numFmtId="168" formatCode="&quot;$&quot;#,##0.00"/>
      <alignment horizontal="general" vertical="center" textRotation="0" wrapText="1" indent="0" justifyLastLine="0" shrinkToFit="0" readingOrder="0"/>
    </dxf>
    <dxf>
      <numFmt numFmtId="168" formatCode="&quot;$&quot;#,##0.00"/>
      <alignment horizontal="general" vertical="center" textRotation="0" wrapText="1" indent="0" justifyLastLine="0" shrinkToFit="0" readingOrder="0"/>
    </dxf>
    <dxf>
      <numFmt numFmtId="168" formatCode="&quot;$&quot;#,##0.00"/>
      <alignment horizontal="general" vertical="center" textRotation="0" wrapText="1" indent="0" justifyLastLine="0" shrinkToFit="0" readingOrder="0"/>
    </dxf>
    <dxf>
      <numFmt numFmtId="168" formatCode="&quot;$&quot;#,##0.00"/>
      <alignment horizontal="general"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20</xdr:col>
      <xdr:colOff>0</xdr:colOff>
      <xdr:row>12</xdr:row>
      <xdr:rowOff>104775</xdr:rowOff>
    </xdr:from>
    <xdr:to>
      <xdr:col>20</xdr:col>
      <xdr:colOff>1285875</xdr:colOff>
      <xdr:row>14</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48753D9B-6700-40F4-8D57-60E57A1EF7AE}"/>
            </a:ext>
          </a:extLst>
        </xdr:cNvPr>
        <xdr:cNvSpPr/>
      </xdr:nvSpPr>
      <xdr:spPr>
        <a:xfrm>
          <a:off x="12192000" y="2273300"/>
          <a:ext cx="606425" cy="260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twoCellAnchor>
    <xdr:from>
      <xdr:col>1</xdr:col>
      <xdr:colOff>0</xdr:colOff>
      <xdr:row>6</xdr:row>
      <xdr:rowOff>0</xdr:rowOff>
    </xdr:from>
    <xdr:to>
      <xdr:col>20</xdr:col>
      <xdr:colOff>0</xdr:colOff>
      <xdr:row>14</xdr:row>
      <xdr:rowOff>9525</xdr:rowOff>
    </xdr:to>
    <xdr:sp macro="" textlink="">
      <xdr:nvSpPr>
        <xdr:cNvPr id="3" name="TextBox 2">
          <a:extLst>
            <a:ext uri="{FF2B5EF4-FFF2-40B4-BE49-F238E27FC236}">
              <a16:creationId xmlns:a16="http://schemas.microsoft.com/office/drawing/2014/main" id="{A89B31AE-3F04-43E9-B5DE-30F21133981A}"/>
            </a:ext>
          </a:extLst>
        </xdr:cNvPr>
        <xdr:cNvSpPr txBox="1"/>
      </xdr:nvSpPr>
      <xdr:spPr>
        <a:xfrm>
          <a:off x="609600" y="1085850"/>
          <a:ext cx="11582400" cy="1454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Creating</a:t>
          </a:r>
          <a:r>
            <a:rPr lang="en-US" sz="1200" b="1" u="sng" baseline="0"/>
            <a:t> the </a:t>
          </a:r>
          <a:r>
            <a:rPr lang="en-US" sz="1200" b="1" u="sng"/>
            <a:t>"Return</a:t>
          </a:r>
          <a:r>
            <a:rPr lang="en-US" sz="1200" b="1" u="sng" baseline="0"/>
            <a:t> to Index" Button</a:t>
          </a:r>
        </a:p>
        <a:p>
          <a:r>
            <a:rPr lang="en-US" sz="1100" b="1" u="none" baseline="0"/>
            <a:t>1. Insert your favorite shape and customize to your heart's content.</a:t>
          </a:r>
        </a:p>
        <a:p>
          <a:r>
            <a:rPr lang="en-US" sz="1100" b="0" u="none" baseline="0"/>
            <a:t>(Hold Alt while adjusting size or position to lock edges to nearest cells, this ensures shapes will be uniform. I used it for these text boxes too!)</a:t>
          </a:r>
        </a:p>
        <a:p>
          <a:endParaRPr lang="en-US" sz="1100" b="0" u="none" baseline="0"/>
        </a:p>
        <a:p>
          <a:r>
            <a:rPr lang="en-US" sz="1100" b="1" u="none" baseline="0"/>
            <a:t>2. Right-Click the shape and select "Link" in the drop-down menu.</a:t>
          </a:r>
        </a:p>
        <a:p>
          <a:endParaRPr lang="en-US" sz="1100" b="1" u="none" baseline="0"/>
        </a:p>
        <a:p>
          <a:r>
            <a:rPr lang="en-US" sz="1100" b="1" u="none" baseline="0"/>
            <a:t>3. Select "Place in This Document" and choose your favorite sheet and cell!</a:t>
          </a:r>
          <a:endParaRPr lang="en-US" sz="1100" b="0" u="none" baseline="0"/>
        </a:p>
        <a:p>
          <a:r>
            <a:rPr lang="en-US" sz="1100" b="0" u="none" baseline="0"/>
            <a:t>(Follow these steps for creating the links to each sheet in the INDEX as well!)</a:t>
          </a:r>
          <a:endParaRPr lang="en-US" sz="1100" b="1" u="none" baseline="0"/>
        </a:p>
        <a:p>
          <a:endParaRPr lang="en-US" sz="1100" b="0" u="none" baseline="0"/>
        </a:p>
        <a:p>
          <a:endParaRPr lang="en-US" sz="1100" b="0" u="none" baseline="0"/>
        </a:p>
      </xdr:txBody>
    </xdr:sp>
    <xdr:clientData/>
  </xdr:twoCellAnchor>
  <xdr:twoCellAnchor>
    <xdr:from>
      <xdr:col>1</xdr:col>
      <xdr:colOff>0</xdr:colOff>
      <xdr:row>14</xdr:row>
      <xdr:rowOff>0</xdr:rowOff>
    </xdr:from>
    <xdr:to>
      <xdr:col>20</xdr:col>
      <xdr:colOff>0</xdr:colOff>
      <xdr:row>29</xdr:row>
      <xdr:rowOff>0</xdr:rowOff>
    </xdr:to>
    <xdr:sp macro="" textlink="">
      <xdr:nvSpPr>
        <xdr:cNvPr id="4" name="TextBox 3">
          <a:extLst>
            <a:ext uri="{FF2B5EF4-FFF2-40B4-BE49-F238E27FC236}">
              <a16:creationId xmlns:a16="http://schemas.microsoft.com/office/drawing/2014/main" id="{694F3B89-0599-4506-99D7-948769192CBC}"/>
            </a:ext>
          </a:extLst>
        </xdr:cNvPr>
        <xdr:cNvSpPr txBox="1"/>
      </xdr:nvSpPr>
      <xdr:spPr>
        <a:xfrm>
          <a:off x="609600" y="2533650"/>
          <a:ext cx="11582400" cy="2714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Using the "VLOOKUP"</a:t>
          </a:r>
          <a:r>
            <a:rPr lang="en-US" sz="1200" b="1" u="sng" baseline="0"/>
            <a:t> Function to Autofill Airport Information</a:t>
          </a:r>
        </a:p>
        <a:p>
          <a:r>
            <a:rPr lang="en-US" sz="1100" b="1" u="none" baseline="0"/>
            <a:t>1. Set up a standardized location and format for airport data on each bid tab sheet. Each bid tab must include:</a:t>
          </a:r>
        </a:p>
        <a:p>
          <a:r>
            <a:rPr lang="en-US" sz="1100" b="1" u="none" baseline="0"/>
            <a:t>ID, City, Airport, Project Description, TAD #, Bid Date, County, and Grand Division</a:t>
          </a:r>
        </a:p>
        <a:p>
          <a:r>
            <a:rPr lang="en-US" sz="1100" b="0" u="none" baseline="0"/>
            <a:t>(I just copied last year's format!)</a:t>
          </a:r>
        </a:p>
        <a:p>
          <a:endParaRPr lang="en-US" sz="1100" b="0" u="none" baseline="0"/>
        </a:p>
        <a:p>
          <a:r>
            <a:rPr lang="en-US" sz="1100" b="1" baseline="0">
              <a:solidFill>
                <a:schemeClr val="dk1"/>
              </a:solidFill>
              <a:effectLst/>
              <a:latin typeface="+mn-lt"/>
              <a:ea typeface="+mn-ea"/>
              <a:cs typeface="+mn-cs"/>
            </a:rPr>
            <a:t>2. Reveal the hidden "DATA" sheet used to autofill airport data by right-clicking any sheet below and selecting "Unhide" from the drop-down menu. Copy "DATA" to your workbook.</a:t>
          </a:r>
          <a:endParaRPr lang="en-US">
            <a:effectLst/>
          </a:endParaRPr>
        </a:p>
        <a:p>
          <a:r>
            <a:rPr lang="en-US" sz="1100" b="0" baseline="0">
              <a:solidFill>
                <a:schemeClr val="dk1"/>
              </a:solidFill>
              <a:effectLst/>
              <a:latin typeface="+mn-lt"/>
              <a:ea typeface="+mn-ea"/>
              <a:cs typeface="+mn-cs"/>
            </a:rPr>
            <a:t>(The "DATA" sheet holds the County, City, Airport, and Grand Division associated with each Airport ID)</a:t>
          </a:r>
          <a:endParaRPr lang="en-US">
            <a:effectLst/>
          </a:endParaRPr>
        </a:p>
        <a:p>
          <a:endParaRPr lang="en-US" sz="1100" b="1" u="none" baseline="0"/>
        </a:p>
        <a:p>
          <a:r>
            <a:rPr lang="en-US" sz="1100" b="1" u="none" baseline="0"/>
            <a:t>3. Fill in a cell with the Airport ID for a given bid tab.</a:t>
          </a:r>
          <a:endParaRPr lang="en-US" sz="1100" b="0" u="none" baseline="0"/>
        </a:p>
        <a:p>
          <a:r>
            <a:rPr lang="en-US" sz="1100" b="0" u="none" baseline="0"/>
            <a:t>("VLOOKUP" will reference the ID in this cell to find the name and location of the airport given in "DATA".)</a:t>
          </a:r>
        </a:p>
        <a:p>
          <a:endParaRPr lang="en-US" sz="1100" b="0" u="none"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u="none" baseline="0"/>
            <a:t>4. Choose a cell to display the airport's city, then enter the VLOOKUP function to autofill the cell with the airport's city.</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=VLOOKUP(lookup_value, table_array, col_index_num)</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lookup_value is the cell holding the airport ID.</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table_array is the area VLOOKUP searches. (go to "DATA" and select the entire table excluding headers.)</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col_index_num is the specific column VLOOKUP searches. (for City, enter 3 because the city info in "DATA" is located in column 3.)</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5. Repeat step 4 for the Airport, County, and Grand Division!</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(For each VLOOKUP, only the col_index_num should change.)</a:t>
          </a:r>
        </a:p>
        <a:p>
          <a:pPr marL="0" marR="0" lvl="0" indent="0" defTabSz="914400" eaLnBrk="1" fontAlgn="auto" latinLnBrk="0" hangingPunct="1">
            <a:lnSpc>
              <a:spcPct val="100000"/>
            </a:lnSpc>
            <a:spcBef>
              <a:spcPts val="0"/>
            </a:spcBef>
            <a:spcAft>
              <a:spcPts val="0"/>
            </a:spcAft>
            <a:buClrTx/>
            <a:buSzTx/>
            <a:buFontTx/>
            <a:buNone/>
            <a:tabLst/>
            <a:defRPr/>
          </a:pPr>
          <a:endParaRPr lang="en-US" b="1">
            <a:effectLst/>
          </a:endParaRPr>
        </a:p>
        <a:p>
          <a:endParaRPr lang="en-US" sz="1100" b="0" u="none" baseline="0"/>
        </a:p>
        <a:p>
          <a:endParaRPr lang="en-US" sz="1100" b="1" u="none" baseline="0"/>
        </a:p>
        <a:p>
          <a:endParaRPr lang="en-US" sz="1100" b="0" u="none" baseline="0"/>
        </a:p>
        <a:p>
          <a:endParaRPr lang="en-US" sz="1100" b="0" u="none" baseline="0"/>
        </a:p>
      </xdr:txBody>
    </xdr:sp>
    <xdr:clientData/>
  </xdr:twoCellAnchor>
  <xdr:twoCellAnchor>
    <xdr:from>
      <xdr:col>18</xdr:col>
      <xdr:colOff>600075</xdr:colOff>
      <xdr:row>11</xdr:row>
      <xdr:rowOff>57150</xdr:rowOff>
    </xdr:from>
    <xdr:to>
      <xdr:col>19</xdr:col>
      <xdr:colOff>514350</xdr:colOff>
      <xdr:row>12</xdr:row>
      <xdr:rowOff>152400</xdr:rowOff>
    </xdr:to>
    <xdr:cxnSp macro="">
      <xdr:nvCxnSpPr>
        <xdr:cNvPr id="5" name="Straight Arrow Connector 4">
          <a:extLst>
            <a:ext uri="{FF2B5EF4-FFF2-40B4-BE49-F238E27FC236}">
              <a16:creationId xmlns:a16="http://schemas.microsoft.com/office/drawing/2014/main" id="{E900C5CF-8D03-4814-973F-1E4366513EA6}"/>
            </a:ext>
          </a:extLst>
        </xdr:cNvPr>
        <xdr:cNvCxnSpPr/>
      </xdr:nvCxnSpPr>
      <xdr:spPr>
        <a:xfrm>
          <a:off x="11569700" y="2047875"/>
          <a:ext cx="527050" cy="2762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485775</xdr:colOff>
      <xdr:row>14</xdr:row>
      <xdr:rowOff>28575</xdr:rowOff>
    </xdr:from>
    <xdr:to>
      <xdr:col>20</xdr:col>
      <xdr:colOff>0</xdr:colOff>
      <xdr:row>22</xdr:row>
      <xdr:rowOff>0</xdr:rowOff>
    </xdr:to>
    <xdr:sp macro="" textlink="">
      <xdr:nvSpPr>
        <xdr:cNvPr id="6" name="Left Brace 5">
          <a:extLst>
            <a:ext uri="{FF2B5EF4-FFF2-40B4-BE49-F238E27FC236}">
              <a16:creationId xmlns:a16="http://schemas.microsoft.com/office/drawing/2014/main" id="{0E94E10B-C793-4328-A19D-FBFB2DAA7B36}"/>
            </a:ext>
          </a:extLst>
        </xdr:cNvPr>
        <xdr:cNvSpPr/>
      </xdr:nvSpPr>
      <xdr:spPr>
        <a:xfrm>
          <a:off x="11455400" y="2559050"/>
          <a:ext cx="736600" cy="1422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0</xdr:colOff>
      <xdr:row>29</xdr:row>
      <xdr:rowOff>0</xdr:rowOff>
    </xdr:from>
    <xdr:to>
      <xdr:col>20</xdr:col>
      <xdr:colOff>0</xdr:colOff>
      <xdr:row>41</xdr:row>
      <xdr:rowOff>0</xdr:rowOff>
    </xdr:to>
    <xdr:sp macro="" textlink="">
      <xdr:nvSpPr>
        <xdr:cNvPr id="7" name="TextBox 6">
          <a:extLst>
            <a:ext uri="{FF2B5EF4-FFF2-40B4-BE49-F238E27FC236}">
              <a16:creationId xmlns:a16="http://schemas.microsoft.com/office/drawing/2014/main" id="{F0DF1A24-BF11-4550-AA9F-06A027CC850C}"/>
            </a:ext>
          </a:extLst>
        </xdr:cNvPr>
        <xdr:cNvSpPr txBox="1"/>
      </xdr:nvSpPr>
      <xdr:spPr>
        <a:xfrm>
          <a:off x="609600" y="5248275"/>
          <a:ext cx="11582400" cy="2171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baseline="0"/>
            <a:t>Potentially Useful Table Formatting Tips</a:t>
          </a:r>
        </a:p>
        <a:p>
          <a:r>
            <a:rPr lang="en-US" sz="1100" b="1" u="none"/>
            <a:t>1.</a:t>
          </a:r>
          <a:r>
            <a:rPr lang="en-US" sz="1100" b="1" u="none" baseline="0"/>
            <a:t> Insert data into a table to add sorting options and filters. Customize!</a:t>
          </a:r>
        </a:p>
        <a:p>
          <a:r>
            <a:rPr lang="en-US" sz="1100" b="0" u="none" baseline="0"/>
            <a:t>(Ensure data is easy to read. I chose this table specifically for the bold heading, light color, and high constrast between rows.)</a:t>
          </a:r>
        </a:p>
        <a:p>
          <a:endParaRPr lang="en-US" sz="1100" b="0" u="none" baseline="0"/>
        </a:p>
        <a:p>
          <a:r>
            <a:rPr lang="en-US" sz="1100" b="1" u="none" baseline="0"/>
            <a:t>2. Merge cells to create headers spanning multiple columns. Select the cells to merge, then select "Merge and Center" in the "Alignment" section under the "Home" tab.</a:t>
          </a:r>
        </a:p>
        <a:p>
          <a:endParaRPr lang="en-US" sz="1100" b="1" u="none" baseline="0"/>
        </a:p>
        <a:p>
          <a:r>
            <a:rPr lang="en-US" sz="1100" b="1" u="none" baseline="0"/>
            <a:t>3. Edit cell borders using the box icon in the "Font" section under the "Home" tab.</a:t>
          </a:r>
        </a:p>
        <a:p>
          <a:endParaRPr lang="en-US" sz="1100" b="1" u="none" baseline="0"/>
        </a:p>
        <a:p>
          <a:r>
            <a:rPr lang="en-US" sz="1100" b="1" u="none" baseline="0"/>
            <a:t>4. Adjust row height and column width for the entire sheet by selecting the arrow in the top-left corner of the worksheet and clicking "Format" in the "Cells" section under the "Home" tab.</a:t>
          </a:r>
        </a:p>
        <a:p>
          <a:r>
            <a:rPr lang="en-US" sz="1100" b="0" u="none" baseline="0"/>
            <a:t>(Adjust single rows and columns by double-clicking between them on the edges of the worksheet.)</a:t>
          </a:r>
        </a:p>
        <a:p>
          <a:endParaRPr lang="en-US" sz="1100" b="0" u="none" baseline="0"/>
        </a:p>
        <a:p>
          <a:r>
            <a:rPr lang="en-US" sz="1100" b="1" u="none" baseline="0"/>
            <a:t>5. Improve upon my design, look for ways to beat me!</a:t>
          </a:r>
        </a:p>
        <a:p>
          <a:endParaRPr lang="en-US" sz="1100" b="0" u="none"/>
        </a:p>
      </xdr:txBody>
    </xdr:sp>
    <xdr:clientData/>
  </xdr:twoCellAnchor>
  <xdr:twoCellAnchor>
    <xdr:from>
      <xdr:col>1</xdr:col>
      <xdr:colOff>0</xdr:colOff>
      <xdr:row>1</xdr:row>
      <xdr:rowOff>0</xdr:rowOff>
    </xdr:from>
    <xdr:to>
      <xdr:col>8</xdr:col>
      <xdr:colOff>0</xdr:colOff>
      <xdr:row>4</xdr:row>
      <xdr:rowOff>0</xdr:rowOff>
    </xdr:to>
    <xdr:sp macro="" textlink="">
      <xdr:nvSpPr>
        <xdr:cNvPr id="8" name="TextBox 7">
          <a:extLst>
            <a:ext uri="{FF2B5EF4-FFF2-40B4-BE49-F238E27FC236}">
              <a16:creationId xmlns:a16="http://schemas.microsoft.com/office/drawing/2014/main" id="{EDBC742D-B56A-47A9-9527-DBCBF1402207}"/>
            </a:ext>
          </a:extLst>
        </xdr:cNvPr>
        <xdr:cNvSpPr txBox="1"/>
      </xdr:nvSpPr>
      <xdr:spPr>
        <a:xfrm>
          <a:off x="609600" y="180975"/>
          <a:ext cx="4267200" cy="5429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t>Bid</a:t>
          </a:r>
          <a:r>
            <a:rPr lang="en-US" sz="2000" b="1" baseline="0"/>
            <a:t> Tabulations Formatting Guide</a:t>
          </a:r>
          <a:endParaRPr lang="en-US" sz="20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76200</xdr:colOff>
      <xdr:row>1</xdr:row>
      <xdr:rowOff>123825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A0606CB-501C-4393-B260-73664591D12C}"/>
            </a:ext>
          </a:extLst>
        </xdr:cNvPr>
        <xdr:cNvSpPr/>
      </xdr:nvSpPr>
      <xdr:spPr>
        <a:xfrm>
          <a:off x="76200" y="38100"/>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113974</xdr:colOff>
      <xdr:row>0</xdr:row>
      <xdr:rowOff>56987</xdr:rowOff>
    </xdr:from>
    <xdr:to>
      <xdr:col>1</xdr:col>
      <xdr:colOff>211259</xdr:colOff>
      <xdr:row>1</xdr:row>
      <xdr:rowOff>145968</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602963E8-4D8C-49DF-9D82-15ACE211AA0E}"/>
            </a:ext>
          </a:extLst>
        </xdr:cNvPr>
        <xdr:cNvSpPr/>
      </xdr:nvSpPr>
      <xdr:spPr>
        <a:xfrm>
          <a:off x="113974" y="56987"/>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0</xdr:row>
      <xdr:rowOff>47625</xdr:rowOff>
    </xdr:from>
    <xdr:to>
      <xdr:col>0</xdr:col>
      <xdr:colOff>1438275</xdr:colOff>
      <xdr:row>1</xdr:row>
      <xdr:rowOff>133350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2BECB01-9479-44B1-B1C4-638CD0021ED2}"/>
            </a:ext>
          </a:extLst>
        </xdr:cNvPr>
        <xdr:cNvSpPr/>
      </xdr:nvSpPr>
      <xdr:spPr>
        <a:xfrm>
          <a:off x="152400" y="4762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109140</xdr:colOff>
      <xdr:row>0</xdr:row>
      <xdr:rowOff>39687</xdr:rowOff>
    </xdr:from>
    <xdr:to>
      <xdr:col>1</xdr:col>
      <xdr:colOff>105171</xdr:colOff>
      <xdr:row>1</xdr:row>
      <xdr:rowOff>127396</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8CB6FA8-31DD-4CC9-8DB6-DB576A0CD656}"/>
            </a:ext>
          </a:extLst>
        </xdr:cNvPr>
        <xdr:cNvSpPr/>
      </xdr:nvSpPr>
      <xdr:spPr>
        <a:xfrm>
          <a:off x="109140" y="39687"/>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171450</xdr:colOff>
      <xdr:row>1</xdr:row>
      <xdr:rowOff>123825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BC8A84E-7361-4037-A6A2-917CB21F84B3}"/>
            </a:ext>
          </a:extLst>
        </xdr:cNvPr>
        <xdr:cNvSpPr/>
      </xdr:nvSpPr>
      <xdr:spPr>
        <a:xfrm>
          <a:off x="76200" y="38100"/>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152400</xdr:colOff>
      <xdr:row>0</xdr:row>
      <xdr:rowOff>57150</xdr:rowOff>
    </xdr:from>
    <xdr:to>
      <xdr:col>1</xdr:col>
      <xdr:colOff>209550</xdr:colOff>
      <xdr:row>1</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E94CDA3-5AE2-4E95-8525-ECCBC9D5BA08}"/>
            </a:ext>
          </a:extLst>
        </xdr:cNvPr>
        <xdr:cNvSpPr/>
      </xdr:nvSpPr>
      <xdr:spPr>
        <a:xfrm>
          <a:off x="152400" y="57150"/>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133350</xdr:colOff>
      <xdr:row>0</xdr:row>
      <xdr:rowOff>47625</xdr:rowOff>
    </xdr:from>
    <xdr:to>
      <xdr:col>1</xdr:col>
      <xdr:colOff>95250</xdr:colOff>
      <xdr:row>1</xdr:row>
      <xdr:rowOff>133350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177E86C-67ED-448D-9BB8-D0D9DC2C52D4}"/>
            </a:ext>
          </a:extLst>
        </xdr:cNvPr>
        <xdr:cNvSpPr/>
      </xdr:nvSpPr>
      <xdr:spPr>
        <a:xfrm>
          <a:off x="133350" y="4762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114300</xdr:colOff>
      <xdr:row>0</xdr:row>
      <xdr:rowOff>57150</xdr:rowOff>
    </xdr:from>
    <xdr:to>
      <xdr:col>1</xdr:col>
      <xdr:colOff>95250</xdr:colOff>
      <xdr:row>1</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B357F52-60AB-4EA3-92CC-F7CD64AC474F}"/>
            </a:ext>
          </a:extLst>
        </xdr:cNvPr>
        <xdr:cNvSpPr/>
      </xdr:nvSpPr>
      <xdr:spPr>
        <a:xfrm>
          <a:off x="114300" y="57150"/>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95250</xdr:colOff>
      <xdr:row>0</xdr:row>
      <xdr:rowOff>57150</xdr:rowOff>
    </xdr:from>
    <xdr:to>
      <xdr:col>1</xdr:col>
      <xdr:colOff>123825</xdr:colOff>
      <xdr:row>1</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DA24685-2DB5-4C31-94BB-4F7BDA58F558}"/>
            </a:ext>
          </a:extLst>
        </xdr:cNvPr>
        <xdr:cNvSpPr/>
      </xdr:nvSpPr>
      <xdr:spPr>
        <a:xfrm>
          <a:off x="95250" y="57150"/>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1</xdr:col>
      <xdr:colOff>76200</xdr:colOff>
      <xdr:row>1</xdr:row>
      <xdr:rowOff>152400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7EB7C6C-0371-4F4A-9C74-73AC6AC49D53}"/>
            </a:ext>
          </a:extLst>
        </xdr:cNvPr>
        <xdr:cNvSpPr/>
      </xdr:nvSpPr>
      <xdr:spPr>
        <a:xfrm>
          <a:off x="114300" y="6667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339725</xdr:colOff>
      <xdr:row>0</xdr:row>
      <xdr:rowOff>63500</xdr:rowOff>
    </xdr:from>
    <xdr:ext cx="6629400" cy="2200275"/>
    <xdr:sp macro="" textlink="">
      <xdr:nvSpPr>
        <xdr:cNvPr id="2" name="TextBox 1">
          <a:extLst>
            <a:ext uri="{FF2B5EF4-FFF2-40B4-BE49-F238E27FC236}">
              <a16:creationId xmlns:a16="http://schemas.microsoft.com/office/drawing/2014/main" id="{83F030AB-72B6-441A-8A2A-60201C7EF1F0}"/>
            </a:ext>
          </a:extLst>
        </xdr:cNvPr>
        <xdr:cNvSpPr txBox="1"/>
      </xdr:nvSpPr>
      <xdr:spPr>
        <a:xfrm>
          <a:off x="3997325" y="66675"/>
          <a:ext cx="6629400" cy="2200275"/>
        </a:xfrm>
        <a:prstGeom prst="rect">
          <a:avLst/>
        </a:prstGeom>
        <a:solidFill>
          <a:sysClr val="window" lastClr="FFFFFF"/>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0" i="0" u="sng">
              <a:solidFill>
                <a:schemeClr val="tx1"/>
              </a:solidFill>
              <a:effectLst/>
              <a:latin typeface="+mn-lt"/>
              <a:ea typeface="+mn-ea"/>
              <a:cs typeface="+mn-cs"/>
            </a:rPr>
            <a:t>Bid Tabulations Disclaimer</a:t>
          </a:r>
          <a:r>
            <a:rPr lang="en-US" sz="1100" b="0" i="0" u="none">
              <a:solidFill>
                <a:schemeClr val="tx1"/>
              </a:solidFill>
              <a:effectLst/>
              <a:latin typeface="+mn-lt"/>
              <a:ea typeface="+mn-ea"/>
              <a:cs typeface="+mn-cs"/>
            </a:rPr>
            <a:t>:</a:t>
          </a:r>
          <a:r>
            <a:rPr lang="en-US" sz="1100" b="0" i="0" u="none" baseline="0">
              <a:solidFill>
                <a:schemeClr val="tx1"/>
              </a:solidFill>
              <a:effectLst/>
              <a:latin typeface="+mn-lt"/>
              <a:ea typeface="+mn-ea"/>
              <a:cs typeface="+mn-cs"/>
            </a:rPr>
            <a:t> </a:t>
          </a:r>
          <a:r>
            <a:rPr lang="en-US" sz="1100" b="0" i="1">
              <a:solidFill>
                <a:schemeClr val="tx1"/>
              </a:solidFill>
              <a:effectLst/>
              <a:latin typeface="+mn-lt"/>
              <a:ea typeface="+mn-ea"/>
              <a:cs typeface="+mn-cs"/>
            </a:rPr>
            <a:t>These spreadsheets include Bid Tabulations for various airport improvement projects that were received within the 2025 calendar year. The Bid Tabulations were collected from airport consultants and do not represent all airport improvement projects conducted in the State during each calendar year. The Bid Tabulations shall serve as historical record only.  The Aeronautics Division makes no commitment or guarantee that estimates based on these historical prices will suffice as the Engineer’s Estimate nor result in award of any contract.  </a:t>
          </a:r>
        </a:p>
        <a:p>
          <a:endParaRPr lang="en-US" sz="1100" b="0" i="0">
            <a:solidFill>
              <a:schemeClr val="tx1"/>
            </a:solidFill>
            <a:effectLst/>
            <a:latin typeface="+mn-lt"/>
            <a:ea typeface="+mn-ea"/>
            <a:cs typeface="+mn-cs"/>
          </a:endParaRPr>
        </a:p>
        <a:p>
          <a:r>
            <a:rPr lang="en-US" sz="1100" b="0" i="1">
              <a:solidFill>
                <a:schemeClr val="tx1"/>
              </a:solidFill>
              <a:effectLst/>
              <a:latin typeface="+mn-lt"/>
              <a:ea typeface="+mn-ea"/>
              <a:cs typeface="+mn-cs"/>
            </a:rPr>
            <a:t>Unit prices are specific to each contract and can vary widely depending on various factors.  When developing an Opinion of Probable Cost for a project, it is recommended to develop cost-based estimates which include all costs for material, labor, supplies, equipment, subcontracts, overhead, markup, contract bonding, permitting, and taxes which are reasonably required to complete the work.</a:t>
          </a:r>
          <a:endParaRPr lang="en-US" sz="1100" b="0" i="0">
            <a:solidFill>
              <a:schemeClr val="tx1"/>
            </a:solidFill>
            <a:effectLst/>
            <a:latin typeface="+mn-lt"/>
            <a:ea typeface="+mn-ea"/>
            <a:cs typeface="+mn-cs"/>
          </a:endParaRPr>
        </a:p>
        <a:p>
          <a:endParaRPr lang="en-US" sz="1100"/>
        </a:p>
      </xdr:txBody>
    </xdr:sp>
    <xdr:clientData/>
  </xdr:oneCellAnchor>
  <xdr:twoCellAnchor>
    <xdr:from>
      <xdr:col>6</xdr:col>
      <xdr:colOff>415925</xdr:colOff>
      <xdr:row>12</xdr:row>
      <xdr:rowOff>38099</xdr:rowOff>
    </xdr:from>
    <xdr:to>
      <xdr:col>11</xdr:col>
      <xdr:colOff>415925</xdr:colOff>
      <xdr:row>15</xdr:row>
      <xdr:rowOff>28575</xdr:rowOff>
    </xdr:to>
    <xdr:sp macro="" textlink="">
      <xdr:nvSpPr>
        <xdr:cNvPr id="3" name="TextBox 2">
          <a:extLst>
            <a:ext uri="{FF2B5EF4-FFF2-40B4-BE49-F238E27FC236}">
              <a16:creationId xmlns:a16="http://schemas.microsoft.com/office/drawing/2014/main" id="{D22138C7-21FD-464B-8C50-1E679E2B6AB5}"/>
            </a:ext>
          </a:extLst>
        </xdr:cNvPr>
        <xdr:cNvSpPr txBox="1"/>
      </xdr:nvSpPr>
      <xdr:spPr>
        <a:xfrm>
          <a:off x="16122650" y="2438399"/>
          <a:ext cx="3048000" cy="5619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Right</a:t>
          </a:r>
          <a:r>
            <a:rPr lang="en-US" sz="1100" b="0" baseline="0"/>
            <a:t>-click any sheet below and u</a:t>
          </a:r>
          <a:r>
            <a:rPr lang="en-US" sz="1100" b="0"/>
            <a:t>nhide</a:t>
          </a:r>
          <a:r>
            <a:rPr lang="en-US" sz="1100" b="0" baseline="0"/>
            <a:t> "GUIDE" sheet for Bid Tabulations Formatting Guide.</a:t>
          </a:r>
          <a:endParaRPr lang="en-US" sz="1100" b="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104775</xdr:colOff>
      <xdr:row>0</xdr:row>
      <xdr:rowOff>57150</xdr:rowOff>
    </xdr:from>
    <xdr:to>
      <xdr:col>1</xdr:col>
      <xdr:colOff>180975</xdr:colOff>
      <xdr:row>1</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B3E02FD-EA24-4069-8905-D0FD92AFEC62}"/>
            </a:ext>
          </a:extLst>
        </xdr:cNvPr>
        <xdr:cNvSpPr/>
      </xdr:nvSpPr>
      <xdr:spPr>
        <a:xfrm>
          <a:off x="104775" y="57150"/>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133350</xdr:colOff>
      <xdr:row>0</xdr:row>
      <xdr:rowOff>47625</xdr:rowOff>
    </xdr:from>
    <xdr:to>
      <xdr:col>1</xdr:col>
      <xdr:colOff>180975</xdr:colOff>
      <xdr:row>1</xdr:row>
      <xdr:rowOff>133350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3E64E15-72CD-4026-82CE-0D0C860C0F7C}"/>
            </a:ext>
          </a:extLst>
        </xdr:cNvPr>
        <xdr:cNvSpPr/>
      </xdr:nvSpPr>
      <xdr:spPr>
        <a:xfrm>
          <a:off x="133350" y="4762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114300</xdr:colOff>
      <xdr:row>0</xdr:row>
      <xdr:rowOff>57150</xdr:rowOff>
    </xdr:from>
    <xdr:to>
      <xdr:col>0</xdr:col>
      <xdr:colOff>1400175</xdr:colOff>
      <xdr:row>1</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C45EB6D-CD53-43EC-B999-E7D1D32CE661}"/>
            </a:ext>
          </a:extLst>
        </xdr:cNvPr>
        <xdr:cNvSpPr/>
      </xdr:nvSpPr>
      <xdr:spPr>
        <a:xfrm>
          <a:off x="114300" y="57150"/>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95250</xdr:colOff>
      <xdr:row>0</xdr:row>
      <xdr:rowOff>57150</xdr:rowOff>
    </xdr:from>
    <xdr:to>
      <xdr:col>1</xdr:col>
      <xdr:colOff>76200</xdr:colOff>
      <xdr:row>1</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BAA87BB-83CF-4CBB-94E0-C4047CD66792}"/>
            </a:ext>
          </a:extLst>
        </xdr:cNvPr>
        <xdr:cNvSpPr/>
      </xdr:nvSpPr>
      <xdr:spPr>
        <a:xfrm>
          <a:off x="95250" y="57150"/>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60158</xdr:colOff>
      <xdr:row>0</xdr:row>
      <xdr:rowOff>50132</xdr:rowOff>
    </xdr:from>
    <xdr:to>
      <xdr:col>0</xdr:col>
      <xdr:colOff>1346033</xdr:colOff>
      <xdr:row>1</xdr:row>
      <xdr:rowOff>135857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ABFEB41-0C24-4197-A310-3B339E3EDABC}"/>
            </a:ext>
          </a:extLst>
        </xdr:cNvPr>
        <xdr:cNvSpPr/>
      </xdr:nvSpPr>
      <xdr:spPr>
        <a:xfrm>
          <a:off x="60158" y="50132"/>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85725</xdr:colOff>
      <xdr:row>0</xdr:row>
      <xdr:rowOff>47625</xdr:rowOff>
    </xdr:from>
    <xdr:to>
      <xdr:col>0</xdr:col>
      <xdr:colOff>1371600</xdr:colOff>
      <xdr:row>1</xdr:row>
      <xdr:rowOff>133350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ECDF746-5CB9-492D-A610-68662E3568A2}"/>
            </a:ext>
          </a:extLst>
        </xdr:cNvPr>
        <xdr:cNvSpPr/>
      </xdr:nvSpPr>
      <xdr:spPr>
        <a:xfrm>
          <a:off x="85725" y="4762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0</xdr:row>
      <xdr:rowOff>66675</xdr:rowOff>
    </xdr:from>
    <xdr:to>
      <xdr:col>0</xdr:col>
      <xdr:colOff>1428750</xdr:colOff>
      <xdr:row>1</xdr:row>
      <xdr:rowOff>152400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BF565D7-0D2B-468B-AF02-2405C4D4F089}"/>
            </a:ext>
          </a:extLst>
        </xdr:cNvPr>
        <xdr:cNvSpPr/>
      </xdr:nvSpPr>
      <xdr:spPr>
        <a:xfrm>
          <a:off x="142875" y="6667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171450</xdr:colOff>
      <xdr:row>1</xdr:row>
      <xdr:rowOff>152400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68BD2FD-99AE-4638-877E-63AA8FF3712E}"/>
            </a:ext>
          </a:extLst>
        </xdr:cNvPr>
        <xdr:cNvSpPr/>
      </xdr:nvSpPr>
      <xdr:spPr>
        <a:xfrm>
          <a:off x="76200" y="6667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0</xdr:row>
      <xdr:rowOff>57150</xdr:rowOff>
    </xdr:from>
    <xdr:to>
      <xdr:col>1</xdr:col>
      <xdr:colOff>276225</xdr:colOff>
      <xdr:row>1</xdr:row>
      <xdr:rowOff>142875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68F760D-5B5D-43D2-84B0-4FCCC73411F2}"/>
            </a:ext>
          </a:extLst>
        </xdr:cNvPr>
        <xdr:cNvSpPr/>
      </xdr:nvSpPr>
      <xdr:spPr>
        <a:xfrm>
          <a:off x="152400" y="57150"/>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240994</xdr:colOff>
      <xdr:row>0</xdr:row>
      <xdr:rowOff>68855</xdr:rowOff>
    </xdr:from>
    <xdr:to>
      <xdr:col>0</xdr:col>
      <xdr:colOff>1526869</xdr:colOff>
      <xdr:row>1</xdr:row>
      <xdr:rowOff>149990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FC54DC0-BD4B-472E-8E5E-B1869A01F3F4}"/>
            </a:ext>
          </a:extLst>
        </xdr:cNvPr>
        <xdr:cNvSpPr/>
      </xdr:nvSpPr>
      <xdr:spPr>
        <a:xfrm>
          <a:off x="240994" y="6885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147134</xdr:colOff>
      <xdr:row>0</xdr:row>
      <xdr:rowOff>54208</xdr:rowOff>
    </xdr:from>
    <xdr:to>
      <xdr:col>1</xdr:col>
      <xdr:colOff>263680</xdr:colOff>
      <xdr:row>1</xdr:row>
      <xdr:rowOff>136835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747393BE-3B0C-404F-8F8F-0FA92D38FE35}"/>
            </a:ext>
          </a:extLst>
        </xdr:cNvPr>
        <xdr:cNvSpPr/>
      </xdr:nvSpPr>
      <xdr:spPr>
        <a:xfrm>
          <a:off x="147134" y="54208"/>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47625</xdr:rowOff>
    </xdr:from>
    <xdr:to>
      <xdr:col>1</xdr:col>
      <xdr:colOff>180975</xdr:colOff>
      <xdr:row>1</xdr:row>
      <xdr:rowOff>133350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BC2317B-D90A-4EE1-AA84-3B1978044C4C}"/>
            </a:ext>
          </a:extLst>
        </xdr:cNvPr>
        <xdr:cNvSpPr/>
      </xdr:nvSpPr>
      <xdr:spPr>
        <a:xfrm>
          <a:off x="123825" y="4762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140710</xdr:colOff>
      <xdr:row>0</xdr:row>
      <xdr:rowOff>43295</xdr:rowOff>
    </xdr:from>
    <xdr:to>
      <xdr:col>1</xdr:col>
      <xdr:colOff>268432</xdr:colOff>
      <xdr:row>1</xdr:row>
      <xdr:rowOff>124690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D462B34-1DFC-49E3-98AB-49EB6CAAC9D5}"/>
            </a:ext>
          </a:extLst>
        </xdr:cNvPr>
        <xdr:cNvSpPr/>
      </xdr:nvSpPr>
      <xdr:spPr>
        <a:xfrm>
          <a:off x="140710" y="43295"/>
          <a:ext cx="1285875" cy="276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RETURN</a:t>
          </a:r>
          <a:r>
            <a:rPr lang="en-US" sz="1100" b="1" baseline="0"/>
            <a:t> TO INDEX</a:t>
          </a:r>
          <a:endParaRPr lang="en-US" sz="1100" b="1"/>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J12299\Desktop\New%202024%20Bid%20Tabulations.xlsx" TargetMode="External"/><Relationship Id="rId1" Type="http://schemas.openxmlformats.org/officeDocument/2006/relationships/externalLinkPath" Target="New%202024%20Bid%20Tabul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E"/>
      <sheetName val="DATA"/>
      <sheetName val="INDEX"/>
      <sheetName val="0M5"/>
      <sheetName val="2M8"/>
      <sheetName val="2M8 (2)"/>
      <sheetName val="CKV"/>
      <sheetName val="GZS"/>
      <sheetName val="MNV"/>
      <sheetName val="PVE"/>
      <sheetName val="SNH"/>
      <sheetName val="XNX"/>
      <sheetName val="MQY"/>
      <sheetName val="M15"/>
      <sheetName val="GKT"/>
      <sheetName val="2A0"/>
      <sheetName val="2M2"/>
      <sheetName val="2M2 (2)"/>
      <sheetName val="MRC"/>
      <sheetName val="RZR"/>
      <sheetName val="GCY"/>
      <sheetName val="JAU"/>
    </sheetNames>
    <sheetDataSet>
      <sheetData sheetId="0"/>
      <sheetData sheetId="1">
        <row r="2">
          <cell r="A2" t="str">
            <v>0A3</v>
          </cell>
          <cell r="B2" t="str">
            <v>Dekalb</v>
          </cell>
          <cell r="C2" t="str">
            <v>Smithville</v>
          </cell>
          <cell r="D2" t="str">
            <v>Smithville Municipal</v>
          </cell>
          <cell r="E2" t="str">
            <v>Middle</v>
          </cell>
        </row>
        <row r="3">
          <cell r="A3" t="str">
            <v>0A4</v>
          </cell>
          <cell r="B3" t="str">
            <v>Washington</v>
          </cell>
          <cell r="C3" t="str">
            <v>Johnson City</v>
          </cell>
          <cell r="D3" t="str">
            <v>Johnson City</v>
          </cell>
          <cell r="E3" t="str">
            <v>East</v>
          </cell>
        </row>
        <row r="4">
          <cell r="A4" t="str">
            <v>0A9</v>
          </cell>
          <cell r="B4" t="str">
            <v>Carter</v>
          </cell>
          <cell r="C4" t="str">
            <v>Elizabethton</v>
          </cell>
          <cell r="D4" t="str">
            <v>Elizabethton Municipal</v>
          </cell>
          <cell r="E4" t="str">
            <v>East</v>
          </cell>
        </row>
        <row r="5">
          <cell r="A5" t="str">
            <v>0M2</v>
          </cell>
          <cell r="B5" t="str">
            <v>Lake</v>
          </cell>
          <cell r="C5" t="str">
            <v>Tiptonville</v>
          </cell>
          <cell r="D5" t="str">
            <v>Reelfoot Lake</v>
          </cell>
          <cell r="E5" t="str">
            <v>West</v>
          </cell>
        </row>
        <row r="6">
          <cell r="A6" t="str">
            <v>0M3</v>
          </cell>
          <cell r="B6" t="str">
            <v>Lewis</v>
          </cell>
          <cell r="C6" t="str">
            <v>Hohenwald</v>
          </cell>
          <cell r="D6" t="str">
            <v>John A. Baker Field</v>
          </cell>
          <cell r="E6" t="str">
            <v>Middle</v>
          </cell>
        </row>
        <row r="7">
          <cell r="A7" t="str">
            <v>0M4</v>
          </cell>
          <cell r="B7" t="str">
            <v>Benton</v>
          </cell>
          <cell r="C7" t="str">
            <v>Camden</v>
          </cell>
          <cell r="D7" t="str">
            <v>Benton County</v>
          </cell>
          <cell r="E7" t="str">
            <v>West</v>
          </cell>
        </row>
        <row r="8">
          <cell r="A8" t="str">
            <v>0M5</v>
          </cell>
          <cell r="B8" t="str">
            <v>Humphreys</v>
          </cell>
          <cell r="C8" t="str">
            <v>Waverly</v>
          </cell>
          <cell r="D8" t="str">
            <v>Humphreys County</v>
          </cell>
          <cell r="E8" t="str">
            <v>Middle</v>
          </cell>
        </row>
        <row r="9">
          <cell r="A9" t="str">
            <v>1A0</v>
          </cell>
          <cell r="B9" t="str">
            <v>Hamilton</v>
          </cell>
          <cell r="C9" t="str">
            <v>Chattanooga</v>
          </cell>
          <cell r="D9" t="str">
            <v>Dallas Bay Skypark</v>
          </cell>
          <cell r="E9" t="str">
            <v>East</v>
          </cell>
        </row>
        <row r="10">
          <cell r="A10" t="str">
            <v>1A3</v>
          </cell>
          <cell r="B10" t="str">
            <v>Polk</v>
          </cell>
          <cell r="C10" t="str">
            <v>Copperhill</v>
          </cell>
          <cell r="D10" t="str">
            <v>Martin Campbell Field</v>
          </cell>
          <cell r="E10" t="str">
            <v>East</v>
          </cell>
        </row>
        <row r="11">
          <cell r="A11" t="str">
            <v>1A7</v>
          </cell>
          <cell r="B11" t="str">
            <v>Jackson</v>
          </cell>
          <cell r="C11" t="str">
            <v>Gainesboro</v>
          </cell>
          <cell r="D11" t="str">
            <v>Jackson County</v>
          </cell>
          <cell r="E11" t="str">
            <v>Middle</v>
          </cell>
        </row>
        <row r="12">
          <cell r="A12" t="str">
            <v>1M5</v>
          </cell>
          <cell r="B12" t="str">
            <v>Sumner</v>
          </cell>
          <cell r="C12" t="str">
            <v>Portland</v>
          </cell>
          <cell r="D12" t="str">
            <v>Portland Municipal</v>
          </cell>
          <cell r="E12" t="str">
            <v>Middle</v>
          </cell>
        </row>
        <row r="13">
          <cell r="A13" t="str">
            <v>2A0</v>
          </cell>
          <cell r="B13" t="str">
            <v>Rhea</v>
          </cell>
          <cell r="C13" t="str">
            <v>Dayton</v>
          </cell>
          <cell r="D13" t="str">
            <v>Mark Anton Airport</v>
          </cell>
          <cell r="E13" t="str">
            <v>East</v>
          </cell>
        </row>
        <row r="14">
          <cell r="A14" t="str">
            <v>2A1</v>
          </cell>
          <cell r="B14" t="str">
            <v>Fentress</v>
          </cell>
          <cell r="C14" t="str">
            <v>Jamestown</v>
          </cell>
          <cell r="D14" t="str">
            <v>Jamestown Municipal</v>
          </cell>
          <cell r="E14" t="str">
            <v>Middle</v>
          </cell>
        </row>
        <row r="15">
          <cell r="A15" t="str">
            <v>2M2</v>
          </cell>
          <cell r="B15" t="str">
            <v>Lawrence</v>
          </cell>
          <cell r="C15" t="str">
            <v>Lawrenceburg</v>
          </cell>
          <cell r="D15" t="str">
            <v>Lawrenceburg-Lawrence County</v>
          </cell>
          <cell r="E15" t="str">
            <v>Middle</v>
          </cell>
        </row>
        <row r="16">
          <cell r="A16" t="str">
            <v>2M8</v>
          </cell>
          <cell r="B16" t="str">
            <v>Shelby</v>
          </cell>
          <cell r="C16" t="str">
            <v>Millington</v>
          </cell>
          <cell r="D16" t="str">
            <v>Charles W. Baker</v>
          </cell>
          <cell r="E16" t="str">
            <v>West</v>
          </cell>
        </row>
        <row r="17">
          <cell r="A17" t="str">
            <v>3A2</v>
          </cell>
          <cell r="B17" t="str">
            <v>Claiborne</v>
          </cell>
          <cell r="C17" t="str">
            <v>Tazewell</v>
          </cell>
          <cell r="D17" t="str">
            <v>New Tazewell Municipal</v>
          </cell>
          <cell r="E17" t="str">
            <v>East</v>
          </cell>
        </row>
        <row r="18">
          <cell r="A18" t="str">
            <v>3M7</v>
          </cell>
          <cell r="B18" t="str">
            <v>Macon</v>
          </cell>
          <cell r="C18" t="str">
            <v>Lafayette</v>
          </cell>
          <cell r="D18" t="str">
            <v>Lafayette Municipal</v>
          </cell>
          <cell r="E18" t="str">
            <v>Middle</v>
          </cell>
        </row>
        <row r="19">
          <cell r="A19" t="str">
            <v>50M</v>
          </cell>
          <cell r="B19" t="str">
            <v>Bedford</v>
          </cell>
          <cell r="C19" t="str">
            <v>Eagleville</v>
          </cell>
          <cell r="D19" t="str">
            <v>Puckett</v>
          </cell>
          <cell r="E19" t="str">
            <v>Middle</v>
          </cell>
        </row>
        <row r="20">
          <cell r="A20" t="str">
            <v>54M</v>
          </cell>
          <cell r="B20" t="str">
            <v>Fayette</v>
          </cell>
          <cell r="C20" t="str">
            <v>Rossville</v>
          </cell>
          <cell r="D20" t="str">
            <v>Wolf River</v>
          </cell>
          <cell r="E20" t="str">
            <v>West</v>
          </cell>
        </row>
        <row r="21">
          <cell r="A21" t="str">
            <v>6A4</v>
          </cell>
          <cell r="B21" t="str">
            <v>Johnson</v>
          </cell>
          <cell r="C21" t="str">
            <v>Mountain City</v>
          </cell>
          <cell r="D21" t="str">
            <v>Johnson County</v>
          </cell>
          <cell r="E21" t="str">
            <v>East</v>
          </cell>
        </row>
        <row r="22">
          <cell r="A22" t="str">
            <v>8A3</v>
          </cell>
          <cell r="B22" t="str">
            <v>Overton</v>
          </cell>
          <cell r="C22" t="str">
            <v>Livingston</v>
          </cell>
          <cell r="D22" t="str">
            <v>Livingston Municipal</v>
          </cell>
          <cell r="E22" t="str">
            <v>Middle</v>
          </cell>
        </row>
        <row r="23">
          <cell r="A23" t="str">
            <v>92A</v>
          </cell>
          <cell r="B23" t="str">
            <v>Polk</v>
          </cell>
          <cell r="C23" t="str">
            <v>Benton</v>
          </cell>
          <cell r="D23" t="str">
            <v>Chilhowee Gliderport</v>
          </cell>
          <cell r="E23" t="str">
            <v>East</v>
          </cell>
        </row>
        <row r="24">
          <cell r="A24" t="str">
            <v>APT</v>
          </cell>
          <cell r="B24" t="str">
            <v>Marion</v>
          </cell>
          <cell r="C24" t="str">
            <v>Jasper</v>
          </cell>
          <cell r="D24" t="str">
            <v>Marion County-Brown Field</v>
          </cell>
          <cell r="E24" t="str">
            <v>East</v>
          </cell>
        </row>
        <row r="25">
          <cell r="A25" t="str">
            <v>BGF</v>
          </cell>
          <cell r="B25" t="str">
            <v>Franklin</v>
          </cell>
          <cell r="C25" t="str">
            <v>Winchester</v>
          </cell>
          <cell r="D25" t="str">
            <v>Winchester Municipal</v>
          </cell>
          <cell r="E25" t="str">
            <v>Middle</v>
          </cell>
        </row>
        <row r="26">
          <cell r="A26" t="str">
            <v>BNA</v>
          </cell>
          <cell r="B26" t="str">
            <v>Davidson</v>
          </cell>
          <cell r="C26" t="str">
            <v>Nashville</v>
          </cell>
          <cell r="D26" t="str">
            <v>Nashville International</v>
          </cell>
          <cell r="E26" t="str">
            <v>Middle</v>
          </cell>
        </row>
        <row r="27">
          <cell r="A27" t="str">
            <v>CHA</v>
          </cell>
          <cell r="B27" t="str">
            <v>Hamilton</v>
          </cell>
          <cell r="C27" t="str">
            <v>Chattanooga</v>
          </cell>
          <cell r="D27" t="str">
            <v>Lovell Field</v>
          </cell>
          <cell r="E27" t="str">
            <v>East</v>
          </cell>
        </row>
        <row r="28">
          <cell r="A28" t="str">
            <v>CKV</v>
          </cell>
          <cell r="B28" t="str">
            <v>Montgomery</v>
          </cell>
          <cell r="C28" t="str">
            <v>Clarksville</v>
          </cell>
          <cell r="D28" t="str">
            <v>Outlaw Field</v>
          </cell>
          <cell r="E28" t="str">
            <v>Middle</v>
          </cell>
        </row>
        <row r="29">
          <cell r="A29" t="str">
            <v>CSV</v>
          </cell>
          <cell r="B29" t="str">
            <v>Cumberland</v>
          </cell>
          <cell r="C29" t="str">
            <v>Crossville</v>
          </cell>
          <cell r="D29" t="str">
            <v>Crossville Memorial-Whitson Field</v>
          </cell>
          <cell r="E29" t="str">
            <v>East</v>
          </cell>
        </row>
        <row r="30">
          <cell r="A30" t="str">
            <v>DKX</v>
          </cell>
          <cell r="B30" t="str">
            <v>Knox</v>
          </cell>
          <cell r="C30" t="str">
            <v>Knoxville</v>
          </cell>
          <cell r="D30" t="str">
            <v>Knoxville Downtown Island</v>
          </cell>
          <cell r="E30" t="str">
            <v>East</v>
          </cell>
        </row>
        <row r="31">
          <cell r="A31" t="str">
            <v>DYR</v>
          </cell>
          <cell r="B31" t="str">
            <v>Dyer</v>
          </cell>
          <cell r="C31" t="str">
            <v>Dyersburg</v>
          </cell>
          <cell r="D31" t="str">
            <v>Dyersburg Regional Airport</v>
          </cell>
          <cell r="E31" t="str">
            <v>West</v>
          </cell>
        </row>
        <row r="32">
          <cell r="A32" t="str">
            <v>FGU</v>
          </cell>
          <cell r="B32" t="str">
            <v>Hamilton</v>
          </cell>
          <cell r="C32" t="str">
            <v>Collegedale</v>
          </cell>
          <cell r="D32" t="str">
            <v>Collegedale Municipal</v>
          </cell>
          <cell r="E32" t="str">
            <v>East</v>
          </cell>
        </row>
        <row r="33">
          <cell r="A33" t="str">
            <v>FYE</v>
          </cell>
          <cell r="B33" t="str">
            <v>Fayette</v>
          </cell>
          <cell r="C33" t="str">
            <v>Somerville</v>
          </cell>
          <cell r="D33" t="str">
            <v>Fayette County</v>
          </cell>
          <cell r="E33" t="str">
            <v>West</v>
          </cell>
        </row>
        <row r="34">
          <cell r="A34" t="str">
            <v>FYM</v>
          </cell>
          <cell r="B34" t="str">
            <v>Lincoln</v>
          </cell>
          <cell r="C34" t="str">
            <v>Fayetteville</v>
          </cell>
          <cell r="D34" t="str">
            <v>Fayetteville Municipal</v>
          </cell>
          <cell r="E34" t="str">
            <v>Middle</v>
          </cell>
        </row>
        <row r="35">
          <cell r="A35" t="str">
            <v>GCY</v>
          </cell>
          <cell r="B35" t="str">
            <v>Greene</v>
          </cell>
          <cell r="C35" t="str">
            <v>Greeneville</v>
          </cell>
          <cell r="D35" t="str">
            <v>Greeneville-Greene County Municipal</v>
          </cell>
          <cell r="E35" t="str">
            <v>East</v>
          </cell>
        </row>
        <row r="36">
          <cell r="A36" t="str">
            <v>GHM</v>
          </cell>
          <cell r="B36" t="str">
            <v>Hickman</v>
          </cell>
          <cell r="C36" t="str">
            <v>Centerville</v>
          </cell>
          <cell r="D36" t="str">
            <v>Centerville Municipal</v>
          </cell>
          <cell r="E36" t="str">
            <v>Middle</v>
          </cell>
        </row>
        <row r="37">
          <cell r="A37" t="str">
            <v>GKT</v>
          </cell>
          <cell r="B37" t="str">
            <v>Sevier</v>
          </cell>
          <cell r="C37" t="str">
            <v>Sevierville</v>
          </cell>
          <cell r="D37" t="str">
            <v>Gatlinburg-Pigeon Forge</v>
          </cell>
          <cell r="E37" t="str">
            <v>East</v>
          </cell>
        </row>
        <row r="38">
          <cell r="A38" t="str">
            <v>GZS</v>
          </cell>
          <cell r="B38" t="str">
            <v>Giles</v>
          </cell>
          <cell r="C38" t="str">
            <v>Pulaski</v>
          </cell>
          <cell r="D38" t="str">
            <v>Abernathy Field</v>
          </cell>
          <cell r="E38" t="str">
            <v>Middle</v>
          </cell>
        </row>
        <row r="39">
          <cell r="A39" t="str">
            <v>HZD</v>
          </cell>
          <cell r="B39" t="str">
            <v>Carroll</v>
          </cell>
          <cell r="C39" t="str">
            <v>Huntingdon</v>
          </cell>
          <cell r="D39" t="str">
            <v>Carroll County</v>
          </cell>
          <cell r="E39" t="str">
            <v>West</v>
          </cell>
        </row>
        <row r="40">
          <cell r="A40" t="str">
            <v>JAU</v>
          </cell>
          <cell r="B40" t="str">
            <v>Campbell</v>
          </cell>
          <cell r="C40" t="str">
            <v>Jacksboro</v>
          </cell>
          <cell r="D40" t="str">
            <v>Campbell County</v>
          </cell>
          <cell r="E40" t="str">
            <v>East</v>
          </cell>
        </row>
        <row r="41">
          <cell r="A41" t="str">
            <v>JWN</v>
          </cell>
          <cell r="B41" t="str">
            <v>Davidson</v>
          </cell>
          <cell r="C41" t="str">
            <v>Nashville</v>
          </cell>
          <cell r="D41" t="str">
            <v>John C. Tune</v>
          </cell>
          <cell r="E41" t="str">
            <v>Middle</v>
          </cell>
        </row>
        <row r="42">
          <cell r="A42" t="str">
            <v>LUG</v>
          </cell>
          <cell r="B42" t="str">
            <v>Marshall</v>
          </cell>
          <cell r="C42" t="str">
            <v>Lewisburg</v>
          </cell>
          <cell r="D42" t="str">
            <v>Ellington</v>
          </cell>
          <cell r="E42" t="str">
            <v>Middle</v>
          </cell>
        </row>
        <row r="43">
          <cell r="A43" t="str">
            <v>M01</v>
          </cell>
          <cell r="B43" t="str">
            <v>Shelby</v>
          </cell>
          <cell r="C43" t="str">
            <v>Memphis</v>
          </cell>
          <cell r="D43" t="str">
            <v>General Dewitt Spain</v>
          </cell>
          <cell r="E43" t="str">
            <v>West</v>
          </cell>
        </row>
        <row r="44">
          <cell r="A44" t="str">
            <v>M02</v>
          </cell>
          <cell r="B44" t="str">
            <v>Dickson</v>
          </cell>
          <cell r="C44" t="str">
            <v>Dickson</v>
          </cell>
          <cell r="D44" t="str">
            <v>Dickson Municipal</v>
          </cell>
          <cell r="E44" t="str">
            <v>Middle</v>
          </cell>
        </row>
        <row r="45">
          <cell r="A45" t="str">
            <v>M04</v>
          </cell>
          <cell r="B45" t="str">
            <v>Tipton</v>
          </cell>
          <cell r="C45" t="str">
            <v>Covington</v>
          </cell>
          <cell r="D45" t="str">
            <v>Covington Municipal</v>
          </cell>
          <cell r="E45" t="str">
            <v>West</v>
          </cell>
        </row>
        <row r="46">
          <cell r="A46" t="str">
            <v>M08</v>
          </cell>
          <cell r="B46" t="str">
            <v>Hardeman</v>
          </cell>
          <cell r="C46" t="str">
            <v>Bolivar</v>
          </cell>
          <cell r="D46" t="str">
            <v>William L. Whitehurst Field</v>
          </cell>
          <cell r="E46" t="str">
            <v>West</v>
          </cell>
        </row>
        <row r="47">
          <cell r="A47" t="str">
            <v>M15</v>
          </cell>
          <cell r="B47" t="str">
            <v>Perry</v>
          </cell>
          <cell r="C47" t="str">
            <v>Linden</v>
          </cell>
          <cell r="D47" t="str">
            <v>James Tucker Airport</v>
          </cell>
          <cell r="E47" t="str">
            <v>Middle</v>
          </cell>
        </row>
        <row r="48">
          <cell r="A48" t="str">
            <v>M29</v>
          </cell>
          <cell r="B48" t="str">
            <v>Wayne</v>
          </cell>
          <cell r="C48" t="str">
            <v>Clifton</v>
          </cell>
          <cell r="D48" t="str">
            <v>Hassell Field</v>
          </cell>
          <cell r="E48" t="str">
            <v>Middle</v>
          </cell>
        </row>
        <row r="49">
          <cell r="A49" t="str">
            <v>M31</v>
          </cell>
          <cell r="B49" t="str">
            <v>Lauderdale</v>
          </cell>
          <cell r="C49" t="str">
            <v>Halls</v>
          </cell>
          <cell r="D49" t="str">
            <v>Arnold Field</v>
          </cell>
          <cell r="E49" t="str">
            <v>West</v>
          </cell>
        </row>
        <row r="50">
          <cell r="A50" t="str">
            <v>M53</v>
          </cell>
          <cell r="B50" t="str">
            <v>Gibson</v>
          </cell>
          <cell r="C50" t="str">
            <v>Humboldt</v>
          </cell>
          <cell r="D50" t="str">
            <v>Humboldt Municipal</v>
          </cell>
          <cell r="E50" t="str">
            <v>West</v>
          </cell>
        </row>
        <row r="51">
          <cell r="A51" t="str">
            <v>M54</v>
          </cell>
          <cell r="B51" t="str">
            <v>Wilson</v>
          </cell>
          <cell r="C51" t="str">
            <v>Lebanon</v>
          </cell>
          <cell r="D51" t="str">
            <v>Lebanon Municipal</v>
          </cell>
          <cell r="E51" t="str">
            <v>Middle</v>
          </cell>
        </row>
        <row r="52">
          <cell r="A52" t="str">
            <v>M91</v>
          </cell>
          <cell r="B52" t="str">
            <v>Robertson</v>
          </cell>
          <cell r="C52" t="str">
            <v>Springfield</v>
          </cell>
          <cell r="D52" t="str">
            <v>Springfield-Robertson County</v>
          </cell>
          <cell r="E52" t="str">
            <v>Middle</v>
          </cell>
        </row>
        <row r="53">
          <cell r="A53" t="str">
            <v>M93</v>
          </cell>
          <cell r="B53" t="str">
            <v>Houston</v>
          </cell>
          <cell r="C53" t="str">
            <v>Mckinnon</v>
          </cell>
          <cell r="D53" t="str">
            <v>Houston County</v>
          </cell>
          <cell r="E53" t="str">
            <v>Middle</v>
          </cell>
        </row>
        <row r="54">
          <cell r="A54" t="str">
            <v>MBT</v>
          </cell>
          <cell r="B54" t="str">
            <v>Rutherford</v>
          </cell>
          <cell r="C54" t="str">
            <v>Murfreesboro</v>
          </cell>
          <cell r="D54" t="str">
            <v>Murfreesboro Municipal</v>
          </cell>
          <cell r="E54" t="str">
            <v>Middle</v>
          </cell>
        </row>
        <row r="55">
          <cell r="A55" t="str">
            <v>MEM</v>
          </cell>
          <cell r="B55" t="str">
            <v>Shelby</v>
          </cell>
          <cell r="C55" t="str">
            <v>Memphis</v>
          </cell>
          <cell r="D55" t="str">
            <v>Memphis International</v>
          </cell>
          <cell r="E55" t="str">
            <v>West</v>
          </cell>
        </row>
        <row r="56">
          <cell r="A56" t="str">
            <v>MKL</v>
          </cell>
          <cell r="B56" t="str">
            <v>Madison</v>
          </cell>
          <cell r="C56" t="str">
            <v>Jackson</v>
          </cell>
          <cell r="D56" t="str">
            <v>McKellar-Sipes Regional</v>
          </cell>
          <cell r="E56" t="str">
            <v>West</v>
          </cell>
        </row>
        <row r="57">
          <cell r="A57" t="str">
            <v>MMI</v>
          </cell>
          <cell r="B57" t="str">
            <v>Mcminn</v>
          </cell>
          <cell r="C57" t="str">
            <v>Athens</v>
          </cell>
          <cell r="D57" t="str">
            <v>Mcminn County</v>
          </cell>
          <cell r="E57" t="str">
            <v>East</v>
          </cell>
        </row>
        <row r="58">
          <cell r="A58" t="str">
            <v>MNV</v>
          </cell>
          <cell r="B58" t="str">
            <v>Monroe</v>
          </cell>
          <cell r="C58" t="str">
            <v>Madisonville</v>
          </cell>
          <cell r="D58" t="str">
            <v>Monroe County</v>
          </cell>
          <cell r="E58" t="str">
            <v>East</v>
          </cell>
        </row>
        <row r="59">
          <cell r="A59" t="str">
            <v>MOR</v>
          </cell>
          <cell r="B59" t="str">
            <v>Hamblen</v>
          </cell>
          <cell r="C59" t="str">
            <v>Morristown</v>
          </cell>
          <cell r="D59" t="str">
            <v>Moore-Murrell Field</v>
          </cell>
          <cell r="E59" t="str">
            <v>East</v>
          </cell>
        </row>
        <row r="60">
          <cell r="A60" t="str">
            <v>MQY</v>
          </cell>
          <cell r="B60" t="str">
            <v>Rutherford</v>
          </cell>
          <cell r="C60" t="str">
            <v>Smyrna</v>
          </cell>
          <cell r="D60" t="str">
            <v>Smyrna Airport</v>
          </cell>
          <cell r="E60" t="str">
            <v>Middle</v>
          </cell>
        </row>
        <row r="61">
          <cell r="A61" t="str">
            <v>MRC</v>
          </cell>
          <cell r="B61" t="str">
            <v>Maury</v>
          </cell>
          <cell r="C61" t="str">
            <v>Columbia/Mount Pleasant</v>
          </cell>
          <cell r="D61" t="str">
            <v>Maury County</v>
          </cell>
          <cell r="E61" t="str">
            <v>Middle</v>
          </cell>
        </row>
        <row r="62">
          <cell r="A62" t="str">
            <v>NQA</v>
          </cell>
          <cell r="B62" t="str">
            <v>Shelby</v>
          </cell>
          <cell r="C62" t="str">
            <v>Millington</v>
          </cell>
          <cell r="D62" t="str">
            <v>Millington Regional Jetport</v>
          </cell>
          <cell r="E62" t="str">
            <v>West</v>
          </cell>
        </row>
        <row r="63">
          <cell r="A63" t="str">
            <v>PHT</v>
          </cell>
          <cell r="B63" t="str">
            <v>Henry</v>
          </cell>
          <cell r="C63" t="str">
            <v>Paris</v>
          </cell>
          <cell r="D63" t="str">
            <v>Henry County</v>
          </cell>
          <cell r="E63" t="str">
            <v>West</v>
          </cell>
        </row>
        <row r="64">
          <cell r="A64" t="str">
            <v>PVE</v>
          </cell>
          <cell r="B64" t="str">
            <v>Henderson</v>
          </cell>
          <cell r="C64" t="str">
            <v>Lexington-Parsons</v>
          </cell>
          <cell r="D64" t="str">
            <v>Beech River Regional</v>
          </cell>
          <cell r="E64" t="str">
            <v>West</v>
          </cell>
        </row>
        <row r="65">
          <cell r="A65" t="str">
            <v>RKW</v>
          </cell>
          <cell r="B65" t="str">
            <v>Morgan</v>
          </cell>
          <cell r="C65" t="str">
            <v>Rockwood</v>
          </cell>
          <cell r="D65" t="str">
            <v>Rockwood Municipal</v>
          </cell>
          <cell r="E65" t="str">
            <v>East</v>
          </cell>
        </row>
        <row r="66">
          <cell r="A66" t="str">
            <v>RNC</v>
          </cell>
          <cell r="B66" t="str">
            <v>Warren</v>
          </cell>
          <cell r="C66" t="str">
            <v>Mcminnville</v>
          </cell>
          <cell r="D66" t="str">
            <v>Warren County Memorial</v>
          </cell>
          <cell r="E66" t="str">
            <v>Middle</v>
          </cell>
        </row>
        <row r="67">
          <cell r="A67" t="str">
            <v>RVN</v>
          </cell>
          <cell r="B67" t="str">
            <v>Hawkins</v>
          </cell>
          <cell r="C67" t="str">
            <v>Rogersville</v>
          </cell>
          <cell r="D67" t="str">
            <v>Hawkins County</v>
          </cell>
          <cell r="E67" t="str">
            <v>East</v>
          </cell>
        </row>
        <row r="68">
          <cell r="A68" t="str">
            <v>RZR</v>
          </cell>
          <cell r="B68" t="str">
            <v>Bradley</v>
          </cell>
          <cell r="C68" t="str">
            <v>Cleveland</v>
          </cell>
          <cell r="D68" t="str">
            <v>Cleveland Regional Jetport</v>
          </cell>
          <cell r="E68" t="str">
            <v>East</v>
          </cell>
        </row>
        <row r="69">
          <cell r="A69" t="str">
            <v>SCX</v>
          </cell>
          <cell r="B69" t="str">
            <v>Scott</v>
          </cell>
          <cell r="C69" t="str">
            <v>Oneida</v>
          </cell>
          <cell r="D69" t="str">
            <v>Scott Municipal</v>
          </cell>
          <cell r="E69" t="str">
            <v>East</v>
          </cell>
        </row>
        <row r="70">
          <cell r="A70" t="str">
            <v>SNH</v>
          </cell>
          <cell r="B70" t="str">
            <v>Hardin</v>
          </cell>
          <cell r="C70" t="str">
            <v>Savannah</v>
          </cell>
          <cell r="D70" t="str">
            <v>Savannah-Hardin County</v>
          </cell>
          <cell r="E70" t="str">
            <v>West</v>
          </cell>
        </row>
        <row r="71">
          <cell r="A71" t="str">
            <v>SRB</v>
          </cell>
          <cell r="B71" t="str">
            <v>White</v>
          </cell>
          <cell r="C71" t="str">
            <v>Sparta</v>
          </cell>
          <cell r="D71" t="str">
            <v>Upper Cumberland Regional</v>
          </cell>
          <cell r="E71" t="str">
            <v>Middle</v>
          </cell>
        </row>
        <row r="72">
          <cell r="A72" t="str">
            <v>SYI</v>
          </cell>
          <cell r="B72" t="str">
            <v>Bedford</v>
          </cell>
          <cell r="C72" t="str">
            <v>Shelbyville</v>
          </cell>
          <cell r="D72" t="str">
            <v>Bomar Field-Shelbyville Municipal</v>
          </cell>
          <cell r="E72" t="str">
            <v>Middle</v>
          </cell>
        </row>
        <row r="73">
          <cell r="A73" t="str">
            <v>SZY</v>
          </cell>
          <cell r="B73" t="str">
            <v>Mcnairy</v>
          </cell>
          <cell r="C73" t="str">
            <v>Selmer</v>
          </cell>
          <cell r="D73" t="str">
            <v>Robert Sibley</v>
          </cell>
          <cell r="E73" t="str">
            <v>West</v>
          </cell>
        </row>
        <row r="74">
          <cell r="A74" t="str">
            <v>TGC</v>
          </cell>
          <cell r="B74" t="str">
            <v>Gibson</v>
          </cell>
          <cell r="C74" t="str">
            <v>Trenton</v>
          </cell>
          <cell r="D74" t="str">
            <v>Gibson County</v>
          </cell>
          <cell r="E74" t="str">
            <v>West</v>
          </cell>
        </row>
        <row r="75">
          <cell r="A75" t="str">
            <v>THA</v>
          </cell>
          <cell r="B75" t="str">
            <v>Coffee</v>
          </cell>
          <cell r="C75" t="str">
            <v>Tullahoma</v>
          </cell>
          <cell r="D75" t="str">
            <v>Tullahoma Regional/Wm Northern Field</v>
          </cell>
          <cell r="E75" t="str">
            <v>Middle</v>
          </cell>
        </row>
        <row r="76">
          <cell r="A76" t="str">
            <v>TRI</v>
          </cell>
          <cell r="B76" t="str">
            <v>Sullivan</v>
          </cell>
          <cell r="C76" t="str">
            <v>Bristol/Johnson/Kingsport</v>
          </cell>
          <cell r="D76" t="str">
            <v>Tri-Cities Regional</v>
          </cell>
          <cell r="E76" t="str">
            <v>East</v>
          </cell>
        </row>
        <row r="77">
          <cell r="A77" t="str">
            <v>TYS</v>
          </cell>
          <cell r="B77" t="str">
            <v>Blount</v>
          </cell>
          <cell r="C77" t="str">
            <v>Knoxville</v>
          </cell>
          <cell r="D77" t="str">
            <v>Mcghee Tyson</v>
          </cell>
          <cell r="E77" t="str">
            <v>East</v>
          </cell>
        </row>
        <row r="78">
          <cell r="A78" t="str">
            <v>UCY</v>
          </cell>
          <cell r="B78" t="str">
            <v>Obion</v>
          </cell>
          <cell r="C78" t="str">
            <v>Union City</v>
          </cell>
          <cell r="D78" t="str">
            <v>Everett-Stewart Regional</v>
          </cell>
          <cell r="E78" t="str">
            <v>West</v>
          </cell>
        </row>
        <row r="79">
          <cell r="A79" t="str">
            <v>UOS</v>
          </cell>
          <cell r="B79" t="str">
            <v>Franklin</v>
          </cell>
          <cell r="C79" t="str">
            <v>Sewanee</v>
          </cell>
          <cell r="D79" t="str">
            <v>Franklin County</v>
          </cell>
          <cell r="E79" t="str">
            <v>Middle</v>
          </cell>
        </row>
        <row r="80">
          <cell r="A80" t="str">
            <v>XNX</v>
          </cell>
          <cell r="B80" t="str">
            <v>Sumner</v>
          </cell>
          <cell r="C80" t="str">
            <v>Gallatin</v>
          </cell>
          <cell r="D80" t="str">
            <v>Music City Executive</v>
          </cell>
          <cell r="E80" t="str">
            <v>Middle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41AF97B4-7B8E-4A78-8AE7-4A170C4113F7}" name="Table111913" displayName="Table111913" ref="U25:AE28" totalsRowShown="0" headerRowDxfId="688" dataDxfId="687">
  <autoFilter ref="U25:AE28" xr:uid="{BC578E8C-5EA4-42CE-90BF-BA4CBCE3D372}"/>
  <tableColumns count="11">
    <tableColumn id="1" xr3:uid="{3879CC60-06A5-4522-A8E5-234F0C888AED}" name="ITEM NO." dataDxfId="686"/>
    <tableColumn id="2" xr3:uid="{2812242C-E89A-4EB0-9686-C99EAA8ED099}" name="SPEC NO." dataDxfId="685"/>
    <tableColumn id="3" xr3:uid="{D615230B-55D3-41A9-BADC-23D97B8461B2}" name="DESCRIPTION" dataDxfId="684"/>
    <tableColumn id="4" xr3:uid="{E3A6C8B6-DFE4-4F75-AAAC-984E884FEBDA}" name="UNIT" dataDxfId="683"/>
    <tableColumn id="5" xr3:uid="{81317506-1966-4643-9A19-56631D6B53E8}" name="ESTIMATED QUANTITY" dataDxfId="682"/>
    <tableColumn id="6" xr3:uid="{2344DC17-FD5C-4DF8-B59B-E294C7A31C06}" name="UNIT COST" dataDxfId="681"/>
    <tableColumn id="7" xr3:uid="{2148EB68-D7AB-47CF-861C-D111C18E2E3D}" name="EXTENDED TOTAL" dataDxfId="680"/>
    <tableColumn id="8" xr3:uid="{42295E3E-8E3B-46B2-A03B-9CD58890D713}" name="UNIT COST2" dataDxfId="679"/>
    <tableColumn id="9" xr3:uid="{C7CD307E-9E0F-45B7-8EBB-D3FC9C87BB7D}" name="EXTENDED TOTAL2" dataDxfId="678"/>
    <tableColumn id="10" xr3:uid="{5AE38F36-B316-4DF4-B257-CF86227EA2DC}" name="UNIT COST3" dataDxfId="677"/>
    <tableColumn id="11" xr3:uid="{48001CED-B0DE-4598-8E82-D99A3B8CE292}" name="EXTENDED TOTAL3" dataDxfId="676"/>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182F20-30C8-4166-9A92-F9DEBE16BCDD}" name="Table5" displayName="Table5" ref="A50:M62" totalsRowShown="0" headerRowDxfId="578" dataDxfId="576" headerRowBorderDxfId="577" tableBorderDxfId="575" totalsRowBorderDxfId="574">
  <autoFilter ref="A50:M62" xr:uid="{3F182F20-30C8-4166-9A92-F9DEBE16BCDD}"/>
  <tableColumns count="13">
    <tableColumn id="1" xr3:uid="{0D44E719-C473-415C-99CB-D9DD2B647D27}" name="ITEM NO." dataDxfId="573"/>
    <tableColumn id="2" xr3:uid="{5743FAC3-465A-48E7-A3FD-C54FB28C2B2A}" name="SPEC NO." dataDxfId="572"/>
    <tableColumn id="3" xr3:uid="{0D9CB056-5581-44D4-AE76-442A503367ED}" name="Description" dataDxfId="571"/>
    <tableColumn id="4" xr3:uid="{D09EBA64-A38B-48E8-BBB2-D42B34B7B946}" name="Unit" dataDxfId="570"/>
    <tableColumn id="5" xr3:uid="{EC31DABD-D975-4D00-8DED-B852E6737CA6}" name="Quantity" dataDxfId="569"/>
    <tableColumn id="6" xr3:uid="{E5093427-ACB7-4E67-88F6-0FA77CFDD290}" name="Unit Price" dataDxfId="568"/>
    <tableColumn id="7" xr3:uid="{B188A1B7-31B3-488B-B4BE-5391B4515DE4}" name="Amount" dataDxfId="567"/>
    <tableColumn id="8" xr3:uid="{982E9226-83B1-43B2-A7A0-D3E3E57FADF7}" name="Unit Price2" dataDxfId="566"/>
    <tableColumn id="9" xr3:uid="{4D3CD189-6997-474E-BE11-EE911E180979}" name="Amount3" dataDxfId="565"/>
    <tableColumn id="10" xr3:uid="{3AB6FC9A-B1E1-4C7F-A9D7-424C486EF77B}" name="Unit Price4" dataDxfId="564"/>
    <tableColumn id="11" xr3:uid="{6FF85499-AB32-420F-8593-6460BC9C42F9}" name="Amount5" dataDxfId="563"/>
    <tableColumn id="12" xr3:uid="{576EB446-977B-48CE-A76D-6133087129AC}" name="Unit Price6" dataDxfId="562"/>
    <tableColumn id="13" xr3:uid="{FF1F8133-3FC6-4F97-A8D0-0378C5C1498A}" name="Amount7" dataDxfId="561"/>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04C5840-090D-49C5-B2DA-127247D11327}" name="Table6" displayName="Table6" ref="A13:M33" totalsRowShown="0" headerRowDxfId="560" dataDxfId="558" headerRowBorderDxfId="559" tableBorderDxfId="557" totalsRowBorderDxfId="556">
  <autoFilter ref="A13:M33" xr:uid="{704C5840-090D-49C5-B2DA-127247D11327}"/>
  <tableColumns count="13">
    <tableColumn id="1" xr3:uid="{2907EBE9-AA05-44B1-94AE-C5ABA870716A}" name="ITEM NO." dataDxfId="555"/>
    <tableColumn id="2" xr3:uid="{64E24550-2A4F-4FB3-BF6B-B6A4AD3FF121}" name="SPEC NO." dataDxfId="554"/>
    <tableColumn id="3" xr3:uid="{9E3077C0-1B23-4D5F-8953-14D7BE5EFC1F}" name="Description" dataDxfId="553"/>
    <tableColumn id="4" xr3:uid="{52DA1701-02A6-4D69-8B32-F1AE9D9B2123}" name="Unit" dataDxfId="552"/>
    <tableColumn id="5" xr3:uid="{C7A05594-5B8A-43DD-88F7-15BBAF5A24AF}" name="Quantity" dataDxfId="551"/>
    <tableColumn id="6" xr3:uid="{61229445-2DCE-4728-8138-0BC3A6ECE7F5}" name="Unit Price" dataDxfId="550"/>
    <tableColumn id="7" xr3:uid="{97C3E72D-25C3-4FA1-A219-1F58FD8461C2}" name="Amount" dataDxfId="549"/>
    <tableColumn id="8" xr3:uid="{24C7E1F6-D3BB-433A-A65C-83E9A34F4EF7}" name="Unit Price2" dataDxfId="548"/>
    <tableColumn id="9" xr3:uid="{2D4ACADB-0A6B-41D2-B986-9F4126EA3AAD}" name="Amount3" dataDxfId="547"/>
    <tableColumn id="10" xr3:uid="{C5450A6C-930C-4D40-A661-FA2821222B81}" name="Unit Price4" dataDxfId="546"/>
    <tableColumn id="11" xr3:uid="{96AC0608-2CC6-484B-95DC-872BC50459F3}" name="Amount5" dataDxfId="545"/>
    <tableColumn id="12" xr3:uid="{78643607-F704-4A6C-A77A-5ECB79C5D672}" name="Unit Price6" dataDxfId="544"/>
    <tableColumn id="13" xr3:uid="{05F3FA63-6EB9-441B-8886-F715156B4BC4}" name="Amount7" dataDxfId="543"/>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E884421-37C8-41CD-9E09-D5B2741D9E08}" name="Table7" displayName="Table7" ref="A13:I26" totalsRowShown="0" headerRowDxfId="542" dataDxfId="540" headerRowBorderDxfId="541" tableBorderDxfId="539" totalsRowBorderDxfId="538">
  <autoFilter ref="A13:I26" xr:uid="{EE884421-37C8-41CD-9E09-D5B2741D9E08}"/>
  <tableColumns count="9">
    <tableColumn id="1" xr3:uid="{C9634E03-A300-400A-A201-005928F32EEB}" name="ITEM NO." dataDxfId="537"/>
    <tableColumn id="2" xr3:uid="{13BC2BE8-F8F5-4F5B-B380-C86729F359F6}" name="SPEC NO." dataDxfId="536"/>
    <tableColumn id="3" xr3:uid="{283C97F0-DB92-4967-9C00-12BC51C353B2}" name="Description" dataDxfId="535"/>
    <tableColumn id="4" xr3:uid="{F7BF0553-29D7-478D-8F28-AF9A652910FF}" name="Unit" dataDxfId="534"/>
    <tableColumn id="5" xr3:uid="{2EC51695-AD26-4C7E-B318-32A6DDEEA16A}" name="Quantity" dataDxfId="533"/>
    <tableColumn id="6" xr3:uid="{08E30DD7-1B5F-4AF8-88CF-ABC9C2D2AA76}" name="Unit Price" dataDxfId="532"/>
    <tableColumn id="7" xr3:uid="{CEAF2D6E-F5EF-45D5-A197-7BE71B1E530F}" name="Amount" dataDxfId="531"/>
    <tableColumn id="8" xr3:uid="{B563A93F-FE7C-401C-A1FE-E45F5F50701E}" name="Unit Price 2" dataDxfId="530"/>
    <tableColumn id="9" xr3:uid="{7EF73FE9-33AD-44B4-A7A4-2D3FA4801601}" name="Amount 2" dataDxfId="529"/>
  </tableColumns>
  <tableStyleInfo name="TableStyleMedium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C1A1DD-6995-411F-ADA7-4914174880A0}" name="Table8" displayName="Table8" ref="A13:K33" totalsRowShown="0" headerRowDxfId="528" dataDxfId="526" headerRowBorderDxfId="527" tableBorderDxfId="525" totalsRowBorderDxfId="524">
  <autoFilter ref="A13:K33" xr:uid="{2FC1A1DD-6995-411F-ADA7-4914174880A0}"/>
  <tableColumns count="11">
    <tableColumn id="1" xr3:uid="{1C7ADA92-88AF-4515-8CB2-62688361E208}" name="ITEM NO." dataDxfId="523"/>
    <tableColumn id="2" xr3:uid="{432C4723-2691-47F6-8269-6FE8BC07F1BA}" name="SPEC NO." dataDxfId="522"/>
    <tableColumn id="3" xr3:uid="{62F0EDE5-FB15-486C-83D5-384DD7D62BBD}" name="Description" dataDxfId="521"/>
    <tableColumn id="4" xr3:uid="{3A95B9AF-C79C-4F60-B14A-F8395B66DD5E}" name="Unit" dataDxfId="520"/>
    <tableColumn id="5" xr3:uid="{54210127-5D42-4A13-873F-0804971197A1}" name="Quantity" dataDxfId="519"/>
    <tableColumn id="6" xr3:uid="{EDE5CE68-CE3A-42AA-A846-C65207F68540}" name="Unit Price" dataDxfId="518"/>
    <tableColumn id="7" xr3:uid="{A8DFBEAD-9B46-4C83-96FD-68F3D97399A4}" name="Amount" dataDxfId="517"/>
    <tableColumn id="8" xr3:uid="{A1CFDF97-C0EE-4A81-8A3B-4A003EDCBF6A}" name="Unit Price 2" dataDxfId="516"/>
    <tableColumn id="9" xr3:uid="{5667249E-A5AD-4E35-B5DD-59BBA77F123D}" name="Amount 2" dataDxfId="515"/>
    <tableColumn id="10" xr3:uid="{9DEBD98D-9C8C-4DE5-AB72-A868477574A1}" name="Unit Price 3" dataDxfId="514"/>
    <tableColumn id="11" xr3:uid="{BECA7721-5356-4CA5-9FF4-3E1A50534E37}" name="Amount 3" dataDxfId="513"/>
  </tableColumns>
  <tableStyleInfo name="TableStyleMedium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2C829210-0864-4C00-B182-F842FF8C0751}" name="Table40" displayName="Table40" ref="A13:G54" totalsRowShown="0" headerRowDxfId="512" headerRowBorderDxfId="511" tableBorderDxfId="510">
  <autoFilter ref="A13:G54" xr:uid="{2C829210-0864-4C00-B182-F842FF8C0751}"/>
  <tableColumns count="7">
    <tableColumn id="1" xr3:uid="{791978AE-0F3E-4994-8B01-2EEC7F27ABAF}" name="ITEM" dataDxfId="509"/>
    <tableColumn id="2" xr3:uid="{A9FB27C4-1545-4FD8-8431-939AA58847A9}" name="PAY ITEM" dataDxfId="508"/>
    <tableColumn id="3" xr3:uid="{57F50711-3428-4C27-ABDB-EA900140230D}" name="DESCRIPTION" dataDxfId="507"/>
    <tableColumn id="4" xr3:uid="{FC9EB747-52AF-4639-B77A-747A1423F177}" name="UNIT" dataDxfId="506"/>
    <tableColumn id="5" xr3:uid="{743FDFEE-FD3A-4EA7-B176-1A3A1D96F428}" name="EST. QTY" dataDxfId="505"/>
    <tableColumn id="6" xr3:uid="{EAFC1FC4-76B2-4012-A7E7-02A777E81CF7}" name="UNIT PRICE" dataDxfId="504"/>
    <tableColumn id="7" xr3:uid="{DD8C7EFC-ADD4-4947-B8D8-2D6513C2BA04}" name="TOTAL EST. PRICE" dataDxfId="503"/>
  </tableColumns>
  <tableStyleInfo name="TableStyleMedium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4C6108D-99DC-4CD7-BB62-B04E660737E5}" name="Table9" displayName="Table9" ref="A13:I35" totalsRowShown="0" headerRowDxfId="502" dataDxfId="500" headerRowBorderDxfId="501" tableBorderDxfId="499" totalsRowBorderDxfId="498">
  <autoFilter ref="A13:I35" xr:uid="{24C6108D-99DC-4CD7-BB62-B04E660737E5}"/>
  <tableColumns count="9">
    <tableColumn id="1" xr3:uid="{B0A1D35F-44E0-4499-83C2-8C7C2BCBC1A5}" name="ITEM NO." dataDxfId="497"/>
    <tableColumn id="2" xr3:uid="{BBB343F7-96EC-4B82-9F84-F594870D1539}" name="SPEC NO." dataDxfId="496"/>
    <tableColumn id="3" xr3:uid="{B101F7D7-4D76-476B-AABB-FE9FA6022E80}" name="Description" dataDxfId="495"/>
    <tableColumn id="4" xr3:uid="{081990E8-DB88-48CC-810F-4B7E8381C1CB}" name="Unit" dataDxfId="494"/>
    <tableColumn id="5" xr3:uid="{4DD2A629-2488-4873-BBE2-05D78D7BEC79}" name="Quantity" dataDxfId="493"/>
    <tableColumn id="6" xr3:uid="{C529E879-5F47-4331-8E21-02A853EDE331}" name="Unit Price" dataDxfId="492"/>
    <tableColumn id="7" xr3:uid="{2E1F0EFB-E6E6-4547-A3B8-2F01A8DD4A22}" name="Amount" dataDxfId="491"/>
    <tableColumn id="8" xr3:uid="{C00B4943-836E-4712-9AFC-5139C81A9FBB}" name="Unit Price 2" dataDxfId="490"/>
    <tableColumn id="9" xr3:uid="{7084C165-054D-46C3-A2B4-941F30D867F1}" name="Amount 2" dataDxfId="489"/>
  </tableColumns>
  <tableStyleInfo name="TableStyleMedium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F974F6A-66C7-427C-A846-3DEA380FF680}" name="Table10" displayName="Table10" ref="A39:I51" totalsRowShown="0" headerRowDxfId="488" dataDxfId="486" headerRowBorderDxfId="487" tableBorderDxfId="485" totalsRowBorderDxfId="484">
  <autoFilter ref="A39:I51" xr:uid="{8F974F6A-66C7-427C-A846-3DEA380FF680}"/>
  <tableColumns count="9">
    <tableColumn id="1" xr3:uid="{50E43925-B0EB-40D4-9F2B-66599389B9BC}" name="ITEM NO." dataDxfId="483"/>
    <tableColumn id="2" xr3:uid="{D65107DD-7925-4E9A-853A-92FC395263D3}" name="SPEC NO." dataDxfId="482"/>
    <tableColumn id="3" xr3:uid="{BD4F78FA-2393-4DE7-9F87-DB5B57D71CA3}" name="Description" dataDxfId="481"/>
    <tableColumn id="4" xr3:uid="{13EDF216-F889-49A2-850F-11B90F7B347A}" name="Unit" dataDxfId="480"/>
    <tableColumn id="5" xr3:uid="{2A66264E-3234-475D-93E0-A4B5694647BC}" name="Quantity" dataDxfId="479"/>
    <tableColumn id="6" xr3:uid="{F9DD6F1E-E46C-493D-81E1-114A1329B93B}" name="Unit Price" dataDxfId="478"/>
    <tableColumn id="7" xr3:uid="{631E1CED-087A-4587-84AE-6302B06F13BB}" name="Amount" dataDxfId="477"/>
    <tableColumn id="8" xr3:uid="{CF1A0599-B6EB-4A58-AD4F-BCF64775A64A}" name="Unit Price2" dataDxfId="476"/>
    <tableColumn id="9" xr3:uid="{33BFA48C-38DE-4035-A654-258B47A1AB3F}" name="Amount3" dataDxfId="475"/>
  </tableColumns>
  <tableStyleInfo name="TableStyleMedium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3FB8DCF-C39D-48E4-9A8A-1C29B756DFCC}" name="Table41" displayName="Table41" ref="A13:O32" totalsRowShown="0" headerRowDxfId="474" dataDxfId="472" headerRowBorderDxfId="473" tableBorderDxfId="471">
  <autoFilter ref="A13:O32" xr:uid="{73FB8DCF-C39D-48E4-9A8A-1C29B756DFCC}"/>
  <tableColumns count="15">
    <tableColumn id="1" xr3:uid="{0283610C-CCCB-4578-9A6D-88038957A07F}" name="ITEM NO." dataDxfId="470"/>
    <tableColumn id="2" xr3:uid="{758E2A51-BA25-4F8C-ABE8-CFBB9BF65AB7}" name="SPEC. ITEM" dataDxfId="469"/>
    <tableColumn id="3" xr3:uid="{856AA0E4-6905-4425-AD22-140D3BBA7EB9}" name="DESCRIPTION" dataDxfId="468"/>
    <tableColumn id="4" xr3:uid="{6C43D9CE-7650-432B-976F-25C2540FFF64}" name="UNIT" dataDxfId="467"/>
    <tableColumn id="5" xr3:uid="{B6B4FC70-2639-45F9-964E-430F215CFD46}" name="QUANTITY" dataDxfId="466"/>
    <tableColumn id="6" xr3:uid="{EC1A9523-3230-47DF-A9B8-C372DAD20DA5}" name="UNIT PRICE" dataDxfId="465"/>
    <tableColumn id="7" xr3:uid="{B9FFF3F9-2DE5-478B-B6F6-D661D676733B}" name="TOTAL COST" dataDxfId="464"/>
    <tableColumn id="8" xr3:uid="{DE127A11-B255-4CC4-A589-F377CF2AA167}" name="UNIT PRICE 2" dataDxfId="463"/>
    <tableColumn id="9" xr3:uid="{2663F00F-AACE-4DC9-870C-461927351694}" name="TOTAL COST 2" dataDxfId="462"/>
    <tableColumn id="10" xr3:uid="{E738D2F6-E340-425D-B705-082D06C727E8}" name="UNIT PRICE 3" dataDxfId="461"/>
    <tableColumn id="11" xr3:uid="{D33F6D95-7AD2-4460-B3B9-F7E603998F22}" name="TOTAL COST 3" dataDxfId="460"/>
    <tableColumn id="12" xr3:uid="{DF676BC3-641E-423E-94C2-6002C08F829B}" name="UNIT PRICE 4" dataDxfId="459"/>
    <tableColumn id="13" xr3:uid="{7AAC14AE-6DDF-47A6-ADE3-5A12F8DB712B}" name="TOTAL COST 4" dataDxfId="458"/>
    <tableColumn id="14" xr3:uid="{FF1351AE-647F-4378-A1A9-60585141F503}" name="UNIT PRICE 5" dataDxfId="457"/>
    <tableColumn id="15" xr3:uid="{661688AA-2367-48B6-8940-875163C8D053}" name="TOTAL COST 5" dataDxfId="456"/>
  </tableColumns>
  <tableStyleInfo name="TableStyleMedium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25D8C43-42E9-4436-891B-5A168B392EFB}" name="Table42" displayName="Table42" ref="A36:O47" totalsRowShown="0" headerRowDxfId="455" dataDxfId="453" headerRowBorderDxfId="454" tableBorderDxfId="452" totalsRowBorderDxfId="451">
  <autoFilter ref="A36:O47" xr:uid="{A25D8C43-42E9-4436-891B-5A168B392EFB}"/>
  <tableColumns count="15">
    <tableColumn id="1" xr3:uid="{E29054B8-D6FF-4ADB-A416-1A6ACCF7C684}" name="ITEM NO." dataDxfId="450"/>
    <tableColumn id="2" xr3:uid="{BB5CF667-EE99-44D1-9605-FC55C167C240}" name="SPEC. ITEM" dataDxfId="449"/>
    <tableColumn id="3" xr3:uid="{A94A8E5D-29A4-46B5-BA8A-F33FD3925056}" name="DESCRIPTION" dataDxfId="448"/>
    <tableColumn id="4" xr3:uid="{7F3A7493-7ED0-48DE-A9EA-0BE91E4733E1}" name="UNIT" dataDxfId="447"/>
    <tableColumn id="5" xr3:uid="{3C427B49-AF5C-470F-AE5F-01AE31E57579}" name="QUANTITY" dataDxfId="446"/>
    <tableColumn id="6" xr3:uid="{C98DBAFE-0C49-4D65-836B-C219046F0C2B}" name="UNIT PRICE" dataDxfId="445"/>
    <tableColumn id="7" xr3:uid="{7554B005-BB73-4E43-85AD-2D79172655D6}" name="TOTAL COST" dataDxfId="444"/>
    <tableColumn id="8" xr3:uid="{BDBD9460-B6DC-4B6C-B4E9-F76D5F5A0251}" name="UNIT PRICE 2" dataDxfId="443"/>
    <tableColumn id="9" xr3:uid="{FFC9A69B-610F-4A78-BCAE-EF6BB62E650D}" name="TOTAL COST 2" dataDxfId="442"/>
    <tableColumn id="10" xr3:uid="{4D71BD75-8666-4A55-B202-29E6706CFCDD}" name="UNIT PRICE 3" dataDxfId="441"/>
    <tableColumn id="11" xr3:uid="{0D2E59CE-2E3A-4B80-AAD0-1C17A3F9C4AB}" name="TOTAL COST 3" dataDxfId="440"/>
    <tableColumn id="12" xr3:uid="{7BCFCA8C-5B54-413F-8424-404D7DA171C5}" name="UNIT PRICE 4" dataDxfId="439"/>
    <tableColumn id="13" xr3:uid="{B6615478-3F59-4A6A-8907-7740A938BCF6}" name="TOTAL COST 4" dataDxfId="438"/>
    <tableColumn id="14" xr3:uid="{8224E95B-4E86-4A3B-B9CA-031CD5F9FC84}" name="UNIT PRICE 5" dataDxfId="437"/>
    <tableColumn id="15" xr3:uid="{FBB126E9-3910-4C5E-8D99-760D65E8E0A3}" name="TOTAL COST 5" dataDxfId="436"/>
  </tableColumns>
  <tableStyleInfo name="TableStyleMedium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89A6008-8EA1-4B4E-802E-4690F439D447}" name="Table11" displayName="Table11" ref="A13:J43" totalsRowShown="0" headerRowDxfId="435" dataDxfId="433" headerRowBorderDxfId="434" tableBorderDxfId="432" totalsRowBorderDxfId="431">
  <autoFilter ref="A13:J43" xr:uid="{C89A6008-8EA1-4B4E-802E-4690F439D447}"/>
  <tableColumns count="10">
    <tableColumn id="1" xr3:uid="{8D65EAA9-D6B3-4B75-9771-CDC6A0E85C5C}" name="ITEM NO." dataDxfId="430"/>
    <tableColumn id="2" xr3:uid="{C19BE78C-5BCC-4E61-A387-1514165749DD}" name="SPEC NO." dataDxfId="429"/>
    <tableColumn id="3" xr3:uid="{16219275-3102-45D7-9C5F-0827361E0ABC}" name="Description" dataDxfId="428"/>
    <tableColumn id="4" xr3:uid="{F4BCE2E0-D040-4135-8E9F-CCCCE7F782BC}" name="Unit" dataDxfId="427"/>
    <tableColumn id="5" xr3:uid="{7E139859-E11D-49C0-A974-005CFF6A1B06}" name="Quantity" dataDxfId="426"/>
    <tableColumn id="6" xr3:uid="{31D37460-7CAF-4D91-B9F3-B6CAFBE49DD9}" name="Unit Price" dataDxfId="425"/>
    <tableColumn id="7" xr3:uid="{88AF6FFA-9517-4F5A-A675-0E5DA3423B95}" name="Amount" dataDxfId="424"/>
    <tableColumn id="11" xr3:uid="{056512DD-2556-4615-952D-0903BDC6B6BD}" name="REVISED ESTIMATED QUANTITY" dataDxfId="423"/>
    <tableColumn id="8" xr3:uid="{9E97895B-E146-455D-B881-AA0919F087F9}" name="Unit Price 2" dataDxfId="422"/>
    <tableColumn id="9" xr3:uid="{9F58266E-8C78-4F72-8A7D-E150024081A2}" name="Amount 2 " dataDxfId="421"/>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FD1F9828-F953-49B6-9A5B-4FB9AB888611}" name="Table1714" displayName="Table1714" ref="A1:F24" totalsRowShown="0" headerRowDxfId="675">
  <autoFilter ref="A1:F24" xr:uid="{0DD29A05-0A56-4D1E-AAFC-28D16B67A350}"/>
  <tableColumns count="6">
    <tableColumn id="1" xr3:uid="{26751917-A651-4E37-BDDE-7F98E8478D32}" name="AIRPORT ID" dataDxfId="674" dataCellStyle="Hyperlink"/>
    <tableColumn id="4" xr3:uid="{342C8ADA-3423-4054-8704-3D222441A41E}" name="City" dataDxfId="673" dataCellStyle="Hyperlink"/>
    <tableColumn id="3" xr3:uid="{ECA56FDA-147E-469E-9AAB-BDE0DCDB8FAB}" name="Airport" dataDxfId="672"/>
    <tableColumn id="5" xr3:uid="{7AE0D10E-AC5F-4C52-AAEC-BA56253B7A66}" name="Project Description" dataDxfId="671"/>
    <tableColumn id="2" xr3:uid="{05FA353F-656F-4221-84E7-6AC6847E1D38}" name="TAD #" dataDxfId="670"/>
    <tableColumn id="6" xr3:uid="{A132F84E-B05E-4509-BC12-243E6707753A}" name="Awarded Contractor" dataDxfId="669"/>
  </tableColumns>
  <tableStyleInfo name="TableStyleMedium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F1E7F38-ACD1-4657-AD6E-242EF2250BD7}" name="Table12" displayName="Table12" ref="L13:L43" totalsRowShown="0" headerRowDxfId="420" dataDxfId="418" headerRowBorderDxfId="419" tableBorderDxfId="417" totalsRowBorderDxfId="416">
  <autoFilter ref="L13:L43" xr:uid="{9F1E7F38-ACD1-4657-AD6E-242EF2250BD7}"/>
  <tableColumns count="1">
    <tableColumn id="2" xr3:uid="{F2CCB77B-2514-496C-9289-059F086AA8BD}" name="COST DIFFERENCES" dataDxfId="415"/>
  </tableColumns>
  <tableStyleInfo name="TableStyleMedium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E55C8F9-B842-46D3-BB10-B1D70B9DBB76}" name="Table13" displayName="Table13" ref="A13:M36" totalsRowShown="0" headerRowDxfId="414" dataDxfId="412" headerRowBorderDxfId="413" tableBorderDxfId="411" totalsRowBorderDxfId="410">
  <autoFilter ref="A13:M36" xr:uid="{6E55C8F9-B842-46D3-BB10-B1D70B9DBB76}"/>
  <tableColumns count="13">
    <tableColumn id="1" xr3:uid="{EA7CF3C3-ED6C-4A66-A4B9-CA9C5867DB92}" name="ITEM NO." dataDxfId="409"/>
    <tableColumn id="2" xr3:uid="{72FEBA73-0BF4-4D9F-AE8F-A08E9EAB6F00}" name="SPEC NO." dataDxfId="408"/>
    <tableColumn id="3" xr3:uid="{9FA2A8B5-86D5-46A1-933D-AEF48028298F}" name="Description" dataDxfId="407"/>
    <tableColumn id="4" xr3:uid="{371CF143-0475-42A0-97CC-AAFA35625C06}" name="Unit" dataDxfId="406"/>
    <tableColumn id="5" xr3:uid="{299D43CB-FB1F-4530-9DC6-B576BB47E9AF}" name="Quantity" dataDxfId="405"/>
    <tableColumn id="6" xr3:uid="{64EEC8F4-29B5-411C-8629-7B7FD8FFA463}" name="Unit Price" dataDxfId="404"/>
    <tableColumn id="7" xr3:uid="{74C8A638-20CB-4610-BE98-B0007E86BEB3}" name="Amount" dataDxfId="403"/>
    <tableColumn id="8" xr3:uid="{00161769-722F-4BBF-B05C-6D63C9A84AC6}" name="Unit Price 2" dataDxfId="402"/>
    <tableColumn id="9" xr3:uid="{358A1CF1-DF72-49D7-84AC-ACFF461A5298}" name="Amount 2" dataDxfId="401"/>
    <tableColumn id="10" xr3:uid="{0705378A-5352-405C-8D78-F052BBAB7249}" name="Unit Price 3" dataDxfId="400"/>
    <tableColumn id="11" xr3:uid="{81631F73-5536-4424-B273-742DAA5B828F}" name="Amount 3" dataDxfId="399"/>
    <tableColumn id="12" xr3:uid="{BABB9A06-EA11-4788-B675-B1F6E2A613BE}" name="Unit Price 4" dataDxfId="398"/>
    <tableColumn id="13" xr3:uid="{D1500B40-455C-4FC6-9428-3B18F142C5C7}" name="Amount 4" dataDxfId="397"/>
  </tableColumns>
  <tableStyleInfo name="TableStyleMedium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3A0575E-C22E-420A-95D6-742F25EA36DE}" name="Table14" displayName="Table14" ref="A13:M22" totalsRowShown="0" headerRowDxfId="396" dataDxfId="394" headerRowBorderDxfId="395" tableBorderDxfId="393" totalsRowBorderDxfId="392">
  <autoFilter ref="A13:M22" xr:uid="{13A0575E-C22E-420A-95D6-742F25EA36DE}"/>
  <tableColumns count="13">
    <tableColumn id="1" xr3:uid="{C84E49F3-4428-4FB6-BD22-D7C417A60A3D}" name="ITEM NO." dataDxfId="391"/>
    <tableColumn id="2" xr3:uid="{812F32E6-B894-466A-A6E9-438F19426B2F}" name="SPEC NO." dataDxfId="390"/>
    <tableColumn id="3" xr3:uid="{079FDA4E-1E1A-4D18-822A-E3C0E5D0B3A6}" name="Description" dataDxfId="389"/>
    <tableColumn id="4" xr3:uid="{C585669B-74A7-48CE-8261-B740582D9109}" name="Unit" dataDxfId="388"/>
    <tableColumn id="5" xr3:uid="{6341A502-D545-4807-AAC8-B6A80BA78B69}" name="Quantity" dataDxfId="387"/>
    <tableColumn id="6" xr3:uid="{91B65CFA-3880-4376-A9B4-617F62E20D6D}" name="Unit Price" dataDxfId="386"/>
    <tableColumn id="7" xr3:uid="{4D5A6729-CC2F-40D8-85DE-6EC670FA6FF5}" name="Amount" dataDxfId="385"/>
    <tableColumn id="8" xr3:uid="{5194F543-14CC-4FE2-8822-9AF48F4BB1DF}" name="Unit Price 2"/>
    <tableColumn id="9" xr3:uid="{15504E9F-552F-4AA9-BE0E-8CB019ABDABD}" name="Amount 2" dataDxfId="384"/>
    <tableColumn id="10" xr3:uid="{C8B3EF7D-CEBE-44F5-B79B-D68A6CB85CDE}" name="Unit Price 3"/>
    <tableColumn id="11" xr3:uid="{E2A3FE42-44B8-4448-B003-0F8FA2E6474E}" name="Amount 3" dataDxfId="383"/>
    <tableColumn id="12" xr3:uid="{3C477DF7-9061-4E8C-9547-AB12919A98B9}" name="Unit Price 4" dataDxfId="382"/>
    <tableColumn id="13" xr3:uid="{863E2E9A-BF76-45B0-8FA9-7B6DE86514C0}" name="Amount 4" dataDxfId="381"/>
  </tableColumns>
  <tableStyleInfo name="TableStyleMedium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A4BA742-43E0-4607-9AA9-52003336958B}" name="Table15" displayName="Table15" ref="A13:I26" totalsRowShown="0" headerRowDxfId="380" dataDxfId="378" headerRowBorderDxfId="379" tableBorderDxfId="377" totalsRowBorderDxfId="376">
  <autoFilter ref="A13:I26" xr:uid="{DA4BA742-43E0-4607-9AA9-52003336958B}"/>
  <tableColumns count="9">
    <tableColumn id="1" xr3:uid="{6BF03EA6-40FA-47BD-A3D7-AEC8B8375F33}" name="ITEM NO." dataDxfId="375"/>
    <tableColumn id="2" xr3:uid="{5CF2617F-C14B-4A86-B2DF-0AB531348B68}" name="SPEC NO." dataDxfId="374"/>
    <tableColumn id="3" xr3:uid="{D822189D-04F1-43C6-B94C-577069CE8E69}" name="Description" dataDxfId="373"/>
    <tableColumn id="4" xr3:uid="{45455331-E4C1-47F0-87D5-099052D83F6E}" name="Unit" dataDxfId="372"/>
    <tableColumn id="5" xr3:uid="{F29799DE-4C18-42A0-84FD-C88D74E98D7C}" name="Quantity" dataDxfId="371"/>
    <tableColumn id="6" xr3:uid="{32E71D0D-BAD2-4F1D-8E04-6F150BC53EBC}" name="Unit Price" dataDxfId="370"/>
    <tableColumn id="7" xr3:uid="{A65E6441-DD38-4AF3-AB03-EC032B0811A7}" name="Amount" dataDxfId="369"/>
    <tableColumn id="8" xr3:uid="{2B3A8471-3C34-411F-A57C-711AED387F1B}" name="Unit Price 2" dataDxfId="368"/>
    <tableColumn id="9" xr3:uid="{B7E3BFF4-F2A2-4F5A-A8A1-A1F4AEA9FE3C}" name="Amount 2" dataDxfId="367"/>
  </tableColumns>
  <tableStyleInfo name="TableStyleMedium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369927D-8196-49E8-922D-7F0533326430}" name="Table16" displayName="Table16" ref="A13:K29" totalsRowShown="0" headerRowDxfId="366" dataDxfId="364" headerRowBorderDxfId="365" tableBorderDxfId="363" totalsRowBorderDxfId="362">
  <autoFilter ref="A13:K29" xr:uid="{4369927D-8196-49E8-922D-7F0533326430}"/>
  <tableColumns count="11">
    <tableColumn id="1" xr3:uid="{399602A9-BE4D-443E-9299-C2D8C8B3BA63}" name="ITEM NO." dataDxfId="361"/>
    <tableColumn id="2" xr3:uid="{FA4C2603-CEF1-4F2E-BC09-AF880955EF48}" name="SPEC NO." dataDxfId="360"/>
    <tableColumn id="3" xr3:uid="{32E2B394-D774-4EF5-8C20-CED431C5B242}" name="Description" dataDxfId="359"/>
    <tableColumn id="4" xr3:uid="{8EE151C5-B092-435A-A416-F6C1B49E06F7}" name="Unit" dataDxfId="358"/>
    <tableColumn id="5" xr3:uid="{9580799E-969F-4B5B-B57F-666D07B421BD}" name="Quantity" dataDxfId="357"/>
    <tableColumn id="6" xr3:uid="{729EDCF5-DA6E-49E8-AFBF-0EA426BE998F}" name="Unit Price" dataDxfId="356"/>
    <tableColumn id="7" xr3:uid="{F58E235E-7A5C-42BF-91B3-F8FB5F907277}" name="Amount" dataDxfId="355"/>
    <tableColumn id="8" xr3:uid="{6DD4DCB8-160A-41E1-9C2A-5FB6084DF8CB}" name="Unit Price 2" dataDxfId="354"/>
    <tableColumn id="9" xr3:uid="{35C51483-DC30-4268-BC2F-1479BADF0491}" name="Amount 2" dataDxfId="353"/>
    <tableColumn id="10" xr3:uid="{10B9B525-6E58-4EB3-9010-8E72F1D044CD}" name="Unit Price 3" dataDxfId="352"/>
    <tableColumn id="11" xr3:uid="{EFA33805-E876-49B0-BCAD-4B26DE91C2DA}" name="Amount 3" dataDxfId="351"/>
  </tableColumns>
  <tableStyleInfo name="TableStyleMedium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07E62EF-8A98-4BEF-860C-ABCF3391FAA6}" name="Table17" displayName="Table17" ref="A13:U49" totalsRowShown="0" headerRowDxfId="350" dataDxfId="348" headerRowBorderDxfId="349" tableBorderDxfId="347" totalsRowBorderDxfId="346">
  <autoFilter ref="A13:U49" xr:uid="{207E62EF-8A98-4BEF-860C-ABCF3391FAA6}"/>
  <tableColumns count="21">
    <tableColumn id="1" xr3:uid="{F939175D-57FA-412C-A94C-DBA01EBE5662}" name="ITEM NO." dataDxfId="345"/>
    <tableColumn id="2" xr3:uid="{B5F6E6AE-7665-47F4-9D9E-AC31E6C014A2}" name="SPEC NO." dataDxfId="344"/>
    <tableColumn id="3" xr3:uid="{82CA465D-AF46-467C-B974-D1C8C12A9EB0}" name="Description" dataDxfId="343"/>
    <tableColumn id="4" xr3:uid="{6789344B-99B7-4ECC-9ABB-A0E8BDD1FBBF}" name="Unit" dataDxfId="342"/>
    <tableColumn id="5" xr3:uid="{683C2DEC-1CD4-4103-95F5-D1DB71565524}" name="Quantity" dataDxfId="341"/>
    <tableColumn id="6" xr3:uid="{ECC388EA-2E53-4E8D-B0ED-177941522AAE}" name="Unit Price" dataDxfId="340"/>
    <tableColumn id="7" xr3:uid="{EB5AED7D-5785-4B33-894B-3EAD052337C0}" name="Amount" dataDxfId="339"/>
    <tableColumn id="8" xr3:uid="{3BCDEFB4-0A7E-4F8F-BC4D-EA2DFE2A0771}" name="Unit Price2" dataDxfId="338"/>
    <tableColumn id="9" xr3:uid="{F7E5CD65-4742-4561-ACAC-E740BF3C1159}" name="Amount3" dataDxfId="337"/>
    <tableColumn id="10" xr3:uid="{BE69B36D-D276-45F8-9CC2-88280B4F619C}" name="Unit Price4" dataDxfId="336"/>
    <tableColumn id="11" xr3:uid="{7946F32A-920B-4299-B461-667D81C4CDC6}" name="Amount5" dataDxfId="335"/>
    <tableColumn id="12" xr3:uid="{AC794732-9E65-48A5-84F5-0461F379E0AC}" name="Unit Price6" dataDxfId="334"/>
    <tableColumn id="13" xr3:uid="{8C6C31D6-CB3B-41FD-BF70-EF791E22C4B5}" name="Amount7" dataDxfId="333"/>
    <tableColumn id="14" xr3:uid="{23C78DEA-22A4-4DB8-8F2D-8B0C56E1B1D7}" name="Unit Price8" dataDxfId="332"/>
    <tableColumn id="15" xr3:uid="{87CE219B-3ABC-4591-9B60-98726AB37E7A}" name="Amount9" dataDxfId="331"/>
    <tableColumn id="16" xr3:uid="{26DDF9B9-4F43-4248-A7D4-6CBB5A409BE5}" name="Unit Price10" dataDxfId="330"/>
    <tableColumn id="17" xr3:uid="{8D7EAF85-CC75-4EAE-9345-DFE8584EC5BD}" name="Amount11" dataDxfId="329"/>
    <tableColumn id="18" xr3:uid="{C9610C23-0E8B-4963-98D7-0776038B8719}" name="Unit Price12" dataDxfId="328"/>
    <tableColumn id="19" xr3:uid="{2E897A8F-1069-44F4-A93D-034F3C8D2334}" name="Amount13" dataDxfId="327"/>
    <tableColumn id="20" xr3:uid="{9E66DA04-E177-4012-B845-29AD361279E2}" name="Unit Price14" dataDxfId="326"/>
    <tableColumn id="21" xr3:uid="{1CEE827D-A094-4557-9780-EFB5969BF7E7}" name="Amount15" dataDxfId="325"/>
  </tableColumns>
  <tableStyleInfo name="TableStyleMedium3"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C046D99-9C8E-461E-81EC-5DECD3FC555B}" name="Table18" displayName="Table18" ref="A53:U54" totalsRowShown="0" headerRowDxfId="324" dataDxfId="322" headerRowBorderDxfId="323" tableBorderDxfId="321">
  <autoFilter ref="A53:U54" xr:uid="{5C046D99-9C8E-461E-81EC-5DECD3FC555B}"/>
  <tableColumns count="21">
    <tableColumn id="1" xr3:uid="{6454874B-B71C-414B-B762-B8770C8A7885}" name="ITEM NO." dataDxfId="320"/>
    <tableColumn id="2" xr3:uid="{61B787D3-1594-4A39-88E8-E09E2F28C0F0}" name="SPEC NO." dataDxfId="319"/>
    <tableColumn id="3" xr3:uid="{58EEEA97-47AC-478F-9FD3-92FD33522AD0}" name="Description" dataDxfId="318"/>
    <tableColumn id="4" xr3:uid="{4333FEDD-F123-4501-B89C-18CCF755B9D2}" name="Unit" dataDxfId="317"/>
    <tableColumn id="5" xr3:uid="{D7CC5FD0-FCEB-404F-AA50-B85A59DA3B63}" name="Quantity" dataDxfId="316"/>
    <tableColumn id="6" xr3:uid="{5D25583B-2B3D-4E51-99FD-5F9FD56DBD8F}" name="Unit Price" dataDxfId="315"/>
    <tableColumn id="7" xr3:uid="{30BBFBC0-4F8B-4A18-92FB-265E7432CA39}" name="Amount" dataDxfId="314"/>
    <tableColumn id="8" xr3:uid="{A10463C8-3C0C-4C69-A163-5FA5AD1813B8}" name="Unit Price2" dataDxfId="313"/>
    <tableColumn id="9" xr3:uid="{22850B2E-CAA3-4B37-A12B-E4EF1600E006}" name="Amount3" dataDxfId="312"/>
    <tableColumn id="10" xr3:uid="{2BE8B9EC-3896-4A1D-9A18-A04DB2FFD2D4}" name="Unit Price4" dataDxfId="311"/>
    <tableColumn id="11" xr3:uid="{C598140C-570C-4285-8C23-84F2AE851E45}" name="Amount5" dataDxfId="310"/>
    <tableColumn id="12" xr3:uid="{1BDB0054-A5E9-4D36-BCCF-BA6D2DEEC4A3}" name="Unit Price6" dataDxfId="309"/>
    <tableColumn id="13" xr3:uid="{154B343D-85F7-4433-BE50-6859ED895D19}" name="Amount7" dataDxfId="308"/>
    <tableColumn id="14" xr3:uid="{64665FA6-5363-451E-9A97-85D9A6B62253}" name="Unit Price8" dataDxfId="307"/>
    <tableColumn id="15" xr3:uid="{710BF4CD-7915-4615-B1C3-D84F8E61A3CC}" name="Amount9" dataDxfId="306"/>
    <tableColumn id="16" xr3:uid="{88FB0FDB-920C-4950-8221-EA0D6479DDA3}" name="Unit Price10" dataDxfId="305"/>
    <tableColumn id="17" xr3:uid="{393BC132-27E6-41CC-96CC-914E6DBAF36E}" name="Amount11" dataDxfId="304"/>
    <tableColumn id="18" xr3:uid="{30E3AF75-C8B8-428E-B91E-5BF516F05A95}" name="Unit Price12" dataDxfId="303"/>
    <tableColumn id="19" xr3:uid="{C723290C-18B2-449D-BFBC-A7FC53613AFC}" name="Amount13" dataDxfId="302"/>
    <tableColumn id="20" xr3:uid="{8A9BD917-CBA5-4D31-8AA2-24E6BCCBA1B0}" name="Unit Price14" dataDxfId="301"/>
    <tableColumn id="21" xr3:uid="{96B3810C-E0F0-4741-A744-A1420230017B}" name="Amount15" dataDxfId="300"/>
  </tableColumns>
  <tableStyleInfo name="TableStyleMedium3"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F2193F7-5141-4DF1-A366-51E3B197B7E5}" name="Table19" displayName="Table19" ref="A58:U73" totalsRowShown="0" headerRowDxfId="299" dataDxfId="297" headerRowBorderDxfId="298" tableBorderDxfId="296">
  <autoFilter ref="A58:U73" xr:uid="{6F2193F7-5141-4DF1-A366-51E3B197B7E5}"/>
  <tableColumns count="21">
    <tableColumn id="1" xr3:uid="{0CBAA50D-CB87-46D1-9AC9-7D0339E04DC8}" name="ITEM NO." dataDxfId="295"/>
    <tableColumn id="2" xr3:uid="{18751EC6-58A8-4AA7-AAA4-F98730DF1614}" name="SPEC NO." dataDxfId="294"/>
    <tableColumn id="3" xr3:uid="{CB84EB57-9DB8-4CB1-84AF-D00B0B46B0B0}" name="Description" dataDxfId="293"/>
    <tableColumn id="4" xr3:uid="{3AFFFCA6-4A09-4D6E-A45E-449146600997}" name="Unit" dataDxfId="292"/>
    <tableColumn id="5" xr3:uid="{08165337-AC1B-4E9A-A654-A758B920B5CB}" name="Quantity" dataDxfId="291"/>
    <tableColumn id="6" xr3:uid="{A78E0F85-066E-4657-BD4A-7BC136114491}" name="Unit Price" dataDxfId="290"/>
    <tableColumn id="7" xr3:uid="{A24B8A77-3B7D-46B2-98E6-283F231F8304}" name="Amount" dataDxfId="289"/>
    <tableColumn id="8" xr3:uid="{36B3409D-6521-4B62-832E-0EF3FFB20437}" name="Unit Price2" dataDxfId="288"/>
    <tableColumn id="9" xr3:uid="{C92B4E12-3BCE-4981-B01C-C8C1E841A014}" name="Amount3" dataDxfId="287"/>
    <tableColumn id="10" xr3:uid="{8FF50817-AC1C-4BD1-8DEC-430E034B1328}" name="Unit Price4" dataDxfId="286"/>
    <tableColumn id="11" xr3:uid="{082FE45E-55BF-4962-AC6B-00DDE5B94049}" name="Amount5" dataDxfId="285"/>
    <tableColumn id="12" xr3:uid="{3F8F1275-F516-4FD5-BE83-E5E9712D2002}" name="Unit Price6" dataDxfId="284"/>
    <tableColumn id="13" xr3:uid="{E1816C1A-1912-4263-9F50-7B3A98F29AEC}" name="Amount7" dataDxfId="283"/>
    <tableColumn id="14" xr3:uid="{4FE8B5FD-5A06-4325-AE54-162A17D8CFFD}" name="Unit Price8" dataDxfId="282"/>
    <tableColumn id="15" xr3:uid="{A6731110-5C7D-4614-9127-D0C22DE35F98}" name="Amount9" dataDxfId="281"/>
    <tableColumn id="16" xr3:uid="{01A1B22A-45A9-4B44-9B7D-0229392CA1C8}" name="Unit Price10" dataDxfId="280"/>
    <tableColumn id="17" xr3:uid="{61275833-941E-458A-97CC-0A36134F5A84}" name="Amount11" dataDxfId="279"/>
    <tableColumn id="18" xr3:uid="{3AAF954D-4A05-40A9-B0C8-C1FCAA6843DB}" name="Unit Price12" dataDxfId="278"/>
    <tableColumn id="19" xr3:uid="{0C04F27B-009C-4AFD-90A2-3ACE25BFB5A9}" name="Amount13" dataDxfId="277"/>
    <tableColumn id="20" xr3:uid="{6F466334-E9F0-49B7-87CA-6D4C7E747F1E}" name="Unit Price14" dataDxfId="276"/>
    <tableColumn id="21" xr3:uid="{8D761F6F-5478-4969-B44A-E8AD03A49A79}" name="Amount15" dataDxfId="275"/>
  </tableColumns>
  <tableStyleInfo name="TableStyleMedium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48989A3-3FCE-4EC3-97A2-FC1272254330}" name="Table20" displayName="Table20" ref="A77:U81" totalsRowShown="0" headerRowDxfId="274" dataDxfId="272" headerRowBorderDxfId="273" tableBorderDxfId="271">
  <autoFilter ref="A77:U81" xr:uid="{748989A3-3FCE-4EC3-97A2-FC1272254330}"/>
  <tableColumns count="21">
    <tableColumn id="1" xr3:uid="{0F773100-1126-40C4-8BF0-E5AFD09FC0A4}" name="ITEM NO." dataDxfId="270"/>
    <tableColumn id="2" xr3:uid="{A3DD8A8D-F528-4807-B6E7-0849A47B0D30}" name="SPEC NO." dataDxfId="269"/>
    <tableColumn id="3" xr3:uid="{561715EA-3A73-405B-BD02-A96B378F858F}" name="Description" dataDxfId="268"/>
    <tableColumn id="4" xr3:uid="{68A216FE-E9EA-48B1-86EF-97F3CA3F5C13}" name="Unit" dataDxfId="267"/>
    <tableColumn id="5" xr3:uid="{DA36985D-5755-4A2E-AB3B-64957CE34D55}" name="Quantity"/>
    <tableColumn id="6" xr3:uid="{0E0AA53E-4791-41F4-B5F1-9004F42E6854}" name="Unit Price" dataDxfId="266"/>
    <tableColumn id="7" xr3:uid="{F751A2AA-FC5C-42B2-BA32-37725CB94C73}" name="Amount" dataDxfId="265"/>
    <tableColumn id="8" xr3:uid="{2420323B-DEAB-45C3-9555-150E15E05EE3}" name="Unit Price2" dataDxfId="264"/>
    <tableColumn id="9" xr3:uid="{D0F98242-A0A5-49F3-AEEC-CABF209EAA4B}" name="Amount3" dataDxfId="263"/>
    <tableColumn id="10" xr3:uid="{AB58B3C4-E830-4852-B723-05A619A58543}" name="Unit Price4" dataDxfId="262"/>
    <tableColumn id="11" xr3:uid="{714AB997-0FF5-48A8-ABE4-E0F1397B35C7}" name="Amount5" dataDxfId="261"/>
    <tableColumn id="12" xr3:uid="{53570D83-F24E-4FA6-8AF7-A6BA86C4873F}" name="Unit Price6" dataDxfId="260"/>
    <tableColumn id="13" xr3:uid="{C045899F-8CD5-446B-8C13-4CF524764DFB}" name="Amount7" dataDxfId="259"/>
    <tableColumn id="14" xr3:uid="{3B3E7BB7-C913-47A1-866C-7195A12085F3}" name="Unit Price8" dataDxfId="258"/>
    <tableColumn id="15" xr3:uid="{8652F44A-DC17-4E45-931E-10083057D4BD}" name="Amount9" dataDxfId="257"/>
    <tableColumn id="16" xr3:uid="{FDC41B30-9FA9-4A61-9FFD-62826C428032}" name="Unit Price10" dataDxfId="256"/>
    <tableColumn id="17" xr3:uid="{59709343-3B68-4FE9-BAB0-07082DDA8A9F}" name="Amount11" dataDxfId="255"/>
    <tableColumn id="18" xr3:uid="{1AF116EC-4AC5-445C-9043-99DD57F09797}" name="Unit Price12" dataDxfId="254"/>
    <tableColumn id="19" xr3:uid="{972CF8E1-C17F-44FF-A43F-4291470E4D3B}" name="Amount13" dataDxfId="253"/>
    <tableColumn id="20" xr3:uid="{8DD2663B-CABD-4CC8-8715-FCF548A22C75}" name="Unit Price14" dataDxfId="252"/>
    <tableColumn id="21" xr3:uid="{1F1DAF78-569E-43D8-B6C8-1A4884397933}" name="Amount15" dataDxfId="251"/>
  </tableColumns>
  <tableStyleInfo name="TableStyleMedium3"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77C611F-1B7E-4CDF-B068-7122F88C4081}" name="Table21" displayName="Table21" ref="A13:M30" totalsRowShown="0" headerRowDxfId="250" dataDxfId="248" headerRowBorderDxfId="249" tableBorderDxfId="247" totalsRowBorderDxfId="246">
  <autoFilter ref="A13:M30" xr:uid="{977C611F-1B7E-4CDF-B068-7122F88C4081}"/>
  <tableColumns count="13">
    <tableColumn id="1" xr3:uid="{0498789C-391C-4F51-9D43-7B978AC3EDF9}" name="ITEM NO." dataDxfId="245"/>
    <tableColumn id="2" xr3:uid="{9D53ABEC-88D8-4153-AD8E-A7D4C6662BD7}" name="SPEC NO." dataDxfId="244"/>
    <tableColumn id="3" xr3:uid="{30CC3774-CFCF-4EA6-A8D3-04B2632D40F8}" name="Description" dataDxfId="243"/>
    <tableColumn id="4" xr3:uid="{42A304E8-3E40-4C66-854C-80564FBD617A}" name="Unit" dataDxfId="242"/>
    <tableColumn id="5" xr3:uid="{43420AF4-8E0F-4186-A1DE-4FA78882251D}" name="Quantity" dataDxfId="241"/>
    <tableColumn id="6" xr3:uid="{027D10EA-B010-4B9E-87D5-1AF6C73D4D98}" name="Unit Price" dataDxfId="240"/>
    <tableColumn id="7" xr3:uid="{2214714D-7517-4976-B970-E8B064094F3E}" name="Amount" dataDxfId="239"/>
    <tableColumn id="8" xr3:uid="{D4C0A0AC-4299-4E5A-B05C-0D6CC771DD15}" name="Unit Price 2" dataDxfId="238"/>
    <tableColumn id="9" xr3:uid="{6285CB4C-1720-43BA-90EA-91C0DD46497F}" name="Amount 2" dataDxfId="237"/>
    <tableColumn id="10" xr3:uid="{DF8A7429-10CE-45FF-A443-4C3808A27845}" name="Unit Price 3" dataDxfId="236"/>
    <tableColumn id="11" xr3:uid="{1574B558-0EA5-49E2-BBF2-3C4EED5A8480}" name="Amount 3" dataDxfId="235"/>
    <tableColumn id="12" xr3:uid="{D864F4CD-17EA-4E8A-B9C3-D93FAE4DDE06}" name="Unit Price 4" dataDxfId="234"/>
    <tableColumn id="13" xr3:uid="{2AEA6DEC-9ECD-4A7B-B698-30D2AD158FCB}" name="Amount 4" dataDxfId="233"/>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FE2280E1-DA32-41D7-AFE8-30C463674A41}" name="Table43" displayName="Table43" ref="A13:H14" totalsRowShown="0" headerRowDxfId="668" dataDxfId="666" headerRowBorderDxfId="667" tableBorderDxfId="665" totalsRowBorderDxfId="664">
  <autoFilter ref="A13:H14" xr:uid="{FE2280E1-DA32-41D7-AFE8-30C463674A41}"/>
  <tableColumns count="8">
    <tableColumn id="1" xr3:uid="{7040190E-66CA-487F-9801-4DFFEF84A18E}" name="ITEM DESCRIPTION" dataDxfId="663"/>
    <tableColumn id="2" xr3:uid="{F47AEC59-ABD0-47E4-97E5-90C632ABE06A}" name="CONSTRUCTION COST" dataDxfId="662"/>
    <tableColumn id="3" xr3:uid="{92D57E2A-DACD-44C4-8181-9AAEA4C5F00F}" name="ARCHITECTURAL ENGINEERING BASIC FEES" dataDxfId="661"/>
    <tableColumn id="4" xr3:uid="{C12F7AAB-3784-4007-9543-FD79769C607C}" name="OTHER ENGINEERING FEES" dataDxfId="660"/>
    <tableColumn id="5" xr3:uid="{F35BD9D3-C4C0-4B56-819C-FA89D7CBA5DF}" name="ADMINISTRACTION EXPENSE" dataDxfId="659"/>
    <tableColumn id="6" xr3:uid="{192BB566-3D95-4D65-A73F-678778DBA0D8}" name="TOTAL COST" dataDxfId="658"/>
    <tableColumn id="7" xr3:uid="{27E587CA-7C3E-4840-8D9F-61A910085C57}" name="FEDERAL SHARE" dataDxfId="657"/>
    <tableColumn id="8" xr3:uid="{9B9DDE35-66AB-4442-8024-FD19A67CB2AE}" name="NON-FEDERAL SHARE" dataDxfId="656"/>
  </tableColumns>
  <tableStyleInfo name="TableStyleMedium3"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ED9F1D3-44D4-43FE-9A49-8C59F9A88C14}" name="Table22" displayName="Table22" ref="A13:K92" totalsRowShown="0" headerRowDxfId="232" dataDxfId="230" headerRowBorderDxfId="231" tableBorderDxfId="229" totalsRowBorderDxfId="228">
  <autoFilter ref="A13:K92" xr:uid="{4ED9F1D3-44D4-43FE-9A49-8C59F9A88C14}"/>
  <tableColumns count="11">
    <tableColumn id="1" xr3:uid="{3C20D0DE-05F2-4EF6-A2AB-385627EC9F96}" name="ITEM NO." dataDxfId="227"/>
    <tableColumn id="2" xr3:uid="{611E90B5-43DF-439F-AA33-2E590DEA6A1D}" name="SPEC NO." dataDxfId="226"/>
    <tableColumn id="3" xr3:uid="{6CD83DAC-7C4D-4BF7-AAB1-02D00FE2EFE8}" name="Description" dataDxfId="225"/>
    <tableColumn id="4" xr3:uid="{3EE26D0C-EC9A-49F4-AB7A-E0F242CDE675}" name="Unit" dataDxfId="224"/>
    <tableColumn id="5" xr3:uid="{BE98383D-F24C-45E2-97F2-9227E769467B}" name="Quantity" dataDxfId="223"/>
    <tableColumn id="6" xr3:uid="{60210791-E699-4B6F-A368-F41BF98DB287}" name="Unit Price" dataDxfId="222"/>
    <tableColumn id="7" xr3:uid="{F3CEDFB0-C07C-40D0-B10E-88135FC40FF5}" name="Amount" dataDxfId="221"/>
    <tableColumn id="8" xr3:uid="{334F1572-3325-47A3-8A89-E1126E09F018}" name="Unit Price 2" dataDxfId="220"/>
    <tableColumn id="9" xr3:uid="{7E2C7617-E8F6-4E1A-9C16-A6416F46481E}" name="Amount 2" dataDxfId="219"/>
    <tableColumn id="10" xr3:uid="{196384EA-98FF-47B0-9FA0-0104E5E6259F}" name="Unit Price 3" dataDxfId="218"/>
    <tableColumn id="11" xr3:uid="{170A401F-8210-417A-AD1E-0E91A88B01C8}" name="Amount 3" dataDxfId="217"/>
  </tableColumns>
  <tableStyleInfo name="TableStyleMedium3"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4B4A81E-775D-4CCB-A2F5-E9F695BCBFF7}" name="Table23" displayName="Table23" ref="A100:K179" totalsRowShown="0" headerRowDxfId="216" dataDxfId="214" headerRowBorderDxfId="215" tableBorderDxfId="213" totalsRowBorderDxfId="212">
  <autoFilter ref="A100:K179" xr:uid="{64B4A81E-775D-4CCB-A2F5-E9F695BCBFF7}"/>
  <tableColumns count="11">
    <tableColumn id="1" xr3:uid="{98D3F51D-1180-434F-9A15-B701A4582BC5}" name="ITEM NO." dataDxfId="211"/>
    <tableColumn id="2" xr3:uid="{8D9B6AB6-0875-4754-BCAD-EB644C7FAE85}" name="SPEC NO." dataDxfId="210"/>
    <tableColumn id="3" xr3:uid="{FE2672C4-7668-4C32-943B-B7A1B4391D4F}" name="Description" dataDxfId="209"/>
    <tableColumn id="4" xr3:uid="{687D3705-2B8E-4878-B545-E82088270815}" name="Unit" dataDxfId="208"/>
    <tableColumn id="5" xr3:uid="{10F5E416-19A7-486F-A86B-A741451EDB9B}" name="Quantity" dataDxfId="207"/>
    <tableColumn id="6" xr3:uid="{FBADE260-2869-4A5A-9E2D-B7397D09EB49}" name="Unit Price" dataDxfId="206"/>
    <tableColumn id="7" xr3:uid="{930C028D-F717-4A54-A179-7418B0F8E220}" name="Amount" dataDxfId="205"/>
    <tableColumn id="8" xr3:uid="{C7D875EA-B0FF-42F0-B65D-D853CB693550}" name="Unit Price 2" dataDxfId="204"/>
    <tableColumn id="9" xr3:uid="{3036A0B5-4494-43B4-BFEC-860E93C79C5E}" name="Amount 2" dataDxfId="203"/>
    <tableColumn id="10" xr3:uid="{32D27743-EFBF-4A83-A3DB-1C5DA37CF1A4}" name="Unit Price 3" dataDxfId="202"/>
    <tableColumn id="11" xr3:uid="{14BDDFAC-EB93-4780-BEAD-3250018B0384}" name="Amount 3" dataDxfId="201"/>
  </tableColumns>
  <tableStyleInfo name="TableStyleMedium3"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BE4FBA4-8F11-472A-A49E-E2FC746AA875}" name="Table24" displayName="Table24" ref="A187:K266" totalsRowShown="0" headerRowDxfId="200" dataDxfId="198" headerRowBorderDxfId="199" tableBorderDxfId="197" totalsRowBorderDxfId="196">
  <autoFilter ref="A187:K266" xr:uid="{1BE4FBA4-8F11-472A-A49E-E2FC746AA875}"/>
  <tableColumns count="11">
    <tableColumn id="1" xr3:uid="{7893A165-9ACC-4252-80E7-346AC79931F2}" name="ITEM NO." dataDxfId="195"/>
    <tableColumn id="2" xr3:uid="{283DE552-638B-4C5C-B1F2-A8B2EFD511FC}" name="SPEC NO." dataDxfId="194"/>
    <tableColumn id="3" xr3:uid="{35B4759D-D4BF-4C53-81BE-3014F1E38EBB}" name="Description" dataDxfId="193"/>
    <tableColumn id="4" xr3:uid="{E989889B-B30F-487F-ABF8-700C5DE73B2D}" name="Unit" dataDxfId="192"/>
    <tableColumn id="5" xr3:uid="{BE120050-3D49-407E-A3D9-C649973BD7E6}" name="Quantity" dataDxfId="191"/>
    <tableColumn id="6" xr3:uid="{95244A29-D71B-4551-A95D-E9AAA83004DE}" name="Unit Price" dataDxfId="190"/>
    <tableColumn id="7" xr3:uid="{F4EF2A02-F2DC-4926-860C-C7572ECA7A5B}" name="Amount" dataDxfId="189"/>
    <tableColumn id="8" xr3:uid="{466E30BC-DB68-4B08-AA99-77CE55FBA1F6}" name="Unit Price 2" dataDxfId="188"/>
    <tableColumn id="9" xr3:uid="{B7C1CE41-F452-4A86-9283-3CC71C42C275}" name="Amount 2" dataDxfId="187"/>
    <tableColumn id="10" xr3:uid="{437389B6-D0E2-492F-B0AB-3EE48AA806E3}" name="Unit Price 3" dataDxfId="186"/>
    <tableColumn id="11" xr3:uid="{C38E97B0-45E8-423C-BBC5-0C7FE79D5103}" name="Amount 3" dataDxfId="185"/>
  </tableColumns>
  <tableStyleInfo name="TableStyleMedium3"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4412584-8B35-4DEA-BBBE-8E2E826CBDE4}" name="Table25" displayName="Table25" ref="A13:K22" totalsRowShown="0" headerRowDxfId="184" dataDxfId="182" headerRowBorderDxfId="183" tableBorderDxfId="181" totalsRowBorderDxfId="180">
  <autoFilter ref="A13:K22" xr:uid="{74412584-8B35-4DEA-BBBE-8E2E826CBDE4}"/>
  <tableColumns count="11">
    <tableColumn id="1" xr3:uid="{340F122A-80DE-462B-AB74-D684A404B95F}" name="ITEM NO." dataDxfId="179"/>
    <tableColumn id="2" xr3:uid="{260B89BE-FCD6-4513-A6ED-060A58430C69}" name="SPEC NO." dataDxfId="178"/>
    <tableColumn id="3" xr3:uid="{13AABF5C-7732-4BE2-BF75-672B1D18FB44}" name="Description" dataDxfId="177"/>
    <tableColumn id="4" xr3:uid="{955BA605-57B8-4F51-8522-70040E87FDC1}" name="Unit" dataDxfId="176"/>
    <tableColumn id="5" xr3:uid="{2D62A7DA-36FD-45B2-9D17-A59E6A5D00FF}" name="Quantity"/>
    <tableColumn id="6" xr3:uid="{8A1C63E3-35E3-4E74-A9D5-2A6E59A97EAD}" name="Unit Price" dataDxfId="175"/>
    <tableColumn id="7" xr3:uid="{F4858655-8FF0-41FB-A259-8A6FAC54B1B0}" name="Amount" dataDxfId="174"/>
    <tableColumn id="8" xr3:uid="{E0A0F610-E840-425E-AABD-C052D0B8D630}" name="Unit Price 2" dataDxfId="173"/>
    <tableColumn id="9" xr3:uid="{08CEB190-6919-4F8B-9CCD-2468CA89C4E6}" name="Amount 2" dataDxfId="172"/>
    <tableColumn id="10" xr3:uid="{0C3539C2-A4FF-4E60-8BAB-5FDEA06B2F14}" name="Unit Price 3" dataDxfId="171"/>
    <tableColumn id="11" xr3:uid="{C8E43567-D38B-45E6-926D-FCC617E5EEA6}" name="Amount 3" dataDxfId="170"/>
  </tableColumns>
  <tableStyleInfo name="TableStyleMedium3"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1B77C4E-9E4D-41D3-8847-C0AB70AFDE67}" name="Table26" displayName="Table26" ref="A26:K27" totalsRowShown="0" headerRowDxfId="169" dataDxfId="167" headerRowBorderDxfId="168" tableBorderDxfId="166" totalsRowBorderDxfId="165">
  <autoFilter ref="A26:K27" xr:uid="{11B77C4E-9E4D-41D3-8847-C0AB70AFDE67}"/>
  <tableColumns count="11">
    <tableColumn id="1" xr3:uid="{2A9AD25F-ADC0-4880-8C61-AF29B7AB17F5}" name="ITEM NO." dataDxfId="164"/>
    <tableColumn id="2" xr3:uid="{9E9DC74C-5DCE-44D1-93AB-50602E06E2C4}" name="SPEC NO." dataDxfId="163"/>
    <tableColumn id="3" xr3:uid="{E3FD7C22-E7ED-46AA-B2D4-492C61D8D85C}" name="Description" dataDxfId="162"/>
    <tableColumn id="4" xr3:uid="{FE595D49-2839-4B01-9D32-853AA147741C}" name="Unit" dataDxfId="161"/>
    <tableColumn id="5" xr3:uid="{D3867988-A6D2-4C81-8375-994BFD0DEFAE}" name="Quantity" dataDxfId="160"/>
    <tableColumn id="6" xr3:uid="{90FC4565-C51B-4272-BFEE-91E37B1EB4D7}" name="Unit Price" dataDxfId="159"/>
    <tableColumn id="7" xr3:uid="{A51258C0-E4EE-49AE-A71F-A275CA14E92F}" name="Amount" dataDxfId="158"/>
    <tableColumn id="8" xr3:uid="{787F82A0-0A11-4B7B-A917-C3A1AD1774AB}" name="Unit Price 2" dataDxfId="157"/>
    <tableColumn id="9" xr3:uid="{B64D40D3-1449-4D96-B3F7-72BCABB9AFCE}" name="Amount 2" dataDxfId="156"/>
    <tableColumn id="10" xr3:uid="{12E04DC9-3C13-4782-87D9-1E055305D5B3}" name="Unit Price 3" dataDxfId="155"/>
    <tableColumn id="11" xr3:uid="{38E71872-B0E2-46B9-A200-2142B7911F09}" name="Amount 3" dataDxfId="154"/>
  </tableColumns>
  <tableStyleInfo name="TableStyleMedium3"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36B53FE-6C5B-4243-A3A7-711E48824091}" name="Table27" displayName="Table27" ref="A13:S33" totalsRowShown="0" headerRowDxfId="153" dataDxfId="151" headerRowBorderDxfId="152" tableBorderDxfId="150" totalsRowBorderDxfId="149">
  <autoFilter ref="A13:S33" xr:uid="{036B53FE-6C5B-4243-A3A7-711E48824091}"/>
  <tableColumns count="19">
    <tableColumn id="1" xr3:uid="{6D7D7535-1098-4E99-B963-B303311DCD06}" name="ITEM NO." dataDxfId="148"/>
    <tableColumn id="2" xr3:uid="{66E6E7FA-9545-4749-8831-1A447904751C}" name="SPEC NO." dataDxfId="147"/>
    <tableColumn id="3" xr3:uid="{2DAC906A-C909-494C-94C3-6034323B7B97}" name="Description" dataDxfId="146"/>
    <tableColumn id="4" xr3:uid="{D2E27BD5-DE1B-45A1-8768-6A5B05F1CFE7}" name="Unit" dataDxfId="145"/>
    <tableColumn id="5" xr3:uid="{DDAF8635-5D15-46F8-85DC-DD5786826E5B}" name="Quantity" dataDxfId="144"/>
    <tableColumn id="6" xr3:uid="{68FE39FD-DA19-41D3-951D-83A7216D36A9}" name="Unit Price" dataDxfId="143"/>
    <tableColumn id="7" xr3:uid="{A41B3318-8B0D-4F31-B0FD-5B3B224BCD7E}" name="Amount" dataDxfId="142"/>
    <tableColumn id="8" xr3:uid="{94BDCB58-C444-4BEC-928D-D90FFAEC749D}" name="Unit Price2" dataDxfId="141"/>
    <tableColumn id="9" xr3:uid="{CE6EA12D-B334-4E9D-9991-2D97BA33283A}" name="Amount 2" dataDxfId="140"/>
    <tableColumn id="10" xr3:uid="{B01AA25A-123A-4508-9C84-703784EBC66C}" name="Unit Price 3" dataDxfId="139"/>
    <tableColumn id="11" xr3:uid="{5D22F6CA-C916-4AED-8D00-EF9C0A2BE294}" name="Amount 3" dataDxfId="138"/>
    <tableColumn id="12" xr3:uid="{EEC9756D-84E9-4789-A806-5D69A5332F62}" name="Unit Price 4" dataDxfId="137"/>
    <tableColumn id="13" xr3:uid="{37797789-C5A5-47DE-9618-2F7DA6552D75}" name="Amount 4" dataDxfId="136"/>
    <tableColumn id="14" xr3:uid="{8A37DFFD-0764-4952-BD68-1A0DA0362ADB}" name="Unit Price 5" dataDxfId="135"/>
    <tableColumn id="15" xr3:uid="{DB16D989-8CE7-4090-B329-05D2E5FB97F8}" name="Amount 5" dataDxfId="134"/>
    <tableColumn id="16" xr3:uid="{D2CA9824-503A-4812-8186-180740C20F0A}" name="Unit Price 6" dataDxfId="133"/>
    <tableColumn id="17" xr3:uid="{26E23F2F-4DCE-4C94-9996-4F0B434EEBEE}" name="Amount 6" dataDxfId="132"/>
    <tableColumn id="18" xr3:uid="{02A52512-AB18-4A9F-AD75-3F649A351F35}" name="Unit Price 7" dataDxfId="131"/>
    <tableColumn id="19" xr3:uid="{E8A831E1-5584-4EF6-A502-E57AE92E1A72}" name="Amount 7" dataDxfId="130"/>
  </tableColumns>
  <tableStyleInfo name="TableStyleMedium3"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1B27C79-2D91-4921-9DAC-4A8EAEEC8F17}" name="Table28" displayName="Table28" ref="A37:S38" totalsRowShown="0" headerRowDxfId="129" dataDxfId="127" headerRowBorderDxfId="128" tableBorderDxfId="126">
  <autoFilter ref="A37:S38" xr:uid="{F1B27C79-2D91-4921-9DAC-4A8EAEEC8F17}"/>
  <tableColumns count="19">
    <tableColumn id="1" xr3:uid="{F6CF96F8-AFBB-4195-861E-F385671AAA6A}" name="ITEM NO." dataDxfId="125"/>
    <tableColumn id="2" xr3:uid="{64D508F5-4C2C-40F6-BD16-DA4B9BE0F475}" name="SPEC NO." dataDxfId="124"/>
    <tableColumn id="3" xr3:uid="{41C49753-0ACB-4B94-8A51-725D30BAC4A7}" name="Description" dataDxfId="123"/>
    <tableColumn id="4" xr3:uid="{0EF92B75-1DDE-42AF-B129-AE4A2EE98D61}" name="Unit" dataDxfId="122"/>
    <tableColumn id="5" xr3:uid="{F5CC70C6-4341-4231-AD85-4AE7E535F92E}" name="Quantity" dataDxfId="121"/>
    <tableColumn id="6" xr3:uid="{32EB1529-AAF3-422C-8907-3C838673CFB9}" name="Unit Price" dataDxfId="120"/>
    <tableColumn id="7" xr3:uid="{991C78F3-6C83-4ED1-9385-9D2F0414A82C}" name="Amount" dataDxfId="119"/>
    <tableColumn id="8" xr3:uid="{8ECA914C-94A2-4B9E-B080-58EFFE2DB856}" name="Unit Price2" dataDxfId="118"/>
    <tableColumn id="9" xr3:uid="{156AB1C2-6EA5-45E7-8AA3-66809CD56ED7}" name="Amount 2" dataDxfId="117"/>
    <tableColumn id="10" xr3:uid="{9CD1A6CD-8327-4EC0-84D6-C0B3CDC073CA}" name="Unit Price 3" dataDxfId="116"/>
    <tableColumn id="11" xr3:uid="{F24C8171-760B-4FEF-BB47-F1C888582476}" name="Amount 3" dataDxfId="115"/>
    <tableColumn id="12" xr3:uid="{2BDD2A75-20D5-4B11-B402-EE79289CBC90}" name="Unit Price 4" dataDxfId="114"/>
    <tableColumn id="13" xr3:uid="{7AB32404-F5AB-4217-BC84-763103C903A4}" name="Amount 4" dataDxfId="113"/>
    <tableColumn id="14" xr3:uid="{C55AC7E1-463F-466E-BABB-0A4D91216DAB}" name="Unit Price 5" dataDxfId="112"/>
    <tableColumn id="15" xr3:uid="{492F437B-1D40-4AC2-82DD-04955259BC2D}" name="Amount 5" dataDxfId="111"/>
    <tableColumn id="16" xr3:uid="{F974B196-683D-45FC-926C-6F0B76EED935}" name="Unit Price 6" dataDxfId="110"/>
    <tableColumn id="17" xr3:uid="{37235C42-2825-4C45-B634-2250F3C812F1}" name="Amount 6" dataDxfId="109"/>
    <tableColumn id="18" xr3:uid="{F4CE3ED2-EE99-450C-A331-A8E7B3D97439}" name="Unit Price 7" dataDxfId="108"/>
    <tableColumn id="19" xr3:uid="{362FFC97-6902-4A1E-9BF5-0CBF6AF42CDF}" name="Amount 7" dataDxfId="107"/>
  </tableColumns>
  <tableStyleInfo name="TableStyleMedium3"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4676235-33A2-4B92-9AF7-F70F4942019E}" name="Table29" displayName="Table29" ref="A13:K16" totalsRowShown="0" headerRowDxfId="106" headerRowBorderDxfId="105" tableBorderDxfId="104" totalsRowBorderDxfId="103">
  <autoFilter ref="A13:K16" xr:uid="{A4676235-33A2-4B92-9AF7-F70F4942019E}"/>
  <tableColumns count="11">
    <tableColumn id="1" xr3:uid="{5D00EFFC-DEDC-4B40-BB03-1EF3FD72E7F0}" name="ITEM NO." dataDxfId="102"/>
    <tableColumn id="2" xr3:uid="{FDEACB78-3C11-45D1-9FC0-D71A78B01B74}" name="SPEC NO." dataDxfId="101"/>
    <tableColumn id="3" xr3:uid="{3485B290-1517-4537-9AAD-E52D9FA52212}" name="Description" dataDxfId="100"/>
    <tableColumn id="4" xr3:uid="{33144965-4656-4ECA-BE54-B81511D3A8AD}" name="Unit" dataDxfId="99"/>
    <tableColumn id="5" xr3:uid="{DF0BE8F8-7A02-424D-BF71-D9940D0F8FB2}" name="Quantity"/>
    <tableColumn id="6" xr3:uid="{B4C939B7-ED49-456B-8710-43749C54C2C2}" name="Unit Price"/>
    <tableColumn id="7" xr3:uid="{923BA926-57F8-4D4A-92A0-160D01FBC040}" name="Amount" dataDxfId="98"/>
    <tableColumn id="8" xr3:uid="{C97CA311-6DEB-4B91-9CD7-8A6A4861CCAE}" name="Unit Price 2"/>
    <tableColumn id="9" xr3:uid="{151D400B-C44A-445A-8ACB-8E7C747EA042}" name="Amount 2" dataDxfId="97"/>
    <tableColumn id="10" xr3:uid="{DB2AE72B-B894-403C-B64E-63B067706577}" name="Unit Price 3"/>
    <tableColumn id="11" xr3:uid="{7A488134-9CA3-48DB-B329-AED7B8CF89BD}" name="Amount 3" dataDxfId="96"/>
  </tableColumns>
  <tableStyleInfo name="TableStyleMedium3"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5412A33-9873-4788-85DF-C9F7A87F56B9}" name="Table30" displayName="Table30" ref="A20:K21" totalsRowShown="0" headerRowDxfId="95" dataDxfId="93" headerRowBorderDxfId="94" tableBorderDxfId="92">
  <autoFilter ref="A20:K21" xr:uid="{15412A33-9873-4788-85DF-C9F7A87F56B9}"/>
  <tableColumns count="11">
    <tableColumn id="1" xr3:uid="{4835E109-7F9A-4FF0-B6AF-705F687AD18C}" name="ITEM NO." dataDxfId="91"/>
    <tableColumn id="2" xr3:uid="{B163E9D3-0442-4F2F-A6CC-6645D3BE84BA}" name="SPEC NO." dataDxfId="90"/>
    <tableColumn id="3" xr3:uid="{A9BD1262-9F7B-44CF-A3B7-49E8F806815F}" name="Description" dataDxfId="89"/>
    <tableColumn id="4" xr3:uid="{CEC0CFA4-F7E9-4A45-865D-79AB8AE8CDC7}" name="Unit" dataDxfId="88"/>
    <tableColumn id="5" xr3:uid="{118DDF35-5DFB-4B04-9BFC-C4C583BF5E6D}" name="Quantity" dataDxfId="87"/>
    <tableColumn id="6" xr3:uid="{E7F7F1FA-C9C2-4467-AFF2-A465D4C5283C}" name="Unit Price" dataDxfId="86"/>
    <tableColumn id="7" xr3:uid="{374BCDDC-2FB6-4735-90BC-3D2416D55EC3}" name="Amount" dataDxfId="85"/>
    <tableColumn id="8" xr3:uid="{1F7EC383-BEDF-45DA-A04F-D5C80C017C9D}" name="Unit Price 2" dataDxfId="84"/>
    <tableColumn id="9" xr3:uid="{3F624AC8-C9D6-4F53-A04A-6828488644A5}" name="Amount 2" dataDxfId="83"/>
    <tableColumn id="10" xr3:uid="{263A03DF-6F9D-4941-A035-8AC794EE1A95}" name="Unit Price 3" dataDxfId="82"/>
    <tableColumn id="11" xr3:uid="{1F08C1E6-8552-4E87-827C-496F10E1ACB5}" name="Amount 3" dataDxfId="81"/>
  </tableColumns>
  <tableStyleInfo name="TableStyleMedium3"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AFFA1A3-9F34-4CC6-9DC5-6C74402EC2AE}" name="Table31" displayName="Table31" ref="A25:K26" totalsRowShown="0" headerRowDxfId="80" dataDxfId="78" headerRowBorderDxfId="79" tableBorderDxfId="77">
  <autoFilter ref="A25:K26" xr:uid="{3AFFA1A3-9F34-4CC6-9DC5-6C74402EC2AE}"/>
  <tableColumns count="11">
    <tableColumn id="1" xr3:uid="{83326BB8-B522-4D45-9551-4307312A9562}" name="ITEM NO." dataDxfId="76"/>
    <tableColumn id="2" xr3:uid="{A23960E3-7FD0-4357-825A-D94C265991BF}" name="SPEC NO." dataDxfId="75"/>
    <tableColumn id="3" xr3:uid="{0ECB4F79-5F9B-450E-92E3-497E3E80AEC2}" name="Description" dataDxfId="74"/>
    <tableColumn id="4" xr3:uid="{6240D841-E2A1-4D19-A1A9-4E1D4B42FA79}" name="Unit" dataDxfId="73"/>
    <tableColumn id="5" xr3:uid="{3B5B01D7-CCD5-4ECE-9791-94FA1D2E67ED}" name="Quantity" dataDxfId="72"/>
    <tableColumn id="6" xr3:uid="{B9B65294-F65F-4C5E-AAA5-EBA72E10CBB3}" name="Unit Price" dataDxfId="71"/>
    <tableColumn id="7" xr3:uid="{1FA58DF8-3B45-4D02-8BE3-2C3DF2FEA4D5}" name="Amount" dataDxfId="70"/>
    <tableColumn id="8" xr3:uid="{3F5F558E-6995-49B5-8D44-0FE8E74D580D}" name="Unit Price 2" dataDxfId="69"/>
    <tableColumn id="9" xr3:uid="{685FCFE4-E11B-4820-B285-B2678BC4397A}" name="Amount 2" dataDxfId="68"/>
    <tableColumn id="10" xr3:uid="{2EE5E1B6-713E-4085-BC95-1399E13E3FB2}" name="Unit Price 3" dataDxfId="67"/>
    <tableColumn id="11" xr3:uid="{290D95F0-47C9-425F-B490-AFBCE67148BD}" name="Amount 3" dataDxfId="66"/>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2FC960-10EC-4539-ACCB-38B872C211F8}" name="Table1" displayName="Table1" ref="A13:G29" totalsRowShown="0" headerRowDxfId="655" headerRowBorderDxfId="654" tableBorderDxfId="653" totalsRowBorderDxfId="652">
  <autoFilter ref="A13:G29" xr:uid="{EA2FC960-10EC-4539-ACCB-38B872C211F8}"/>
  <tableColumns count="7">
    <tableColumn id="1" xr3:uid="{DDC96DCC-CF3C-4DFC-9EF4-1D9057D98642}" name="ITEM NO." dataDxfId="651"/>
    <tableColumn id="2" xr3:uid="{6D5A6CE0-F791-4280-8C1F-444493F87EB3}" name="SPEC NO." dataDxfId="650"/>
    <tableColumn id="3" xr3:uid="{89FB1AB8-E9CE-4901-B053-92EBCDDC9CEF}" name="Description" dataDxfId="649"/>
    <tableColumn id="4" xr3:uid="{636161B2-B0F4-4080-8481-80BD91001506}" name="Unit" dataDxfId="648"/>
    <tableColumn id="5" xr3:uid="{D083500F-812A-459E-A9EB-E4F9F5B5B6C3}" name="Quantity" dataDxfId="647"/>
    <tableColumn id="6" xr3:uid="{7B486FAA-BA7E-49D5-87A4-244DFA53042B}" name="Unit Price" dataDxfId="646"/>
    <tableColumn id="7" xr3:uid="{C9838DD4-0662-4728-8026-17C42E62F690}" name="Amount" dataDxfId="645"/>
  </tableColumns>
  <tableStyleInfo name="TableStyleMedium3"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F8211B7-7F27-4A2C-B997-11C59D756A3D}" name="Table32" displayName="Table32" ref="A30:K34" totalsRowShown="0" headerRowDxfId="65" dataDxfId="63" headerRowBorderDxfId="64" tableBorderDxfId="62" totalsRowBorderDxfId="61">
  <autoFilter ref="A30:K34" xr:uid="{0F8211B7-7F27-4A2C-B997-11C59D756A3D}"/>
  <tableColumns count="11">
    <tableColumn id="1" xr3:uid="{DEBA05D4-C256-4153-B527-2EEACEF28DD4}" name="ITEM NO." dataDxfId="60"/>
    <tableColumn id="2" xr3:uid="{FDD9929D-E91C-4686-9BFE-020AA8332DF1}" name="SPEC NO." dataDxfId="59"/>
    <tableColumn id="3" xr3:uid="{DEC54061-73CC-4818-9640-2037832E09D3}" name="Description" dataDxfId="58"/>
    <tableColumn id="4" xr3:uid="{829CDB5B-EF28-484D-977E-F3E035D7BEAC}" name="Unit" dataDxfId="57"/>
    <tableColumn id="5" xr3:uid="{B9FBBCC2-C2AF-44CF-B14A-E4F5559CB70C}" name="Quantity" dataDxfId="56"/>
    <tableColumn id="6" xr3:uid="{88380388-D12C-45C2-9769-5FD6F77451D0}" name="Unit Price" dataDxfId="55"/>
    <tableColumn id="7" xr3:uid="{2D6302EF-0116-4094-80E6-4200718BA693}" name="Amount" dataDxfId="54"/>
    <tableColumn id="8" xr3:uid="{70D0D968-697A-462B-BCF8-C6E985285CCF}" name="Unit Price 2" dataDxfId="53"/>
    <tableColumn id="9" xr3:uid="{105899B7-C667-40CE-8AD1-3F81A1A72AC9}" name="Amount 2" dataDxfId="52"/>
    <tableColumn id="10" xr3:uid="{7D1D4892-AEB4-4EF1-94CE-9B8F11210439}" name="Unit Price 3" dataDxfId="51"/>
    <tableColumn id="11" xr3:uid="{F4F2B3C9-1E71-4E7C-8DA2-009E40625D1C}" name="Amount 3" dataDxfId="50"/>
  </tableColumns>
  <tableStyleInfo name="TableStyleMedium3"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2FD4733-7CAE-488B-830A-EA0FC42116D3}" name="Table33" displayName="Table33" ref="A38:K44" totalsRowShown="0" headerRowDxfId="49" dataDxfId="47" headerRowBorderDxfId="48" tableBorderDxfId="46" totalsRowBorderDxfId="45">
  <autoFilter ref="A38:K44" xr:uid="{E2FD4733-7CAE-488B-830A-EA0FC42116D3}"/>
  <tableColumns count="11">
    <tableColumn id="1" xr3:uid="{7026C54D-3AD1-48D8-AA69-C769C5CC783E}" name="ITEM NO." dataDxfId="44"/>
    <tableColumn id="2" xr3:uid="{5467C056-1C92-4867-AAA6-025BDA47539C}" name="SPEC NO." dataDxfId="43"/>
    <tableColumn id="3" xr3:uid="{E71425F2-6A62-48CC-9501-247F6008E92C}" name="Description" dataDxfId="42"/>
    <tableColumn id="4" xr3:uid="{4A5B1138-3902-4F6B-B775-BECC2609C074}" name="Unit" dataDxfId="41"/>
    <tableColumn id="5" xr3:uid="{686A1DD6-5B89-4F74-894B-0009E6E6B2F1}" name="Quantity" dataDxfId="40"/>
    <tableColumn id="6" xr3:uid="{54D35393-4173-4408-8961-324E7121192C}" name="Unit Price" dataDxfId="39"/>
    <tableColumn id="7" xr3:uid="{E4F91B9B-19F6-4E3D-8CE1-3C531DA3A7D0}" name="Amount" dataDxfId="38"/>
    <tableColumn id="8" xr3:uid="{47210204-D0D0-4BED-9C3D-43AFA1CAC13D}" name="Unit Price 2" dataDxfId="37"/>
    <tableColumn id="9" xr3:uid="{52B6465F-0509-46AA-9003-CDD5EDF95B8F}" name="Amount 2" dataDxfId="36"/>
    <tableColumn id="10" xr3:uid="{428A4430-E47A-4D4A-9B8B-72932E5DF255}" name="Unit Price 3" dataDxfId="35"/>
    <tableColumn id="11" xr3:uid="{AA686B5D-4AAE-4061-B70E-E96BA8963925}" name="Amount 3" dataDxfId="34"/>
  </tableColumns>
  <tableStyleInfo name="TableStyleMedium3"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55331162-5173-4B53-91F8-E2DA938ECDBF}" name="Table34" displayName="Table34" ref="A48:K49" totalsRowShown="0" headerRowDxfId="33" dataDxfId="31" headerRowBorderDxfId="32" tableBorderDxfId="30" totalsRowBorderDxfId="29">
  <autoFilter ref="A48:K49" xr:uid="{55331162-5173-4B53-91F8-E2DA938ECDBF}"/>
  <tableColumns count="11">
    <tableColumn id="1" xr3:uid="{0E9B8385-A93B-4D53-A3FE-E3CA674699B7}" name="ITEM NO." dataDxfId="28"/>
    <tableColumn id="2" xr3:uid="{7A179536-6CF0-4071-99C0-9FFC9C3E6A12}" name="SPEC NO." dataDxfId="27"/>
    <tableColumn id="3" xr3:uid="{685F7D49-9BEB-4AB7-A431-A4A126BBB85C}" name="Description" dataDxfId="26"/>
    <tableColumn id="4" xr3:uid="{1D22249C-9FBA-466B-BED8-A0FE81B1B7F8}" name="Unit" dataDxfId="25"/>
    <tableColumn id="5" xr3:uid="{33D465F5-7E69-4A7A-8884-AA01DAC68F5E}" name="Quantity" dataDxfId="24"/>
    <tableColumn id="6" xr3:uid="{34E31DCC-DB34-4EBD-B46D-9DFA30291561}" name="Unit Price" dataDxfId="23"/>
    <tableColumn id="7" xr3:uid="{10FA7720-5663-4F65-806A-415E4D099B08}" name="Amount" dataDxfId="22"/>
    <tableColumn id="8" xr3:uid="{860A39EE-F709-4C26-A075-713119550B99}" name="Unit Price 2" dataDxfId="21"/>
    <tableColumn id="9" xr3:uid="{CAFA104B-9FFD-44A8-8DC0-FD3683DB46AA}" name="Amount 2" dataDxfId="20"/>
    <tableColumn id="10" xr3:uid="{DE13752F-CD33-493A-BDBB-2F27780E5546}" name="Unit Price 3" dataDxfId="19"/>
    <tableColumn id="11" xr3:uid="{E51B16E9-806C-4A40-B8EE-1420CBF123B1}" name="Amount 3" dataDxfId="18"/>
  </tableColumns>
  <tableStyleInfo name="TableStyleMedium3"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BDC12FB-55AC-4315-846A-B4D782EBF723}" name="Table35" displayName="Table35" ref="A13:M36" totalsRowShown="0" headerRowDxfId="17" dataDxfId="15" headerRowBorderDxfId="16" tableBorderDxfId="14" totalsRowBorderDxfId="13">
  <autoFilter ref="A13:M36" xr:uid="{EBDC12FB-55AC-4315-846A-B4D782EBF723}"/>
  <tableColumns count="13">
    <tableColumn id="1" xr3:uid="{8A1DAF41-52BD-4E04-B2BB-193D8203721C}" name="ITEM NO." dataDxfId="12"/>
    <tableColumn id="2" xr3:uid="{07C807FC-4AAE-4F23-843A-3413FD3E75E4}" name="SPEC NO." dataDxfId="11"/>
    <tableColumn id="3" xr3:uid="{13DBD656-24A5-4DD7-97CE-71FD4BBE1F3F}" name="Description" dataDxfId="10"/>
    <tableColumn id="4" xr3:uid="{19B409E0-F794-4120-96CB-41BE4E7677E0}" name="Unit" dataDxfId="9"/>
    <tableColumn id="5" xr3:uid="{03A5EC3E-AAF9-4607-A904-3CEBA5091B9D}" name="Quantity" dataDxfId="8"/>
    <tableColumn id="6" xr3:uid="{7817061D-7A1D-4084-AB9C-F4537457712B}" name="Unit Price" dataDxfId="7"/>
    <tableColumn id="7" xr3:uid="{DE7BCCB4-E235-4462-887A-29ABE6782455}" name="Amount" dataDxfId="6"/>
    <tableColumn id="8" xr3:uid="{7F0C857A-A3E7-4245-B1E8-9A91EF0221C2}" name="Unit Price 2" dataDxfId="5"/>
    <tableColumn id="9" xr3:uid="{39263FFF-66AE-43F4-8B02-1369C42385C1}" name="Amount 2" dataDxfId="4"/>
    <tableColumn id="10" xr3:uid="{A26A3E83-5B6C-4F79-BD43-894CF05DC900}" name="Unit Price 3" dataDxfId="3"/>
    <tableColumn id="11" xr3:uid="{3ED0586A-2AB2-40C8-AD3B-D8E5CA1820FF}" name="Amount 3" dataDxfId="2"/>
    <tableColumn id="12" xr3:uid="{99C5E2CC-8AB6-42B6-9528-B4DF5A7F4E4A}" name="Unit Price 4" dataDxfId="1"/>
    <tableColumn id="13" xr3:uid="{577D4658-4631-43BB-8423-DB00BCE2ECDF}" name="Amount 4" dataDxfId="0"/>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B85FC9-577B-4EAA-AC8B-FCAF41320878}" name="Table2" displayName="Table2" ref="A35:G41" totalsRowShown="0" headerRowDxfId="644" headerRowBorderDxfId="643" tableBorderDxfId="642" totalsRowBorderDxfId="641">
  <autoFilter ref="A35:G41" xr:uid="{09B85FC9-577B-4EAA-AC8B-FCAF41320878}"/>
  <tableColumns count="7">
    <tableColumn id="1" xr3:uid="{BCF55774-DB60-458F-8634-5E65443D624C}" name="ITEM NO." dataDxfId="640"/>
    <tableColumn id="2" xr3:uid="{D4019CCB-ED08-475C-B85E-9BA581151862}" name="SPEC NO." dataDxfId="639"/>
    <tableColumn id="3" xr3:uid="{732E16D8-D48F-42E6-BF90-E2C13E61E800}" name="Description" dataDxfId="638"/>
    <tableColumn id="4" xr3:uid="{9A388FC4-3C89-4A6D-A683-31588F85F73D}" name="Unit" dataDxfId="637"/>
    <tableColumn id="5" xr3:uid="{16DB6BD8-A200-41F0-ABC9-08EA4E0AA4A8}" name="Quantity" dataDxfId="636"/>
    <tableColumn id="6" xr3:uid="{F38BE746-4BE3-4624-B013-2F3EC52C2F46}" name="Unit Price" dataDxfId="635"/>
    <tableColumn id="7" xr3:uid="{E23BF9E1-5F88-4C6C-A710-5774844C703D}" name="Amount" dataDxfId="634"/>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E7A82C-44A3-43E8-95F1-5B4A9DAB09A9}" name="Table3" displayName="Table3" ref="A13:G28" totalsRowShown="0" headerRowDxfId="633" headerRowBorderDxfId="632" tableBorderDxfId="631" totalsRowBorderDxfId="630">
  <autoFilter ref="A13:G28" xr:uid="{E9E7A82C-44A3-43E8-95F1-5B4A9DAB09A9}"/>
  <tableColumns count="7">
    <tableColumn id="1" xr3:uid="{7C9C93EE-DA5B-48A2-A22B-089D4ECA9988}" name="ITEM NO." dataDxfId="629"/>
    <tableColumn id="2" xr3:uid="{F6DF5758-2C1A-463B-956F-F50F6147DB09}" name="SPEC NO." dataDxfId="628"/>
    <tableColumn id="3" xr3:uid="{CDC971FE-CFD0-455E-8AEE-079572BD1EC0}" name="Description" dataDxfId="627"/>
    <tableColumn id="4" xr3:uid="{E95DCF3B-FF19-435F-BE08-E46FA0098EDA}" name="Unit" dataDxfId="626"/>
    <tableColumn id="5" xr3:uid="{079CEF48-6C02-4455-A4EF-C11099FB2D05}" name="Quantity" dataDxfId="625"/>
    <tableColumn id="6" xr3:uid="{F38FE823-1375-483C-905F-1EE6BF13BB7A}" name="Unit Price" dataDxfId="624"/>
    <tableColumn id="7" xr3:uid="{506450F0-614D-4141-8450-94147EADE540}" name="Amount" dataDxfId="623"/>
  </tableColumns>
  <tableStyleInfo name="TableStyleMedium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7130A099-4EA7-4B38-BCE5-3FC12E0F7AF1}" name="Table3039" displayName="Table3039" ref="A13:K14" totalsRowShown="0" headerRowDxfId="622" dataDxfId="620" headerRowBorderDxfId="621" tableBorderDxfId="619" totalsRowBorderDxfId="618">
  <autoFilter ref="A13:K14" xr:uid="{B22BA658-592B-4107-AF7D-23D0A8CD08BF}"/>
  <tableColumns count="11">
    <tableColumn id="1" xr3:uid="{D6034601-6254-4730-A197-03DC97F53D9D}" name="ITEM NO." dataDxfId="617"/>
    <tableColumn id="2" xr3:uid="{B50B0371-4717-4029-BD51-8DEEBFE145C6}" name="SPEC NO." dataDxfId="616"/>
    <tableColumn id="3" xr3:uid="{E810CCF7-2AB8-42EA-A238-E318FAEC1A0D}" name="Description" dataDxfId="615"/>
    <tableColumn id="4" xr3:uid="{C9E5CF56-B4A8-49C0-AFDD-D4DD7D09981C}" name="Unit" dataDxfId="614"/>
    <tableColumn id="5" xr3:uid="{69D71C35-A7CE-4FCD-9156-68BFE196DD9A}" name="Quantity" dataDxfId="613"/>
    <tableColumn id="6" xr3:uid="{5A1E84C1-7C48-4AA6-8CC2-20F4E75EAA8F}" name="Unit Price" dataDxfId="612"/>
    <tableColumn id="7" xr3:uid="{AB614E79-47F6-419B-84CE-5FC2954923C0}" name="Amount" dataDxfId="611"/>
    <tableColumn id="8" xr3:uid="{A09A5F95-0499-43B4-91F4-803AD43444C3}" name="Unit Price2" dataDxfId="610"/>
    <tableColumn id="9" xr3:uid="{4F9DAE6E-CE3F-43A9-A949-E86F277565BC}" name="Amount3" dataDxfId="609"/>
    <tableColumn id="10" xr3:uid="{1CAB2925-3C81-497A-A7C2-DCF8482BA714}" name="Unit Price4" dataDxfId="608"/>
    <tableColumn id="11" xr3:uid="{C81A090B-07FF-4B36-BCAA-2005CC032D45}" name="Amount5" dataDxfId="607"/>
  </tableColumns>
  <tableStyleInfo name="TableStyleMedium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FC2FD01-38ED-4662-9699-AAC6B20E7F1C}" name="Table3140" displayName="Table3140" ref="A18:K21" totalsRowShown="0" headerRowDxfId="606" headerRowBorderDxfId="605" tableBorderDxfId="604" totalsRowBorderDxfId="603">
  <autoFilter ref="A18:K21" xr:uid="{F25223B1-347A-4AD0-912B-15D6EB22BEA7}"/>
  <tableColumns count="11">
    <tableColumn id="1" xr3:uid="{8CCEDDD2-E88A-4A87-8628-7D36BAD321C3}" name="ITEM NO." dataDxfId="602"/>
    <tableColumn id="2" xr3:uid="{0F7A6DFB-F449-4A3B-B014-CE1755B7A8B9}" name="SPEC NO." dataDxfId="601"/>
    <tableColumn id="3" xr3:uid="{3077D99E-D018-4CF9-9242-29F676278D89}" name="Description" dataDxfId="600"/>
    <tableColumn id="4" xr3:uid="{8A309DF4-AC34-4139-9747-6B974E0C0DB2}" name="Unit" dataDxfId="599"/>
    <tableColumn id="5" xr3:uid="{E4C50BFA-D4B8-41FF-9BC4-900E670338D5}" name="Quantity"/>
    <tableColumn id="6" xr3:uid="{866CB31F-9735-4370-9A86-B005DA45CB7C}" name="Unit Price"/>
    <tableColumn id="7" xr3:uid="{63BD0B8D-EFF2-4103-82EF-DFE199BD7CE3}" name="Amount" dataDxfId="598"/>
    <tableColumn id="8" xr3:uid="{E7EBE6F7-615C-4685-A45C-2CC383C28FC4}" name="Unit Price2"/>
    <tableColumn id="9" xr3:uid="{01736BA2-81B4-4256-B6E3-52B7EE6A12AF}" name="Amount3"/>
    <tableColumn id="10" xr3:uid="{D39EF44C-86F2-4BD4-869D-CB70702257D8}" name="Unit Price4"/>
    <tableColumn id="11" xr3:uid="{1A057B79-AE6B-4D12-A405-D89A475EB9F3}" name="Amount5" dataDxfId="597"/>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E4F3FC-359A-4958-B5F6-CADC057CCA06}" name="Table4" displayName="Table4" ref="A13:M46" totalsRowShown="0" headerRowDxfId="596" dataDxfId="594" headerRowBorderDxfId="595" tableBorderDxfId="593" totalsRowBorderDxfId="592">
  <autoFilter ref="A13:M46" xr:uid="{6BE4F3FC-359A-4958-B5F6-CADC057CCA06}"/>
  <tableColumns count="13">
    <tableColumn id="1" xr3:uid="{AAC08D25-D84A-4017-94E3-2D52723D5217}" name="ITEM NO." dataDxfId="591"/>
    <tableColumn id="2" xr3:uid="{3FF10B75-0BB9-41BF-93E7-BD8412FC27A4}" name="SPEC NO." dataDxfId="590"/>
    <tableColumn id="3" xr3:uid="{33423299-4260-4D34-B3B4-2D355C6EEE24}" name="Description" dataDxfId="589"/>
    <tableColumn id="4" xr3:uid="{870B4745-625D-4838-A909-F49B628FF21C}" name="Unit" dataDxfId="588"/>
    <tableColumn id="5" xr3:uid="{5A1020D5-A068-44A2-A507-507556E0A56F}" name="Quantity" dataDxfId="587"/>
    <tableColumn id="6" xr3:uid="{36B5F942-2AD6-4417-A613-8DC3EEAFEDF4}" name="Unit Price" dataDxfId="586"/>
    <tableColumn id="7" xr3:uid="{6D93CEB4-C8A2-41C0-BB33-0F2010681172}" name="Amount" dataDxfId="585"/>
    <tableColumn id="8" xr3:uid="{F9A86286-5D92-4127-B847-AD6B692A6416}" name="Unit Price 2" dataDxfId="584"/>
    <tableColumn id="9" xr3:uid="{FBB9C4AB-7667-43D9-BB2F-618E100A2306}" name="Amount 2" dataDxfId="583"/>
    <tableColumn id="10" xr3:uid="{4C9E4FE1-6922-4AE8-8950-F4DD82A2D512}" name="Unit Price 3" dataDxfId="582"/>
    <tableColumn id="11" xr3:uid="{F70A6C22-32CC-4AA6-9D69-8E5860AE66A0}" name="Amount 3" dataDxfId="581"/>
    <tableColumn id="12" xr3:uid="{32DF6BE7-39D8-4607-806F-4F7CA8ABA2BF}" name="Unit Price 4 " dataDxfId="580"/>
    <tableColumn id="13" xr3:uid="{E17185FA-1D1F-40D9-9A78-FE4171141E11}" name="Amount 4 " dataDxfId="579"/>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drawing" Target="../drawings/drawing19.xml"/><Relationship Id="rId5" Type="http://schemas.openxmlformats.org/officeDocument/2006/relationships/table" Target="../tables/table28.xml"/><Relationship Id="rId4" Type="http://schemas.openxmlformats.org/officeDocument/2006/relationships/table" Target="../tables/table27.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drawing" Target="../drawings/drawing21.xml"/><Relationship Id="rId4" Type="http://schemas.openxmlformats.org/officeDocument/2006/relationships/table" Target="../tables/table32.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38.xml"/><Relationship Id="rId7" Type="http://schemas.openxmlformats.org/officeDocument/2006/relationships/table" Target="../tables/table42.xml"/><Relationship Id="rId2" Type="http://schemas.openxmlformats.org/officeDocument/2006/relationships/table" Target="../tables/table37.xml"/><Relationship Id="rId1" Type="http://schemas.openxmlformats.org/officeDocument/2006/relationships/drawing" Target="../drawings/drawing24.xml"/><Relationship Id="rId6" Type="http://schemas.openxmlformats.org/officeDocument/2006/relationships/table" Target="../tables/table41.xml"/><Relationship Id="rId5" Type="http://schemas.openxmlformats.org/officeDocument/2006/relationships/table" Target="../tables/table40.xml"/><Relationship Id="rId4" Type="http://schemas.openxmlformats.org/officeDocument/2006/relationships/table" Target="../tables/table39.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C3272-C69B-4413-B3A0-DE4141F18ADB}">
  <dimension ref="U15:AE29"/>
  <sheetViews>
    <sheetView topLeftCell="A15" zoomScaleNormal="100" workbookViewId="0">
      <selection activeCell="V36" sqref="V36"/>
    </sheetView>
  </sheetViews>
  <sheetFormatPr defaultRowHeight="14.5" x14ac:dyDescent="0.35"/>
  <cols>
    <col min="21" max="21" width="20.7265625" bestFit="1" customWidth="1"/>
    <col min="22" max="22" width="32.26953125" bestFit="1" customWidth="1"/>
    <col min="23" max="23" width="43.7265625" customWidth="1"/>
    <col min="24" max="24" width="10" bestFit="1" customWidth="1"/>
    <col min="25" max="25" width="15.54296875" customWidth="1"/>
    <col min="26" max="26" width="15" bestFit="1" customWidth="1"/>
    <col min="27" max="27" width="14.7265625" bestFit="1" customWidth="1"/>
    <col min="28" max="28" width="17.26953125" customWidth="1"/>
    <col min="29" max="29" width="14.7265625" bestFit="1" customWidth="1"/>
    <col min="30" max="30" width="16" bestFit="1" customWidth="1"/>
    <col min="31" max="31" width="14.7265625" bestFit="1" customWidth="1"/>
  </cols>
  <sheetData>
    <row r="15" spans="21:22" ht="16" x14ac:dyDescent="0.4">
      <c r="U15" s="226" t="s">
        <v>7</v>
      </c>
      <c r="V15" t="s">
        <v>786</v>
      </c>
    </row>
    <row r="16" spans="21:22" ht="16" x14ac:dyDescent="0.4">
      <c r="U16" s="226" t="s">
        <v>8</v>
      </c>
      <c r="V16" t="str">
        <f>VLOOKUP(V15,[1]DATA!$A$2:$E$80,3)</f>
        <v>Crossville</v>
      </c>
    </row>
    <row r="17" spans="21:31" ht="16" x14ac:dyDescent="0.4">
      <c r="U17" s="226" t="s">
        <v>9</v>
      </c>
      <c r="V17" t="str">
        <f>VLOOKUP(V15,[1]DATA!$A$2:$E$80,4)</f>
        <v>Crossville Memorial-Whitson Field</v>
      </c>
    </row>
    <row r="18" spans="21:31" ht="16" x14ac:dyDescent="0.4">
      <c r="U18" s="226" t="s">
        <v>10</v>
      </c>
      <c r="V18" t="s">
        <v>785</v>
      </c>
    </row>
    <row r="19" spans="21:31" ht="16" x14ac:dyDescent="0.4">
      <c r="U19" s="226" t="s">
        <v>11</v>
      </c>
      <c r="V19" t="s">
        <v>784</v>
      </c>
    </row>
    <row r="20" spans="21:31" ht="16" x14ac:dyDescent="0.4">
      <c r="U20" s="226" t="s">
        <v>12</v>
      </c>
      <c r="V20" s="227">
        <v>44637</v>
      </c>
    </row>
    <row r="21" spans="21:31" ht="16" x14ac:dyDescent="0.4">
      <c r="U21" s="226" t="s">
        <v>13</v>
      </c>
      <c r="V21" t="str">
        <f>VLOOKUP(V15,[1]DATA!$A$2:$E$80,2)</f>
        <v>Cumberland</v>
      </c>
    </row>
    <row r="22" spans="21:31" ht="16" x14ac:dyDescent="0.4">
      <c r="U22" s="226" t="s">
        <v>14</v>
      </c>
      <c r="V22" t="str">
        <f>VLOOKUP(V15,[1]DATA!$A$2:$E$80,5)</f>
        <v>East</v>
      </c>
    </row>
    <row r="23" spans="21:31" ht="15" thickBot="1" x14ac:dyDescent="0.4"/>
    <row r="24" spans="21:31" ht="16.5" thickBot="1" x14ac:dyDescent="0.4">
      <c r="U24" s="382" t="s">
        <v>783</v>
      </c>
      <c r="V24" s="383"/>
      <c r="W24" s="383"/>
      <c r="X24" s="383"/>
      <c r="Y24" s="384"/>
      <c r="Z24" s="382" t="s">
        <v>48</v>
      </c>
      <c r="AA24" s="384"/>
      <c r="AB24" s="382" t="s">
        <v>375</v>
      </c>
      <c r="AC24" s="384"/>
      <c r="AD24" s="382" t="s">
        <v>782</v>
      </c>
      <c r="AE24" s="384"/>
    </row>
    <row r="25" spans="21:31" ht="29" x14ac:dyDescent="0.35">
      <c r="U25" s="225" t="s">
        <v>0</v>
      </c>
      <c r="V25" s="225" t="s">
        <v>1</v>
      </c>
      <c r="W25" s="225" t="s">
        <v>781</v>
      </c>
      <c r="X25" s="225" t="s">
        <v>780</v>
      </c>
      <c r="Y25" s="225" t="s">
        <v>779</v>
      </c>
      <c r="Z25" s="225" t="s">
        <v>778</v>
      </c>
      <c r="AA25" s="225" t="s">
        <v>777</v>
      </c>
      <c r="AB25" s="225" t="s">
        <v>776</v>
      </c>
      <c r="AC25" s="225" t="s">
        <v>775</v>
      </c>
      <c r="AD25" s="225" t="s">
        <v>774</v>
      </c>
      <c r="AE25" s="225" t="s">
        <v>773</v>
      </c>
    </row>
    <row r="26" spans="21:31" x14ac:dyDescent="0.35">
      <c r="U26" s="225">
        <v>1</v>
      </c>
      <c r="V26" s="225" t="s">
        <v>109</v>
      </c>
      <c r="W26" s="223" t="s">
        <v>110</v>
      </c>
      <c r="X26" s="225" t="s">
        <v>56</v>
      </c>
      <c r="Y26" s="225">
        <v>1</v>
      </c>
      <c r="Z26" s="224">
        <v>15000</v>
      </c>
      <c r="AA26" s="224">
        <v>15000</v>
      </c>
      <c r="AB26" s="224">
        <v>13200</v>
      </c>
      <c r="AC26" s="224">
        <v>13200</v>
      </c>
      <c r="AD26" s="224">
        <v>11000</v>
      </c>
      <c r="AE26" s="224">
        <v>11000</v>
      </c>
    </row>
    <row r="27" spans="21:31" x14ac:dyDescent="0.35">
      <c r="U27" s="225">
        <v>2</v>
      </c>
      <c r="V27" s="225" t="s">
        <v>772</v>
      </c>
      <c r="W27" s="223" t="s">
        <v>771</v>
      </c>
      <c r="X27" s="225" t="s">
        <v>56</v>
      </c>
      <c r="Y27" s="225">
        <v>1</v>
      </c>
      <c r="Z27" s="224">
        <v>5000</v>
      </c>
      <c r="AA27" s="224">
        <v>5000</v>
      </c>
      <c r="AB27" s="224">
        <v>7690</v>
      </c>
      <c r="AC27" s="224">
        <v>7690</v>
      </c>
      <c r="AD27" s="224">
        <v>8000</v>
      </c>
      <c r="AE27" s="224">
        <v>8000</v>
      </c>
    </row>
    <row r="28" spans="21:31" ht="29.5" thickBot="1" x14ac:dyDescent="0.4">
      <c r="U28" s="225">
        <v>3</v>
      </c>
      <c r="V28" s="225" t="s">
        <v>597</v>
      </c>
      <c r="W28" s="223" t="s">
        <v>770</v>
      </c>
      <c r="X28" s="225" t="s">
        <v>56</v>
      </c>
      <c r="Y28" s="225">
        <v>1</v>
      </c>
      <c r="Z28" s="224">
        <v>115000</v>
      </c>
      <c r="AA28" s="224">
        <v>115000</v>
      </c>
      <c r="AB28" s="224">
        <v>68715</v>
      </c>
      <c r="AC28" s="224">
        <v>68715</v>
      </c>
      <c r="AD28" s="224">
        <v>108025</v>
      </c>
      <c r="AE28" s="224">
        <v>108025</v>
      </c>
    </row>
    <row r="29" spans="21:31" ht="16.5" thickBot="1" x14ac:dyDescent="0.4">
      <c r="U29" s="223"/>
      <c r="V29" s="223"/>
      <c r="X29" s="223"/>
      <c r="Y29" s="222" t="s">
        <v>769</v>
      </c>
      <c r="Z29" s="221"/>
      <c r="AA29" s="221">
        <v>135000</v>
      </c>
      <c r="AB29" s="221"/>
      <c r="AC29" s="221">
        <v>89605</v>
      </c>
      <c r="AD29" s="221"/>
      <c r="AE29" s="220">
        <v>127025</v>
      </c>
    </row>
  </sheetData>
  <mergeCells count="4">
    <mergeCell ref="U24:Y24"/>
    <mergeCell ref="Z24:AA24"/>
    <mergeCell ref="AB24:AC24"/>
    <mergeCell ref="AD24:AE24"/>
  </mergeCells>
  <pageMargins left="0.7" right="0.7" top="0.75" bottom="0.75" header="0.3" footer="0.3"/>
  <drawing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D21A3-E75F-4F1F-A752-CD0569A8A24F}">
  <dimension ref="A3:K30"/>
  <sheetViews>
    <sheetView zoomScale="88" workbookViewId="0">
      <selection activeCell="B3" sqref="B3"/>
    </sheetView>
  </sheetViews>
  <sheetFormatPr defaultColWidth="8.7265625" defaultRowHeight="14.5" x14ac:dyDescent="0.35"/>
  <cols>
    <col min="1" max="1" width="17.453125" style="89" customWidth="1"/>
    <col min="2" max="2" width="18.453125" style="89" customWidth="1"/>
    <col min="3" max="3" width="35.81640625" style="89" customWidth="1"/>
    <col min="4" max="4" width="12.81640625" style="89" customWidth="1"/>
    <col min="5" max="5" width="14.1796875" style="89" customWidth="1"/>
    <col min="6" max="6" width="15.81640625" style="89" customWidth="1"/>
    <col min="7" max="7" width="13.1796875" style="89" customWidth="1"/>
    <col min="8" max="8" width="15.26953125" style="89" customWidth="1"/>
    <col min="9" max="9" width="16.54296875" style="89" customWidth="1"/>
    <col min="10" max="16384" width="8.7265625" style="89"/>
  </cols>
  <sheetData>
    <row r="3" spans="1:11" x14ac:dyDescent="0.35">
      <c r="A3" s="88" t="s">
        <v>7</v>
      </c>
      <c r="B3" s="241" t="s">
        <v>795</v>
      </c>
      <c r="C3" s="88"/>
    </row>
    <row r="4" spans="1:11" x14ac:dyDescent="0.35">
      <c r="A4" s="88" t="s">
        <v>1092</v>
      </c>
      <c r="B4" s="241" t="str">
        <f>VLOOKUP(B3,DATA!A2:E80,3)</f>
        <v>Sewanee</v>
      </c>
      <c r="C4" s="88"/>
    </row>
    <row r="5" spans="1:11" x14ac:dyDescent="0.35">
      <c r="A5" s="88" t="s">
        <v>768</v>
      </c>
      <c r="B5" s="241" t="str">
        <f>VLOOKUP(B3,DATA!A2:E80,4)</f>
        <v>Franklin County</v>
      </c>
      <c r="C5" s="88"/>
    </row>
    <row r="6" spans="1:11" x14ac:dyDescent="0.35">
      <c r="A6" s="88" t="s">
        <v>1093</v>
      </c>
      <c r="B6" s="241" t="s">
        <v>1107</v>
      </c>
      <c r="C6" s="88"/>
    </row>
    <row r="7" spans="1:11" x14ac:dyDescent="0.35">
      <c r="A7" s="88" t="s">
        <v>767</v>
      </c>
      <c r="B7" s="242" t="s">
        <v>1283</v>
      </c>
      <c r="C7" s="88"/>
    </row>
    <row r="8" spans="1:11" x14ac:dyDescent="0.35">
      <c r="A8" s="88" t="s">
        <v>12</v>
      </c>
      <c r="B8" s="241"/>
      <c r="C8" s="88"/>
    </row>
    <row r="9" spans="1:11" x14ac:dyDescent="0.35">
      <c r="A9" s="88" t="s">
        <v>13</v>
      </c>
      <c r="B9" s="241" t="str">
        <f>VLOOKUP(B3,DATA!A2:E80,2)</f>
        <v>Franklin</v>
      </c>
      <c r="C9" s="88"/>
    </row>
    <row r="10" spans="1:11" x14ac:dyDescent="0.35">
      <c r="A10" s="88" t="s">
        <v>14</v>
      </c>
      <c r="B10" s="241" t="str">
        <f>VLOOKUP(B3,DATA!A2:E80,5)</f>
        <v>Middle</v>
      </c>
      <c r="C10" s="88"/>
    </row>
    <row r="11" spans="1:11" ht="15" thickBot="1" x14ac:dyDescent="0.4"/>
    <row r="12" spans="1:11" x14ac:dyDescent="0.35">
      <c r="A12" s="467" t="s">
        <v>17</v>
      </c>
      <c r="B12" s="468"/>
      <c r="C12" s="468"/>
      <c r="D12" s="468"/>
      <c r="E12" s="468"/>
      <c r="F12" s="468" t="s">
        <v>153</v>
      </c>
      <c r="G12" s="468"/>
      <c r="H12" s="468" t="s">
        <v>239</v>
      </c>
      <c r="I12" s="469"/>
    </row>
    <row r="13" spans="1:11" x14ac:dyDescent="0.35">
      <c r="A13" s="100" t="s">
        <v>0</v>
      </c>
      <c r="B13" s="102" t="s">
        <v>1</v>
      </c>
      <c r="C13" s="99" t="s">
        <v>2</v>
      </c>
      <c r="D13" s="99" t="s">
        <v>3</v>
      </c>
      <c r="E13" s="102" t="s">
        <v>4</v>
      </c>
      <c r="F13" s="99" t="s">
        <v>5</v>
      </c>
      <c r="G13" s="99" t="s">
        <v>6</v>
      </c>
      <c r="H13" s="99" t="s">
        <v>213</v>
      </c>
      <c r="I13" s="101" t="s">
        <v>214</v>
      </c>
    </row>
    <row r="14" spans="1:11" x14ac:dyDescent="0.35">
      <c r="A14" s="51">
        <v>1</v>
      </c>
      <c r="B14" s="40" t="s">
        <v>220</v>
      </c>
      <c r="C14" s="44" t="s">
        <v>110</v>
      </c>
      <c r="D14" s="40" t="s">
        <v>56</v>
      </c>
      <c r="E14" s="41">
        <v>1</v>
      </c>
      <c r="F14" s="95">
        <v>24500</v>
      </c>
      <c r="G14" s="43">
        <v>24500</v>
      </c>
      <c r="H14" s="95">
        <v>25000</v>
      </c>
      <c r="I14" s="55">
        <v>25000</v>
      </c>
      <c r="J14" s="90"/>
      <c r="K14" s="90"/>
    </row>
    <row r="15" spans="1:11" ht="29" x14ac:dyDescent="0.35">
      <c r="A15" s="51">
        <v>2</v>
      </c>
      <c r="B15" s="94"/>
      <c r="C15" s="44" t="s">
        <v>221</v>
      </c>
      <c r="D15" s="40" t="s">
        <v>56</v>
      </c>
      <c r="E15" s="41">
        <v>1</v>
      </c>
      <c r="F15" s="95">
        <v>30000</v>
      </c>
      <c r="G15" s="43">
        <v>30000</v>
      </c>
      <c r="H15" s="95">
        <v>9303</v>
      </c>
      <c r="I15" s="55">
        <v>9303</v>
      </c>
      <c r="J15" s="90"/>
      <c r="K15" s="90"/>
    </row>
    <row r="16" spans="1:11" ht="29" x14ac:dyDescent="0.35">
      <c r="A16" s="51">
        <v>3</v>
      </c>
      <c r="B16" s="94"/>
      <c r="C16" s="44" t="s">
        <v>222</v>
      </c>
      <c r="D16" s="40" t="s">
        <v>56</v>
      </c>
      <c r="E16" s="41">
        <v>1</v>
      </c>
      <c r="F16" s="95">
        <v>10000</v>
      </c>
      <c r="G16" s="43">
        <v>10000</v>
      </c>
      <c r="H16" s="95">
        <v>5600</v>
      </c>
      <c r="I16" s="55">
        <v>5600</v>
      </c>
      <c r="J16" s="90"/>
      <c r="K16" s="90"/>
    </row>
    <row r="17" spans="1:11" ht="143.15" customHeight="1" x14ac:dyDescent="0.35">
      <c r="A17" s="51">
        <v>4</v>
      </c>
      <c r="B17" s="94"/>
      <c r="C17" s="47" t="s">
        <v>219</v>
      </c>
      <c r="D17" s="40" t="s">
        <v>56</v>
      </c>
      <c r="E17" s="41">
        <v>1</v>
      </c>
      <c r="F17" s="95">
        <v>205000</v>
      </c>
      <c r="G17" s="43">
        <v>205000</v>
      </c>
      <c r="H17" s="95">
        <v>266772</v>
      </c>
      <c r="I17" s="55">
        <v>266772</v>
      </c>
      <c r="J17" s="91"/>
      <c r="K17" s="91"/>
    </row>
    <row r="18" spans="1:11" ht="42.65" customHeight="1" x14ac:dyDescent="0.35">
      <c r="A18" s="51">
        <v>5</v>
      </c>
      <c r="B18" s="94"/>
      <c r="C18" s="380"/>
      <c r="D18" s="105" t="s">
        <v>56</v>
      </c>
      <c r="E18" s="41">
        <v>1</v>
      </c>
      <c r="F18" s="95">
        <v>53000</v>
      </c>
      <c r="G18" s="43">
        <v>53000</v>
      </c>
      <c r="H18" s="95">
        <v>31920</v>
      </c>
      <c r="I18" s="55">
        <v>31920</v>
      </c>
      <c r="J18" s="90"/>
      <c r="K18" s="90"/>
    </row>
    <row r="19" spans="1:11" ht="72.650000000000006" customHeight="1" x14ac:dyDescent="0.35">
      <c r="A19" s="51">
        <v>6</v>
      </c>
      <c r="B19" s="40" t="s">
        <v>223</v>
      </c>
      <c r="C19" s="106" t="s">
        <v>231</v>
      </c>
      <c r="D19" s="40" t="s">
        <v>132</v>
      </c>
      <c r="E19" s="41">
        <v>161</v>
      </c>
      <c r="F19" s="96">
        <v>124</v>
      </c>
      <c r="G19" s="43">
        <v>19964</v>
      </c>
      <c r="H19" s="96">
        <v>115</v>
      </c>
      <c r="I19" s="55">
        <v>18515</v>
      </c>
      <c r="J19" s="92"/>
      <c r="K19" s="92"/>
    </row>
    <row r="20" spans="1:11" ht="75" customHeight="1" x14ac:dyDescent="0.35">
      <c r="A20" s="51">
        <v>7</v>
      </c>
      <c r="B20" s="40" t="s">
        <v>224</v>
      </c>
      <c r="C20" s="93" t="s">
        <v>232</v>
      </c>
      <c r="D20" s="40" t="s">
        <v>132</v>
      </c>
      <c r="E20" s="41">
        <v>200</v>
      </c>
      <c r="F20" s="96">
        <v>50</v>
      </c>
      <c r="G20" s="43">
        <v>10000</v>
      </c>
      <c r="H20" s="96">
        <v>34</v>
      </c>
      <c r="I20" s="55">
        <v>6800</v>
      </c>
      <c r="J20" s="91"/>
      <c r="K20" s="91"/>
    </row>
    <row r="21" spans="1:11" ht="112" customHeight="1" x14ac:dyDescent="0.35">
      <c r="A21" s="51">
        <v>8</v>
      </c>
      <c r="B21" s="40" t="s">
        <v>225</v>
      </c>
      <c r="C21" s="93" t="s">
        <v>233</v>
      </c>
      <c r="D21" s="40" t="s">
        <v>132</v>
      </c>
      <c r="E21" s="41">
        <v>250</v>
      </c>
      <c r="F21" s="96">
        <v>80</v>
      </c>
      <c r="G21" s="43">
        <v>20000</v>
      </c>
      <c r="H21" s="96">
        <v>76</v>
      </c>
      <c r="I21" s="55">
        <v>19000</v>
      </c>
      <c r="J21" s="91"/>
      <c r="K21" s="91"/>
    </row>
    <row r="22" spans="1:11" ht="90" customHeight="1" x14ac:dyDescent="0.35">
      <c r="A22" s="51">
        <v>9</v>
      </c>
      <c r="B22" s="40" t="s">
        <v>226</v>
      </c>
      <c r="C22" s="93" t="s">
        <v>234</v>
      </c>
      <c r="D22" s="40" t="s">
        <v>56</v>
      </c>
      <c r="E22" s="41">
        <v>1</v>
      </c>
      <c r="F22" s="95">
        <v>10000</v>
      </c>
      <c r="G22" s="43">
        <v>10000</v>
      </c>
      <c r="H22" s="95">
        <v>13440</v>
      </c>
      <c r="I22" s="55">
        <v>13440</v>
      </c>
      <c r="J22" s="91"/>
      <c r="K22" s="91"/>
    </row>
    <row r="23" spans="1:11" ht="24.65" customHeight="1" x14ac:dyDescent="0.35">
      <c r="A23" s="51">
        <v>10</v>
      </c>
      <c r="B23" s="40" t="s">
        <v>227</v>
      </c>
      <c r="C23" s="44" t="s">
        <v>228</v>
      </c>
      <c r="D23" s="40" t="s">
        <v>56</v>
      </c>
      <c r="E23" s="41">
        <v>1</v>
      </c>
      <c r="F23" s="95">
        <v>6000</v>
      </c>
      <c r="G23" s="43">
        <v>6000</v>
      </c>
      <c r="H23" s="95">
        <v>3360</v>
      </c>
      <c r="I23" s="55">
        <v>3360</v>
      </c>
      <c r="J23" s="90"/>
      <c r="K23" s="90"/>
    </row>
    <row r="24" spans="1:11" ht="33" customHeight="1" x14ac:dyDescent="0.35">
      <c r="A24" s="51">
        <v>11</v>
      </c>
      <c r="B24" s="40" t="s">
        <v>223</v>
      </c>
      <c r="C24" s="44" t="s">
        <v>229</v>
      </c>
      <c r="D24" s="40" t="s">
        <v>56</v>
      </c>
      <c r="E24" s="41">
        <v>1</v>
      </c>
      <c r="F24" s="95">
        <v>5000</v>
      </c>
      <c r="G24" s="43">
        <v>5000</v>
      </c>
      <c r="H24" s="95">
        <v>8400</v>
      </c>
      <c r="I24" s="55">
        <v>8400</v>
      </c>
      <c r="J24" s="90"/>
      <c r="K24" s="90"/>
    </row>
    <row r="25" spans="1:11" ht="67" customHeight="1" x14ac:dyDescent="0.35">
      <c r="A25" s="51">
        <v>12</v>
      </c>
      <c r="B25" s="94"/>
      <c r="C25" s="44" t="s">
        <v>230</v>
      </c>
      <c r="D25" s="40" t="s">
        <v>56</v>
      </c>
      <c r="E25" s="41">
        <v>1</v>
      </c>
      <c r="F25" s="95">
        <v>10000</v>
      </c>
      <c r="G25" s="43">
        <v>10000</v>
      </c>
      <c r="H25" s="95">
        <v>8792</v>
      </c>
      <c r="I25" s="55">
        <v>8792</v>
      </c>
      <c r="J25" s="91"/>
      <c r="K25" s="91"/>
    </row>
    <row r="26" spans="1:11" ht="57.65" customHeight="1" x14ac:dyDescent="0.35">
      <c r="A26" s="52">
        <v>13</v>
      </c>
      <c r="B26" s="97"/>
      <c r="C26" s="103" t="s">
        <v>235</v>
      </c>
      <c r="D26" s="46" t="s">
        <v>56</v>
      </c>
      <c r="E26" s="48">
        <v>1</v>
      </c>
      <c r="F26" s="98">
        <v>10000</v>
      </c>
      <c r="G26" s="49">
        <v>10000</v>
      </c>
      <c r="H26" s="98">
        <v>7647</v>
      </c>
      <c r="I26" s="56">
        <v>7647</v>
      </c>
      <c r="J26" s="92"/>
      <c r="K26" s="92"/>
    </row>
    <row r="27" spans="1:11" x14ac:dyDescent="0.35">
      <c r="A27" s="470" t="s">
        <v>157</v>
      </c>
      <c r="B27" s="471"/>
      <c r="C27" s="471"/>
      <c r="D27" s="471"/>
      <c r="E27" s="472"/>
      <c r="F27" s="477">
        <f>SUM(G14:G26)</f>
        <v>413464</v>
      </c>
      <c r="G27" s="472"/>
      <c r="H27" s="477">
        <f>SUM(I14:I26)</f>
        <v>424549</v>
      </c>
      <c r="I27" s="478"/>
    </row>
    <row r="28" spans="1:11" x14ac:dyDescent="0.35">
      <c r="A28" s="473" t="s">
        <v>236</v>
      </c>
      <c r="B28" s="474"/>
      <c r="C28" s="474"/>
      <c r="D28" s="474"/>
      <c r="E28" s="461"/>
      <c r="F28" s="479">
        <v>2500</v>
      </c>
      <c r="G28" s="480"/>
      <c r="H28" s="479">
        <v>2475</v>
      </c>
      <c r="I28" s="481"/>
    </row>
    <row r="29" spans="1:11" x14ac:dyDescent="0.35">
      <c r="A29" s="473" t="s">
        <v>237</v>
      </c>
      <c r="B29" s="474"/>
      <c r="C29" s="474"/>
      <c r="D29" s="474"/>
      <c r="E29" s="461"/>
      <c r="F29" s="460">
        <f>SUM(F27:G28)</f>
        <v>415964</v>
      </c>
      <c r="G29" s="461"/>
      <c r="H29" s="460">
        <f>SUM(H27:I28)</f>
        <v>427024</v>
      </c>
      <c r="I29" s="464"/>
    </row>
    <row r="30" spans="1:11" ht="15" thickBot="1" x14ac:dyDescent="0.4">
      <c r="A30" s="475" t="s">
        <v>238</v>
      </c>
      <c r="B30" s="476"/>
      <c r="C30" s="476"/>
      <c r="D30" s="476"/>
      <c r="E30" s="463"/>
      <c r="F30" s="462"/>
      <c r="G30" s="463"/>
      <c r="H30" s="465">
        <v>419377</v>
      </c>
      <c r="I30" s="466"/>
    </row>
  </sheetData>
  <mergeCells count="15">
    <mergeCell ref="F29:G29"/>
    <mergeCell ref="F30:G30"/>
    <mergeCell ref="H29:I29"/>
    <mergeCell ref="H30:I30"/>
    <mergeCell ref="A12:E12"/>
    <mergeCell ref="F12:G12"/>
    <mergeCell ref="H12:I12"/>
    <mergeCell ref="A27:E27"/>
    <mergeCell ref="A28:E28"/>
    <mergeCell ref="A29:E29"/>
    <mergeCell ref="A30:E30"/>
    <mergeCell ref="F27:G27"/>
    <mergeCell ref="H27:I27"/>
    <mergeCell ref="F28:G28"/>
    <mergeCell ref="H28:I28"/>
  </mergeCells>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E0119-E5D4-44A4-9301-570B26BE5AE9}">
  <dimension ref="A3:K35"/>
  <sheetViews>
    <sheetView workbookViewId="0">
      <selection activeCell="B5" sqref="B5"/>
    </sheetView>
  </sheetViews>
  <sheetFormatPr defaultRowHeight="14.5" x14ac:dyDescent="0.35"/>
  <cols>
    <col min="1" max="1" width="19.26953125" customWidth="1"/>
    <col min="2" max="2" width="21.1796875" customWidth="1"/>
    <col min="3" max="3" width="27.81640625" customWidth="1"/>
    <col min="5" max="5" width="10.26953125" customWidth="1"/>
    <col min="6" max="6" width="13.81640625" customWidth="1"/>
    <col min="7" max="7" width="14" customWidth="1"/>
    <col min="8" max="8" width="12.7265625" customWidth="1"/>
    <col min="9" max="9" width="11.1796875" customWidth="1"/>
    <col min="10" max="10" width="22.26953125" customWidth="1"/>
    <col min="11" max="11" width="18.81640625" customWidth="1"/>
  </cols>
  <sheetData>
    <row r="3" spans="1:11" x14ac:dyDescent="0.35">
      <c r="A3" s="1" t="s">
        <v>7</v>
      </c>
      <c r="B3" s="243" t="s">
        <v>993</v>
      </c>
      <c r="C3" s="1"/>
    </row>
    <row r="4" spans="1:11" x14ac:dyDescent="0.35">
      <c r="A4" s="1" t="s">
        <v>1092</v>
      </c>
      <c r="B4" s="243" t="str">
        <f>VLOOKUP(B3,DATA!A2:E80,3)</f>
        <v>Clarksville</v>
      </c>
      <c r="C4" s="1"/>
    </row>
    <row r="5" spans="1:11" x14ac:dyDescent="0.35">
      <c r="A5" s="1" t="s">
        <v>768</v>
      </c>
      <c r="B5" s="243" t="str">
        <f>VLOOKUP(B3,DATA!A2:E80,4)</f>
        <v>Outlaw Field</v>
      </c>
      <c r="C5" s="1"/>
    </row>
    <row r="6" spans="1:11" x14ac:dyDescent="0.35">
      <c r="A6" s="1" t="s">
        <v>1093</v>
      </c>
      <c r="B6" s="243" t="s">
        <v>1106</v>
      </c>
      <c r="C6" s="1"/>
    </row>
    <row r="7" spans="1:11" x14ac:dyDescent="0.35">
      <c r="A7" s="1" t="s">
        <v>767</v>
      </c>
      <c r="B7" s="244" t="s">
        <v>1284</v>
      </c>
      <c r="C7" s="1"/>
    </row>
    <row r="8" spans="1:11" x14ac:dyDescent="0.35">
      <c r="A8" s="1" t="s">
        <v>12</v>
      </c>
      <c r="B8" s="282">
        <v>45817</v>
      </c>
      <c r="C8" s="1"/>
    </row>
    <row r="9" spans="1:11" x14ac:dyDescent="0.35">
      <c r="A9" s="1" t="s">
        <v>13</v>
      </c>
      <c r="B9" s="243" t="str">
        <f>VLOOKUP(B3,DATA!A2:E80,2)</f>
        <v>Montgomery</v>
      </c>
      <c r="C9" s="1"/>
    </row>
    <row r="10" spans="1:11" x14ac:dyDescent="0.35">
      <c r="A10" s="1" t="s">
        <v>14</v>
      </c>
      <c r="B10" s="243" t="str">
        <f>VLOOKUP(B3,DATA!A2:E80,5)</f>
        <v>Middle</v>
      </c>
      <c r="C10" s="1"/>
    </row>
    <row r="11" spans="1:11" ht="15" thickBot="1" x14ac:dyDescent="0.4"/>
    <row r="12" spans="1:11" x14ac:dyDescent="0.35">
      <c r="A12" s="427" t="s">
        <v>17</v>
      </c>
      <c r="B12" s="435"/>
      <c r="C12" s="435"/>
      <c r="D12" s="435"/>
      <c r="E12" s="488"/>
      <c r="F12" s="489" t="s">
        <v>167</v>
      </c>
      <c r="G12" s="488"/>
      <c r="H12" s="489" t="s">
        <v>268</v>
      </c>
      <c r="I12" s="488"/>
      <c r="J12" s="489" t="s">
        <v>269</v>
      </c>
      <c r="K12" s="428"/>
    </row>
    <row r="13" spans="1:11" x14ac:dyDescent="0.35">
      <c r="A13" s="50" t="s">
        <v>0</v>
      </c>
      <c r="B13" s="57" t="s">
        <v>1</v>
      </c>
      <c r="C13" s="38" t="s">
        <v>2</v>
      </c>
      <c r="D13" s="38" t="s">
        <v>3</v>
      </c>
      <c r="E13" s="57" t="s">
        <v>4</v>
      </c>
      <c r="F13" s="38" t="s">
        <v>5</v>
      </c>
      <c r="G13" s="38" t="s">
        <v>6</v>
      </c>
      <c r="H13" s="38" t="s">
        <v>213</v>
      </c>
      <c r="I13" s="38" t="s">
        <v>214</v>
      </c>
      <c r="J13" s="38" t="s">
        <v>215</v>
      </c>
      <c r="K13" s="53" t="s">
        <v>216</v>
      </c>
    </row>
    <row r="14" spans="1:11" ht="29" x14ac:dyDescent="0.35">
      <c r="A14" s="51">
        <v>1</v>
      </c>
      <c r="B14" s="40" t="s">
        <v>182</v>
      </c>
      <c r="C14" s="44" t="s">
        <v>183</v>
      </c>
      <c r="D14" s="40" t="s">
        <v>56</v>
      </c>
      <c r="E14" s="41">
        <v>1</v>
      </c>
      <c r="F14" s="43">
        <v>80000</v>
      </c>
      <c r="G14" s="43">
        <v>80000</v>
      </c>
      <c r="H14" s="43">
        <v>72386.679999999993</v>
      </c>
      <c r="I14" s="43">
        <v>72386.679999999993</v>
      </c>
      <c r="J14" s="43">
        <v>135000</v>
      </c>
      <c r="K14" s="55">
        <v>135000</v>
      </c>
    </row>
    <row r="15" spans="1:11" ht="43.5" x14ac:dyDescent="0.35">
      <c r="A15" s="51">
        <v>2</v>
      </c>
      <c r="B15" s="40" t="s">
        <v>184</v>
      </c>
      <c r="C15" s="44" t="s">
        <v>240</v>
      </c>
      <c r="D15" s="40" t="s">
        <v>56</v>
      </c>
      <c r="E15" s="41">
        <v>1</v>
      </c>
      <c r="F15" s="43">
        <v>15000</v>
      </c>
      <c r="G15" s="43">
        <v>15000</v>
      </c>
      <c r="H15" s="43">
        <v>35920.54</v>
      </c>
      <c r="I15" s="43">
        <v>35920.54</v>
      </c>
      <c r="J15" s="43">
        <v>23000</v>
      </c>
      <c r="K15" s="55">
        <v>23000</v>
      </c>
    </row>
    <row r="16" spans="1:11" x14ac:dyDescent="0.35">
      <c r="A16" s="51">
        <v>3</v>
      </c>
      <c r="B16" s="40" t="s">
        <v>185</v>
      </c>
      <c r="C16" s="44" t="s">
        <v>241</v>
      </c>
      <c r="D16" s="40" t="s">
        <v>56</v>
      </c>
      <c r="E16" s="41">
        <v>1</v>
      </c>
      <c r="F16" s="43">
        <v>15000</v>
      </c>
      <c r="G16" s="43">
        <v>15000</v>
      </c>
      <c r="H16" s="43">
        <v>7902.38</v>
      </c>
      <c r="I16" s="43">
        <v>7902.38</v>
      </c>
      <c r="J16" s="43">
        <v>28000</v>
      </c>
      <c r="K16" s="55">
        <v>28000</v>
      </c>
    </row>
    <row r="17" spans="1:11" x14ac:dyDescent="0.35">
      <c r="A17" s="51">
        <v>4</v>
      </c>
      <c r="B17" s="40" t="s">
        <v>242</v>
      </c>
      <c r="C17" s="44" t="s">
        <v>243</v>
      </c>
      <c r="D17" s="40" t="s">
        <v>56</v>
      </c>
      <c r="E17" s="41">
        <v>1</v>
      </c>
      <c r="F17" s="43">
        <v>60000</v>
      </c>
      <c r="G17" s="43">
        <v>60000</v>
      </c>
      <c r="H17" s="43">
        <v>45354.45</v>
      </c>
      <c r="I17" s="43">
        <v>45354.45</v>
      </c>
      <c r="J17" s="43">
        <v>55000</v>
      </c>
      <c r="K17" s="55">
        <v>55000</v>
      </c>
    </row>
    <row r="18" spans="1:11" x14ac:dyDescent="0.35">
      <c r="A18" s="51">
        <v>5</v>
      </c>
      <c r="B18" s="40" t="s">
        <v>244</v>
      </c>
      <c r="C18" s="44" t="s">
        <v>245</v>
      </c>
      <c r="D18" s="40" t="s">
        <v>56</v>
      </c>
      <c r="E18" s="41">
        <v>1</v>
      </c>
      <c r="F18" s="43">
        <v>50000</v>
      </c>
      <c r="G18" s="43">
        <v>50000</v>
      </c>
      <c r="H18" s="43">
        <v>105762.61</v>
      </c>
      <c r="I18" s="43">
        <v>105762.61</v>
      </c>
      <c r="J18" s="43">
        <v>80000</v>
      </c>
      <c r="K18" s="55">
        <v>80000</v>
      </c>
    </row>
    <row r="19" spans="1:11" x14ac:dyDescent="0.35">
      <c r="A19" s="51">
        <v>6</v>
      </c>
      <c r="B19" s="40" t="s">
        <v>200</v>
      </c>
      <c r="C19" s="44" t="s">
        <v>246</v>
      </c>
      <c r="D19" s="40" t="s">
        <v>37</v>
      </c>
      <c r="E19" s="41">
        <v>20</v>
      </c>
      <c r="F19" s="42">
        <v>100</v>
      </c>
      <c r="G19" s="43">
        <v>2000</v>
      </c>
      <c r="H19" s="42">
        <v>117.7</v>
      </c>
      <c r="I19" s="43">
        <v>2354</v>
      </c>
      <c r="J19" s="42">
        <v>100</v>
      </c>
      <c r="K19" s="55">
        <v>2000</v>
      </c>
    </row>
    <row r="20" spans="1:11" x14ac:dyDescent="0.35">
      <c r="A20" s="51">
        <v>7</v>
      </c>
      <c r="B20" s="40" t="s">
        <v>247</v>
      </c>
      <c r="C20" s="44" t="s">
        <v>248</v>
      </c>
      <c r="D20" s="40" t="s">
        <v>59</v>
      </c>
      <c r="E20" s="41">
        <v>831</v>
      </c>
      <c r="F20" s="42">
        <v>12</v>
      </c>
      <c r="G20" s="43">
        <v>9972</v>
      </c>
      <c r="H20" s="42">
        <v>15.78</v>
      </c>
      <c r="I20" s="43">
        <v>13113.18</v>
      </c>
      <c r="J20" s="42">
        <v>42</v>
      </c>
      <c r="K20" s="55">
        <v>34902</v>
      </c>
    </row>
    <row r="21" spans="1:11" x14ac:dyDescent="0.35">
      <c r="A21" s="51">
        <v>8</v>
      </c>
      <c r="B21" s="40" t="s">
        <v>190</v>
      </c>
      <c r="C21" s="44" t="s">
        <v>61</v>
      </c>
      <c r="D21" s="40" t="s">
        <v>62</v>
      </c>
      <c r="E21" s="41">
        <v>152</v>
      </c>
      <c r="F21" s="42">
        <v>75</v>
      </c>
      <c r="G21" s="43">
        <v>11400</v>
      </c>
      <c r="H21" s="42">
        <v>41.2</v>
      </c>
      <c r="I21" s="43">
        <v>6262.4</v>
      </c>
      <c r="J21" s="42">
        <v>175</v>
      </c>
      <c r="K21" s="55">
        <v>26600</v>
      </c>
    </row>
    <row r="22" spans="1:11" ht="43.5" x14ac:dyDescent="0.35">
      <c r="A22" s="51">
        <v>9</v>
      </c>
      <c r="B22" s="40" t="s">
        <v>249</v>
      </c>
      <c r="C22" s="93" t="s">
        <v>265</v>
      </c>
      <c r="D22" s="40" t="s">
        <v>95</v>
      </c>
      <c r="E22" s="41">
        <v>222</v>
      </c>
      <c r="F22" s="42">
        <v>35</v>
      </c>
      <c r="G22" s="43">
        <v>7770</v>
      </c>
      <c r="H22" s="42">
        <v>40.880000000000003</v>
      </c>
      <c r="I22" s="43">
        <v>9075.36</v>
      </c>
      <c r="J22" s="42">
        <v>105</v>
      </c>
      <c r="K22" s="55">
        <v>23310</v>
      </c>
    </row>
    <row r="23" spans="1:11" x14ac:dyDescent="0.35">
      <c r="A23" s="51">
        <v>10</v>
      </c>
      <c r="B23" s="40" t="s">
        <v>250</v>
      </c>
      <c r="C23" s="44" t="s">
        <v>251</v>
      </c>
      <c r="D23" s="40" t="s">
        <v>59</v>
      </c>
      <c r="E23" s="41">
        <v>607</v>
      </c>
      <c r="F23" s="42">
        <v>15</v>
      </c>
      <c r="G23" s="43">
        <v>9105</v>
      </c>
      <c r="H23" s="42">
        <v>3.53</v>
      </c>
      <c r="I23" s="43">
        <v>2142.71</v>
      </c>
      <c r="J23" s="42">
        <v>12</v>
      </c>
      <c r="K23" s="55">
        <v>7284</v>
      </c>
    </row>
    <row r="24" spans="1:11" ht="29" x14ac:dyDescent="0.35">
      <c r="A24" s="51">
        <v>11</v>
      </c>
      <c r="B24" s="40" t="s">
        <v>252</v>
      </c>
      <c r="C24" s="44" t="s">
        <v>253</v>
      </c>
      <c r="D24" s="40" t="s">
        <v>95</v>
      </c>
      <c r="E24" s="41">
        <v>56</v>
      </c>
      <c r="F24" s="42">
        <v>250</v>
      </c>
      <c r="G24" s="43">
        <v>14000</v>
      </c>
      <c r="H24" s="42">
        <v>142.16</v>
      </c>
      <c r="I24" s="43">
        <v>7960.96</v>
      </c>
      <c r="J24" s="42">
        <v>375</v>
      </c>
      <c r="K24" s="55">
        <v>21000</v>
      </c>
    </row>
    <row r="25" spans="1:11" ht="43.5" x14ac:dyDescent="0.35">
      <c r="A25" s="51">
        <v>12</v>
      </c>
      <c r="B25" s="40" t="s">
        <v>254</v>
      </c>
      <c r="C25" s="93" t="s">
        <v>266</v>
      </c>
      <c r="D25" s="40" t="s">
        <v>95</v>
      </c>
      <c r="E25" s="60">
        <v>3001</v>
      </c>
      <c r="F25" s="42">
        <v>150</v>
      </c>
      <c r="G25" s="43">
        <v>450150</v>
      </c>
      <c r="H25" s="42">
        <v>121.87</v>
      </c>
      <c r="I25" s="43">
        <v>365731.87</v>
      </c>
      <c r="J25" s="42">
        <v>265</v>
      </c>
      <c r="K25" s="55">
        <v>795265</v>
      </c>
    </row>
    <row r="26" spans="1:11" ht="29" x14ac:dyDescent="0.35">
      <c r="A26" s="51">
        <v>13</v>
      </c>
      <c r="B26" s="40" t="s">
        <v>255</v>
      </c>
      <c r="C26" s="44" t="s">
        <v>256</v>
      </c>
      <c r="D26" s="40" t="s">
        <v>95</v>
      </c>
      <c r="E26" s="41">
        <v>67</v>
      </c>
      <c r="F26" s="42">
        <v>150</v>
      </c>
      <c r="G26" s="43">
        <v>10050</v>
      </c>
      <c r="H26" s="42">
        <v>136.34</v>
      </c>
      <c r="I26" s="43">
        <v>9134.7800000000007</v>
      </c>
      <c r="J26" s="42">
        <v>345</v>
      </c>
      <c r="K26" s="55">
        <v>23115</v>
      </c>
    </row>
    <row r="27" spans="1:11" x14ac:dyDescent="0.35">
      <c r="A27" s="51">
        <v>14</v>
      </c>
      <c r="B27" s="40" t="s">
        <v>257</v>
      </c>
      <c r="C27" s="44" t="s">
        <v>197</v>
      </c>
      <c r="D27" s="40" t="s">
        <v>127</v>
      </c>
      <c r="E27" s="41">
        <v>182</v>
      </c>
      <c r="F27" s="42">
        <v>8</v>
      </c>
      <c r="G27" s="43">
        <v>1456</v>
      </c>
      <c r="H27" s="42">
        <v>10.89</v>
      </c>
      <c r="I27" s="43">
        <v>1981.98</v>
      </c>
      <c r="J27" s="42">
        <v>5</v>
      </c>
      <c r="K27" s="54">
        <v>910</v>
      </c>
    </row>
    <row r="28" spans="1:11" x14ac:dyDescent="0.35">
      <c r="A28" s="51">
        <v>15</v>
      </c>
      <c r="B28" s="40" t="s">
        <v>258</v>
      </c>
      <c r="C28" s="44" t="s">
        <v>199</v>
      </c>
      <c r="D28" s="40" t="s">
        <v>127</v>
      </c>
      <c r="E28" s="60">
        <v>2470</v>
      </c>
      <c r="F28" s="42">
        <v>8</v>
      </c>
      <c r="G28" s="43">
        <v>19760</v>
      </c>
      <c r="H28" s="42">
        <v>4.9400000000000004</v>
      </c>
      <c r="I28" s="43">
        <v>12201.8</v>
      </c>
      <c r="J28" s="42">
        <v>5</v>
      </c>
      <c r="K28" s="55">
        <v>12350</v>
      </c>
    </row>
    <row r="29" spans="1:11" ht="29" x14ac:dyDescent="0.35">
      <c r="A29" s="51">
        <v>16</v>
      </c>
      <c r="B29" s="40" t="s">
        <v>259</v>
      </c>
      <c r="C29" s="44" t="s">
        <v>260</v>
      </c>
      <c r="D29" s="40" t="s">
        <v>132</v>
      </c>
      <c r="E29" s="60">
        <v>1590</v>
      </c>
      <c r="F29" s="42">
        <v>3.25</v>
      </c>
      <c r="G29" s="43">
        <v>5167.5</v>
      </c>
      <c r="H29" s="42">
        <v>5.98</v>
      </c>
      <c r="I29" s="43">
        <v>9508.2000000000007</v>
      </c>
      <c r="J29" s="42">
        <v>5</v>
      </c>
      <c r="K29" s="55">
        <v>7950</v>
      </c>
    </row>
    <row r="30" spans="1:11" ht="43.5" x14ac:dyDescent="0.35">
      <c r="A30" s="51">
        <v>17</v>
      </c>
      <c r="B30" s="40" t="s">
        <v>261</v>
      </c>
      <c r="C30" s="93" t="s">
        <v>267</v>
      </c>
      <c r="D30" s="40" t="s">
        <v>132</v>
      </c>
      <c r="E30" s="60">
        <v>1590</v>
      </c>
      <c r="F30" s="42">
        <v>4</v>
      </c>
      <c r="G30" s="43">
        <v>6360</v>
      </c>
      <c r="H30" s="42">
        <v>7.94</v>
      </c>
      <c r="I30" s="43">
        <v>12624.6</v>
      </c>
      <c r="J30" s="42">
        <v>7</v>
      </c>
      <c r="K30" s="55">
        <v>11130</v>
      </c>
    </row>
    <row r="31" spans="1:11" x14ac:dyDescent="0.35">
      <c r="A31" s="51">
        <v>18</v>
      </c>
      <c r="B31" s="40" t="s">
        <v>262</v>
      </c>
      <c r="C31" s="44" t="s">
        <v>263</v>
      </c>
      <c r="D31" s="40" t="s">
        <v>53</v>
      </c>
      <c r="E31" s="41">
        <v>99</v>
      </c>
      <c r="F31" s="42">
        <v>500</v>
      </c>
      <c r="G31" s="43">
        <v>49500</v>
      </c>
      <c r="H31" s="42">
        <v>474.33</v>
      </c>
      <c r="I31" s="43">
        <v>46958.67</v>
      </c>
      <c r="J31" s="42">
        <v>875</v>
      </c>
      <c r="K31" s="55">
        <v>86625</v>
      </c>
    </row>
    <row r="32" spans="1:11" x14ac:dyDescent="0.35">
      <c r="A32" s="51">
        <v>19</v>
      </c>
      <c r="B32" s="40" t="s">
        <v>207</v>
      </c>
      <c r="C32" s="44" t="s">
        <v>208</v>
      </c>
      <c r="D32" s="40" t="s">
        <v>62</v>
      </c>
      <c r="E32" s="41">
        <v>37</v>
      </c>
      <c r="F32" s="42">
        <v>200</v>
      </c>
      <c r="G32" s="43">
        <v>7400</v>
      </c>
      <c r="H32" s="42">
        <v>117.7</v>
      </c>
      <c r="I32" s="43">
        <v>4354.8999999999996</v>
      </c>
      <c r="J32" s="42">
        <v>325</v>
      </c>
      <c r="K32" s="55">
        <v>12025</v>
      </c>
    </row>
    <row r="33" spans="1:11" x14ac:dyDescent="0.35">
      <c r="A33" s="52">
        <v>20</v>
      </c>
      <c r="B33" s="46" t="s">
        <v>264</v>
      </c>
      <c r="C33" s="47" t="s">
        <v>206</v>
      </c>
      <c r="D33" s="46" t="s">
        <v>76</v>
      </c>
      <c r="E33" s="48">
        <v>1</v>
      </c>
      <c r="F33" s="49">
        <v>15000</v>
      </c>
      <c r="G33" s="49">
        <v>15000</v>
      </c>
      <c r="H33" s="49">
        <v>1765.5</v>
      </c>
      <c r="I33" s="49">
        <v>1765.5</v>
      </c>
      <c r="J33" s="49">
        <v>3000</v>
      </c>
      <c r="K33" s="56">
        <v>3000</v>
      </c>
    </row>
    <row r="34" spans="1:11" x14ac:dyDescent="0.35">
      <c r="A34" s="490" t="s">
        <v>270</v>
      </c>
      <c r="B34" s="491"/>
      <c r="C34" s="491"/>
      <c r="D34" s="491"/>
      <c r="E34" s="491"/>
      <c r="F34" s="492">
        <f>SUM(G14:G33)</f>
        <v>839090.5</v>
      </c>
      <c r="G34" s="493"/>
      <c r="H34" s="492">
        <f>SUM(I14:I33)</f>
        <v>772497.57000000007</v>
      </c>
      <c r="I34" s="493"/>
      <c r="J34" s="492">
        <f>SUM(K14:K33)</f>
        <v>1388466</v>
      </c>
      <c r="K34" s="494"/>
    </row>
    <row r="35" spans="1:11" ht="15" thickBot="1" x14ac:dyDescent="0.4">
      <c r="A35" s="482" t="s">
        <v>271</v>
      </c>
      <c r="B35" s="483"/>
      <c r="C35" s="483"/>
      <c r="D35" s="483"/>
      <c r="E35" s="484"/>
      <c r="F35" s="485" t="s">
        <v>173</v>
      </c>
      <c r="G35" s="484"/>
      <c r="H35" s="486">
        <v>-7.9399999999999998E-2</v>
      </c>
      <c r="I35" s="484"/>
      <c r="J35" s="486">
        <v>0.65469999999999995</v>
      </c>
      <c r="K35" s="487"/>
    </row>
  </sheetData>
  <mergeCells count="12">
    <mergeCell ref="A35:E35"/>
    <mergeCell ref="F35:G35"/>
    <mergeCell ref="H35:I35"/>
    <mergeCell ref="J35:K35"/>
    <mergeCell ref="A12:E12"/>
    <mergeCell ref="F12:G12"/>
    <mergeCell ref="H12:I12"/>
    <mergeCell ref="J12:K12"/>
    <mergeCell ref="A34:E34"/>
    <mergeCell ref="F34:G34"/>
    <mergeCell ref="H34:I34"/>
    <mergeCell ref="J34:K34"/>
  </mergeCells>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618D4-1A89-496D-B627-E88C0D8F0B7A}">
  <dimension ref="A3:I55"/>
  <sheetViews>
    <sheetView zoomScale="117" workbookViewId="0">
      <selection activeCell="C7" sqref="C7"/>
    </sheetView>
  </sheetViews>
  <sheetFormatPr defaultColWidth="9.1796875" defaultRowHeight="14.5" x14ac:dyDescent="0.35"/>
  <cols>
    <col min="1" max="1" width="17.81640625" style="75" customWidth="1"/>
    <col min="2" max="2" width="18.1796875" style="75" customWidth="1"/>
    <col min="3" max="3" width="52.81640625" style="75" customWidth="1"/>
    <col min="4" max="4" width="9.1796875" style="75"/>
    <col min="5" max="5" width="10.26953125" style="75" customWidth="1"/>
    <col min="6" max="6" width="12.81640625" style="75" customWidth="1"/>
    <col min="7" max="7" width="17.7265625" style="75" customWidth="1"/>
    <col min="8" max="16384" width="9.1796875" style="75"/>
  </cols>
  <sheetData>
    <row r="3" spans="1:7" x14ac:dyDescent="0.35">
      <c r="A3" s="74" t="s">
        <v>7</v>
      </c>
      <c r="B3" s="75" t="s">
        <v>935</v>
      </c>
    </row>
    <row r="4" spans="1:7" x14ac:dyDescent="0.35">
      <c r="A4" s="74" t="s">
        <v>1092</v>
      </c>
      <c r="B4" s="75" t="str">
        <f>VLOOKUP(B3,DATA!A2:E80,3)</f>
        <v>Memphis</v>
      </c>
    </row>
    <row r="5" spans="1:7" x14ac:dyDescent="0.35">
      <c r="A5" s="74" t="s">
        <v>768</v>
      </c>
      <c r="B5" s="75" t="str">
        <f>VLOOKUP(B3,DATA!A2:E80,4)</f>
        <v>General Dewitt Spain</v>
      </c>
    </row>
    <row r="6" spans="1:7" x14ac:dyDescent="0.35">
      <c r="A6" s="74" t="s">
        <v>1093</v>
      </c>
      <c r="B6" s="75" t="s">
        <v>1295</v>
      </c>
    </row>
    <row r="7" spans="1:7" x14ac:dyDescent="0.35">
      <c r="A7" s="74" t="s">
        <v>767</v>
      </c>
      <c r="B7" s="75" t="s">
        <v>1296</v>
      </c>
    </row>
    <row r="8" spans="1:7" x14ac:dyDescent="0.35">
      <c r="A8" s="74" t="s">
        <v>12</v>
      </c>
      <c r="B8" s="340">
        <v>45687</v>
      </c>
      <c r="C8" s="339"/>
    </row>
    <row r="9" spans="1:7" x14ac:dyDescent="0.35">
      <c r="A9" s="74" t="s">
        <v>13</v>
      </c>
      <c r="B9" s="75" t="str">
        <f>VLOOKUP(B3,DATA!A2:E80,2)</f>
        <v>Shelby</v>
      </c>
    </row>
    <row r="10" spans="1:7" x14ac:dyDescent="0.35">
      <c r="A10" s="74" t="s">
        <v>14</v>
      </c>
      <c r="B10" s="75" t="str">
        <f>VLOOKUP(B3,DATA!A2:E80,5)</f>
        <v>West</v>
      </c>
    </row>
    <row r="12" spans="1:7" x14ac:dyDescent="0.35">
      <c r="A12" s="495" t="s">
        <v>17</v>
      </c>
      <c r="B12" s="496"/>
      <c r="C12" s="496"/>
      <c r="D12" s="496"/>
      <c r="E12" s="497"/>
      <c r="F12" s="495" t="s">
        <v>22</v>
      </c>
      <c r="G12" s="497"/>
    </row>
    <row r="13" spans="1:7" x14ac:dyDescent="0.35">
      <c r="A13" s="306" t="s">
        <v>1130</v>
      </c>
      <c r="B13" s="307" t="s">
        <v>1131</v>
      </c>
      <c r="C13" s="307" t="s">
        <v>781</v>
      </c>
      <c r="D13" s="307" t="s">
        <v>780</v>
      </c>
      <c r="E13" s="307" t="s">
        <v>1132</v>
      </c>
      <c r="F13" s="308" t="s">
        <v>1133</v>
      </c>
      <c r="G13" s="309" t="s">
        <v>1134</v>
      </c>
    </row>
    <row r="14" spans="1:7" x14ac:dyDescent="0.35">
      <c r="A14" s="300">
        <v>1</v>
      </c>
      <c r="B14" s="293" t="s">
        <v>1135</v>
      </c>
      <c r="C14" s="290" t="s">
        <v>1136</v>
      </c>
      <c r="D14" s="293" t="s">
        <v>1137</v>
      </c>
      <c r="E14" s="289">
        <v>1</v>
      </c>
      <c r="F14" s="295">
        <v>214135</v>
      </c>
      <c r="G14" s="305">
        <v>214135.5</v>
      </c>
    </row>
    <row r="15" spans="1:7" ht="14.5" customHeight="1" x14ac:dyDescent="0.35">
      <c r="A15" s="301">
        <v>2</v>
      </c>
      <c r="B15" s="16" t="s">
        <v>1138</v>
      </c>
      <c r="C15" s="18" t="s">
        <v>1139</v>
      </c>
      <c r="D15" s="16" t="s">
        <v>1137</v>
      </c>
      <c r="E15" s="292">
        <v>1</v>
      </c>
      <c r="F15" s="295">
        <v>37500</v>
      </c>
      <c r="G15" s="305">
        <v>37500</v>
      </c>
    </row>
    <row r="16" spans="1:7" x14ac:dyDescent="0.35">
      <c r="A16" s="301">
        <v>3</v>
      </c>
      <c r="B16" s="16" t="s">
        <v>1140</v>
      </c>
      <c r="C16" s="18" t="s">
        <v>1141</v>
      </c>
      <c r="D16" s="16" t="s">
        <v>1142</v>
      </c>
      <c r="E16" s="292">
        <v>360</v>
      </c>
      <c r="F16" s="295">
        <v>8.5</v>
      </c>
      <c r="G16" s="305">
        <v>3060</v>
      </c>
    </row>
    <row r="17" spans="1:9" x14ac:dyDescent="0.35">
      <c r="A17" s="301">
        <v>4</v>
      </c>
      <c r="B17" s="16" t="s">
        <v>1143</v>
      </c>
      <c r="C17" s="18" t="s">
        <v>1144</v>
      </c>
      <c r="D17" s="16" t="s">
        <v>1145</v>
      </c>
      <c r="E17" s="292">
        <v>2</v>
      </c>
      <c r="F17" s="295">
        <v>1570</v>
      </c>
      <c r="G17" s="305">
        <v>3140</v>
      </c>
      <c r="I17" s="214"/>
    </row>
    <row r="18" spans="1:9" x14ac:dyDescent="0.35">
      <c r="A18" s="301">
        <v>5</v>
      </c>
      <c r="B18" s="16" t="s">
        <v>1146</v>
      </c>
      <c r="C18" s="18" t="s">
        <v>1147</v>
      </c>
      <c r="D18" s="16" t="s">
        <v>1145</v>
      </c>
      <c r="E18" s="292">
        <v>2</v>
      </c>
      <c r="F18" s="295">
        <v>12555</v>
      </c>
      <c r="G18" s="305">
        <v>25110</v>
      </c>
    </row>
    <row r="19" spans="1:9" x14ac:dyDescent="0.35">
      <c r="A19" s="301">
        <v>6</v>
      </c>
      <c r="B19" s="16" t="s">
        <v>1148</v>
      </c>
      <c r="C19" s="18" t="s">
        <v>1149</v>
      </c>
      <c r="D19" s="16" t="s">
        <v>1145</v>
      </c>
      <c r="E19" s="292">
        <v>25</v>
      </c>
      <c r="F19" s="295">
        <v>775</v>
      </c>
      <c r="G19" s="305">
        <v>19375</v>
      </c>
    </row>
    <row r="20" spans="1:9" x14ac:dyDescent="0.35">
      <c r="A20" s="301">
        <v>7</v>
      </c>
      <c r="B20" s="16" t="s">
        <v>1150</v>
      </c>
      <c r="C20" s="18" t="s">
        <v>1151</v>
      </c>
      <c r="D20" s="16" t="s">
        <v>1145</v>
      </c>
      <c r="E20" s="292">
        <v>138</v>
      </c>
      <c r="F20" s="295">
        <v>500</v>
      </c>
      <c r="G20" s="305">
        <v>69000</v>
      </c>
    </row>
    <row r="21" spans="1:9" x14ac:dyDescent="0.35">
      <c r="A21" s="301">
        <v>8</v>
      </c>
      <c r="B21" s="16" t="s">
        <v>1152</v>
      </c>
      <c r="C21" s="18" t="s">
        <v>1153</v>
      </c>
      <c r="D21" s="16" t="s">
        <v>1145</v>
      </c>
      <c r="E21" s="292">
        <v>117</v>
      </c>
      <c r="F21" s="295">
        <v>1100</v>
      </c>
      <c r="G21" s="305">
        <v>128700</v>
      </c>
    </row>
    <row r="22" spans="1:9" x14ac:dyDescent="0.35">
      <c r="A22" s="301">
        <v>9</v>
      </c>
      <c r="B22" s="16" t="s">
        <v>1154</v>
      </c>
      <c r="C22" s="18" t="s">
        <v>1155</v>
      </c>
      <c r="D22" s="16" t="s">
        <v>1137</v>
      </c>
      <c r="E22" s="292">
        <v>1</v>
      </c>
      <c r="F22" s="295">
        <v>6300</v>
      </c>
      <c r="G22" s="305">
        <v>6300</v>
      </c>
    </row>
    <row r="23" spans="1:9" x14ac:dyDescent="0.35">
      <c r="A23" s="301">
        <v>10</v>
      </c>
      <c r="B23" s="16" t="s">
        <v>1156</v>
      </c>
      <c r="C23" s="18" t="s">
        <v>1157</v>
      </c>
      <c r="D23" s="16" t="s">
        <v>1158</v>
      </c>
      <c r="E23" s="294">
        <v>3860</v>
      </c>
      <c r="F23" s="295">
        <v>4</v>
      </c>
      <c r="G23" s="305">
        <v>15440</v>
      </c>
    </row>
    <row r="24" spans="1:9" ht="14.5" customHeight="1" x14ac:dyDescent="0.35">
      <c r="A24" s="301">
        <v>11</v>
      </c>
      <c r="B24" s="16" t="s">
        <v>1159</v>
      </c>
      <c r="C24" s="112" t="s">
        <v>1160</v>
      </c>
      <c r="D24" s="16" t="s">
        <v>1161</v>
      </c>
      <c r="E24" s="294">
        <v>3400</v>
      </c>
      <c r="F24" s="295">
        <v>3</v>
      </c>
      <c r="G24" s="305">
        <v>10200</v>
      </c>
    </row>
    <row r="25" spans="1:9" ht="14.5" customHeight="1" x14ac:dyDescent="0.35">
      <c r="A25" s="301">
        <v>12</v>
      </c>
      <c r="B25" s="16" t="s">
        <v>1162</v>
      </c>
      <c r="C25" s="18" t="s">
        <v>1163</v>
      </c>
      <c r="D25" s="16" t="s">
        <v>1161</v>
      </c>
      <c r="E25" s="294">
        <v>3400</v>
      </c>
      <c r="F25" s="296">
        <v>3</v>
      </c>
      <c r="G25" s="305">
        <v>10200</v>
      </c>
    </row>
    <row r="26" spans="1:9" ht="14.5" customHeight="1" x14ac:dyDescent="0.35">
      <c r="A26" s="301">
        <v>13</v>
      </c>
      <c r="B26" s="16" t="s">
        <v>1164</v>
      </c>
      <c r="C26" s="112" t="s">
        <v>1165</v>
      </c>
      <c r="D26" s="16" t="s">
        <v>1161</v>
      </c>
      <c r="E26" s="294">
        <v>6800</v>
      </c>
      <c r="F26" s="295">
        <v>2.5</v>
      </c>
      <c r="G26" s="305">
        <v>17000</v>
      </c>
    </row>
    <row r="27" spans="1:9" ht="14.5" customHeight="1" x14ac:dyDescent="0.35">
      <c r="A27" s="301">
        <v>14</v>
      </c>
      <c r="B27" s="16" t="s">
        <v>1166</v>
      </c>
      <c r="C27" s="18" t="s">
        <v>1167</v>
      </c>
      <c r="D27" s="16" t="s">
        <v>1145</v>
      </c>
      <c r="E27" s="292">
        <v>1</v>
      </c>
      <c r="F27" s="295">
        <v>8200</v>
      </c>
      <c r="G27" s="305">
        <v>8200</v>
      </c>
    </row>
    <row r="28" spans="1:9" x14ac:dyDescent="0.35">
      <c r="A28" s="301">
        <v>15</v>
      </c>
      <c r="B28" s="16" t="s">
        <v>1168</v>
      </c>
      <c r="C28" s="18" t="s">
        <v>1169</v>
      </c>
      <c r="D28" s="16" t="s">
        <v>1145</v>
      </c>
      <c r="E28" s="292">
        <v>1</v>
      </c>
      <c r="F28" s="295">
        <v>4400</v>
      </c>
      <c r="G28" s="305">
        <v>4400</v>
      </c>
    </row>
    <row r="29" spans="1:9" x14ac:dyDescent="0.35">
      <c r="A29" s="301">
        <v>16</v>
      </c>
      <c r="B29" s="16" t="s">
        <v>1170</v>
      </c>
      <c r="C29" s="18" t="s">
        <v>1171</v>
      </c>
      <c r="D29" s="16" t="s">
        <v>1145</v>
      </c>
      <c r="E29" s="292">
        <v>2</v>
      </c>
      <c r="F29" s="295">
        <v>1880</v>
      </c>
      <c r="G29" s="305">
        <v>3760</v>
      </c>
    </row>
    <row r="30" spans="1:9" x14ac:dyDescent="0.35">
      <c r="A30" s="301">
        <v>17</v>
      </c>
      <c r="B30" s="16" t="s">
        <v>1172</v>
      </c>
      <c r="C30" s="18" t="s">
        <v>1173</v>
      </c>
      <c r="D30" s="16" t="s">
        <v>1158</v>
      </c>
      <c r="E30" s="294">
        <v>3860</v>
      </c>
      <c r="F30" s="295">
        <v>7.5</v>
      </c>
      <c r="G30" s="305">
        <v>28950</v>
      </c>
    </row>
    <row r="31" spans="1:9" x14ac:dyDescent="0.35">
      <c r="A31" s="302">
        <v>18</v>
      </c>
      <c r="B31" s="16" t="s">
        <v>1174</v>
      </c>
      <c r="C31" s="18" t="s">
        <v>1175</v>
      </c>
      <c r="D31" s="16" t="s">
        <v>1176</v>
      </c>
      <c r="E31" s="292">
        <v>430</v>
      </c>
      <c r="F31" s="295">
        <v>71</v>
      </c>
      <c r="G31" s="305">
        <v>30530</v>
      </c>
    </row>
    <row r="32" spans="1:9" ht="14.5" customHeight="1" x14ac:dyDescent="0.35">
      <c r="A32" s="301">
        <v>19</v>
      </c>
      <c r="B32" s="16" t="s">
        <v>1177</v>
      </c>
      <c r="C32" s="18" t="s">
        <v>1178</v>
      </c>
      <c r="D32" s="16" t="s">
        <v>1137</v>
      </c>
      <c r="E32" s="292">
        <v>1</v>
      </c>
      <c r="F32" s="295">
        <v>62.5</v>
      </c>
      <c r="G32" s="305">
        <v>6250</v>
      </c>
    </row>
    <row r="33" spans="1:7" x14ac:dyDescent="0.35">
      <c r="A33" s="301">
        <v>20</v>
      </c>
      <c r="B33" s="16" t="s">
        <v>1179</v>
      </c>
      <c r="C33" s="18" t="s">
        <v>1180</v>
      </c>
      <c r="D33" s="16" t="s">
        <v>1158</v>
      </c>
      <c r="E33" s="294">
        <v>7639</v>
      </c>
      <c r="F33" s="295">
        <v>3.5</v>
      </c>
      <c r="G33" s="305">
        <v>26736.5</v>
      </c>
    </row>
    <row r="34" spans="1:7" x14ac:dyDescent="0.35">
      <c r="A34" s="301">
        <v>21</v>
      </c>
      <c r="B34" s="16" t="s">
        <v>1181</v>
      </c>
      <c r="C34" s="18" t="s">
        <v>1182</v>
      </c>
      <c r="D34" s="16" t="s">
        <v>1142</v>
      </c>
      <c r="E34" s="294">
        <v>2000</v>
      </c>
      <c r="F34" s="295">
        <v>8.8000000000000007</v>
      </c>
      <c r="G34" s="305">
        <v>17600</v>
      </c>
    </row>
    <row r="35" spans="1:7" ht="14.5" customHeight="1" x14ac:dyDescent="0.35">
      <c r="A35" s="301">
        <v>22</v>
      </c>
      <c r="B35" s="16" t="s">
        <v>1183</v>
      </c>
      <c r="C35" s="112" t="s">
        <v>1184</v>
      </c>
      <c r="D35" s="16" t="s">
        <v>1185</v>
      </c>
      <c r="E35" s="294">
        <v>1040</v>
      </c>
      <c r="F35" s="295">
        <v>205</v>
      </c>
      <c r="G35" s="305">
        <v>213200</v>
      </c>
    </row>
    <row r="36" spans="1:7" x14ac:dyDescent="0.35">
      <c r="A36" s="301">
        <v>23</v>
      </c>
      <c r="B36" s="16" t="s">
        <v>1186</v>
      </c>
      <c r="C36" s="18" t="s">
        <v>1187</v>
      </c>
      <c r="D36" s="16" t="s">
        <v>1185</v>
      </c>
      <c r="E36" s="16" t="s">
        <v>1188</v>
      </c>
      <c r="F36" s="295">
        <v>200</v>
      </c>
      <c r="G36" s="305">
        <v>10000</v>
      </c>
    </row>
    <row r="37" spans="1:7" x14ac:dyDescent="0.35">
      <c r="A37" s="301">
        <v>24</v>
      </c>
      <c r="B37" s="16" t="s">
        <v>1189</v>
      </c>
      <c r="C37" s="18" t="s">
        <v>1190</v>
      </c>
      <c r="D37" s="16" t="s">
        <v>1191</v>
      </c>
      <c r="E37" s="294">
        <v>1020</v>
      </c>
      <c r="F37" s="295">
        <v>7</v>
      </c>
      <c r="G37" s="305">
        <v>7140</v>
      </c>
    </row>
    <row r="38" spans="1:7" ht="14.5" customHeight="1" x14ac:dyDescent="0.35">
      <c r="A38" s="301">
        <v>25</v>
      </c>
      <c r="B38" s="16" t="s">
        <v>1192</v>
      </c>
      <c r="C38" s="112" t="s">
        <v>1193</v>
      </c>
      <c r="D38" s="16" t="s">
        <v>1158</v>
      </c>
      <c r="E38" s="292">
        <v>160</v>
      </c>
      <c r="F38" s="295">
        <v>25</v>
      </c>
      <c r="G38" s="305">
        <v>4000</v>
      </c>
    </row>
    <row r="39" spans="1:7" ht="14.5" customHeight="1" x14ac:dyDescent="0.35">
      <c r="A39" s="301">
        <v>26</v>
      </c>
      <c r="B39" s="16" t="s">
        <v>1194</v>
      </c>
      <c r="C39" s="18" t="s">
        <v>1195</v>
      </c>
      <c r="D39" s="16" t="s">
        <v>1176</v>
      </c>
      <c r="E39" s="292">
        <v>160</v>
      </c>
      <c r="F39" s="295">
        <v>50</v>
      </c>
      <c r="G39" s="305">
        <v>8000</v>
      </c>
    </row>
    <row r="40" spans="1:7" ht="43.5" x14ac:dyDescent="0.35">
      <c r="A40" s="303">
        <v>27</v>
      </c>
      <c r="B40" s="291" t="s">
        <v>1196</v>
      </c>
      <c r="C40" s="112" t="s">
        <v>1197</v>
      </c>
      <c r="D40" s="16" t="s">
        <v>1198</v>
      </c>
      <c r="E40" s="297">
        <v>160</v>
      </c>
      <c r="F40" s="295">
        <v>4</v>
      </c>
      <c r="G40" s="305">
        <v>640</v>
      </c>
    </row>
    <row r="41" spans="1:7" ht="43.5" x14ac:dyDescent="0.35">
      <c r="A41" s="304">
        <v>28</v>
      </c>
      <c r="B41" s="10" t="s">
        <v>1199</v>
      </c>
      <c r="C41" s="112" t="s">
        <v>1200</v>
      </c>
      <c r="D41" s="16" t="s">
        <v>1198</v>
      </c>
      <c r="E41" s="297">
        <v>160</v>
      </c>
      <c r="F41" s="295">
        <v>51</v>
      </c>
      <c r="G41" s="305">
        <v>8160</v>
      </c>
    </row>
    <row r="42" spans="1:7" ht="29" x14ac:dyDescent="0.35">
      <c r="A42" s="303">
        <v>29</v>
      </c>
      <c r="B42" s="291" t="s">
        <v>1201</v>
      </c>
      <c r="C42" s="299" t="s">
        <v>1228</v>
      </c>
      <c r="D42" s="16" t="s">
        <v>1202</v>
      </c>
      <c r="E42" s="297">
        <v>40</v>
      </c>
      <c r="F42" s="295">
        <v>440</v>
      </c>
      <c r="G42" s="305">
        <v>17600</v>
      </c>
    </row>
    <row r="43" spans="1:7" ht="29" x14ac:dyDescent="0.35">
      <c r="A43" s="304">
        <v>30</v>
      </c>
      <c r="B43" s="11" t="s">
        <v>1203</v>
      </c>
      <c r="C43" s="18" t="s">
        <v>1204</v>
      </c>
      <c r="D43" s="16" t="s">
        <v>1205</v>
      </c>
      <c r="E43" s="297">
        <v>790</v>
      </c>
      <c r="F43" s="295">
        <v>50</v>
      </c>
      <c r="G43" s="305">
        <v>39500</v>
      </c>
    </row>
    <row r="44" spans="1:7" ht="29" x14ac:dyDescent="0.35">
      <c r="A44" s="303">
        <v>31</v>
      </c>
      <c r="B44" s="291" t="s">
        <v>1196</v>
      </c>
      <c r="C44" s="112" t="s">
        <v>1206</v>
      </c>
      <c r="D44" s="16" t="s">
        <v>1198</v>
      </c>
      <c r="E44" s="297">
        <v>790</v>
      </c>
      <c r="F44" s="295">
        <v>3.7</v>
      </c>
      <c r="G44" s="305">
        <v>2923</v>
      </c>
    </row>
    <row r="45" spans="1:7" x14ac:dyDescent="0.35">
      <c r="A45" s="304">
        <v>32</v>
      </c>
      <c r="B45" s="11" t="s">
        <v>1207</v>
      </c>
      <c r="C45" s="18" t="s">
        <v>1208</v>
      </c>
      <c r="D45" s="16" t="s">
        <v>1205</v>
      </c>
      <c r="E45" s="298">
        <v>1500</v>
      </c>
      <c r="F45" s="295">
        <v>17.5</v>
      </c>
      <c r="G45" s="305">
        <v>26250</v>
      </c>
    </row>
    <row r="46" spans="1:7" x14ac:dyDescent="0.35">
      <c r="A46" s="304">
        <v>33</v>
      </c>
      <c r="B46" s="11" t="s">
        <v>1209</v>
      </c>
      <c r="C46" s="18" t="s">
        <v>1210</v>
      </c>
      <c r="D46" s="16" t="s">
        <v>1205</v>
      </c>
      <c r="E46" s="298">
        <v>6800</v>
      </c>
      <c r="F46" s="295">
        <v>4.7</v>
      </c>
      <c r="G46" s="305">
        <v>31960</v>
      </c>
    </row>
    <row r="47" spans="1:7" x14ac:dyDescent="0.35">
      <c r="A47" s="304">
        <v>34</v>
      </c>
      <c r="B47" s="11" t="s">
        <v>1211</v>
      </c>
      <c r="C47" s="18" t="s">
        <v>1212</v>
      </c>
      <c r="D47" s="16" t="s">
        <v>1198</v>
      </c>
      <c r="E47" s="298">
        <v>15700</v>
      </c>
      <c r="F47" s="295">
        <v>2</v>
      </c>
      <c r="G47" s="305">
        <v>31400</v>
      </c>
    </row>
    <row r="48" spans="1:7" x14ac:dyDescent="0.35">
      <c r="A48" s="304">
        <v>35</v>
      </c>
      <c r="B48" s="11" t="s">
        <v>1213</v>
      </c>
      <c r="C48" s="18" t="s">
        <v>1214</v>
      </c>
      <c r="D48" s="16" t="s">
        <v>1198</v>
      </c>
      <c r="E48" s="298">
        <v>8900</v>
      </c>
      <c r="F48" s="295">
        <v>3</v>
      </c>
      <c r="G48" s="305">
        <v>26700</v>
      </c>
    </row>
    <row r="49" spans="1:7" x14ac:dyDescent="0.35">
      <c r="A49" s="304">
        <v>36</v>
      </c>
      <c r="B49" s="11" t="s">
        <v>1215</v>
      </c>
      <c r="C49" s="18" t="s">
        <v>1216</v>
      </c>
      <c r="D49" s="16" t="s">
        <v>1202</v>
      </c>
      <c r="E49" s="297">
        <v>270</v>
      </c>
      <c r="F49" s="295">
        <v>275</v>
      </c>
      <c r="G49" s="305">
        <v>74250</v>
      </c>
    </row>
    <row r="50" spans="1:7" ht="29" x14ac:dyDescent="0.35">
      <c r="A50" s="304">
        <v>37</v>
      </c>
      <c r="B50" s="10" t="s">
        <v>1217</v>
      </c>
      <c r="C50" s="18" t="s">
        <v>1218</v>
      </c>
      <c r="D50" s="16" t="s">
        <v>1202</v>
      </c>
      <c r="E50" s="297">
        <v>210</v>
      </c>
      <c r="F50" s="295">
        <v>275</v>
      </c>
      <c r="G50" s="305">
        <v>57750</v>
      </c>
    </row>
    <row r="51" spans="1:7" x14ac:dyDescent="0.35">
      <c r="A51" s="304">
        <v>38</v>
      </c>
      <c r="B51" s="11" t="s">
        <v>1219</v>
      </c>
      <c r="C51" s="18" t="s">
        <v>1220</v>
      </c>
      <c r="D51" s="16" t="s">
        <v>1202</v>
      </c>
      <c r="E51" s="298">
        <v>2900</v>
      </c>
      <c r="F51" s="295">
        <v>55.5</v>
      </c>
      <c r="G51" s="305">
        <v>160950</v>
      </c>
    </row>
    <row r="52" spans="1:7" ht="29" x14ac:dyDescent="0.35">
      <c r="A52" s="304">
        <v>39</v>
      </c>
      <c r="B52" s="11" t="s">
        <v>1221</v>
      </c>
      <c r="C52" s="112" t="s">
        <v>1222</v>
      </c>
      <c r="D52" s="16" t="s">
        <v>1202</v>
      </c>
      <c r="E52" s="298">
        <v>3920</v>
      </c>
      <c r="F52" s="295">
        <v>205</v>
      </c>
      <c r="G52" s="305">
        <v>803600</v>
      </c>
    </row>
    <row r="53" spans="1:7" ht="29" x14ac:dyDescent="0.35">
      <c r="A53" s="304">
        <v>40</v>
      </c>
      <c r="B53" s="10" t="s">
        <v>1223</v>
      </c>
      <c r="C53" s="18" t="s">
        <v>1224</v>
      </c>
      <c r="D53" s="16" t="s">
        <v>1225</v>
      </c>
      <c r="E53" s="298">
        <v>3920</v>
      </c>
      <c r="F53" s="295">
        <v>7.5</v>
      </c>
      <c r="G53" s="305">
        <v>29400</v>
      </c>
    </row>
    <row r="54" spans="1:7" x14ac:dyDescent="0.35">
      <c r="A54" s="310">
        <v>41</v>
      </c>
      <c r="B54" s="13" t="s">
        <v>1226</v>
      </c>
      <c r="C54" s="19" t="s">
        <v>1227</v>
      </c>
      <c r="D54" s="17" t="s">
        <v>1225</v>
      </c>
      <c r="E54" s="311">
        <v>1570</v>
      </c>
      <c r="F54" s="312">
        <v>7</v>
      </c>
      <c r="G54" s="313">
        <v>10990</v>
      </c>
    </row>
    <row r="55" spans="1:7" x14ac:dyDescent="0.35">
      <c r="A55" s="495" t="s">
        <v>273</v>
      </c>
      <c r="B55" s="496"/>
      <c r="C55" s="496"/>
      <c r="D55" s="496"/>
      <c r="E55" s="497"/>
      <c r="F55" s="498">
        <f>SUM(G14:G54)</f>
        <v>2250000</v>
      </c>
      <c r="G55" s="497"/>
    </row>
  </sheetData>
  <mergeCells count="4">
    <mergeCell ref="A12:E12"/>
    <mergeCell ref="F12:G12"/>
    <mergeCell ref="A55:E55"/>
    <mergeCell ref="F55:G55"/>
  </mergeCell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3C94C-11CB-4D6B-ABA4-56A0429FA343}">
  <dimension ref="A3:I53"/>
  <sheetViews>
    <sheetView workbookViewId="0">
      <selection activeCell="B6" sqref="B6"/>
    </sheetView>
  </sheetViews>
  <sheetFormatPr defaultColWidth="8.7265625" defaultRowHeight="14.5" x14ac:dyDescent="0.35"/>
  <cols>
    <col min="1" max="1" width="32.453125" style="75" customWidth="1"/>
    <col min="2" max="2" width="19.81640625" style="75" customWidth="1"/>
    <col min="3" max="3" width="35.81640625" style="75" customWidth="1"/>
    <col min="4" max="4" width="8.7265625" style="75"/>
    <col min="5" max="5" width="10.26953125" style="75" customWidth="1"/>
    <col min="6" max="6" width="12" style="75" customWidth="1"/>
    <col min="7" max="7" width="15.54296875" style="75" customWidth="1"/>
    <col min="8" max="8" width="16" style="75" customWidth="1"/>
    <col min="9" max="9" width="20.54296875" style="75" customWidth="1"/>
    <col min="10" max="16384" width="8.7265625" style="75"/>
  </cols>
  <sheetData>
    <row r="3" spans="1:9" x14ac:dyDescent="0.35">
      <c r="A3" s="74" t="s">
        <v>7</v>
      </c>
      <c r="B3" s="240" t="s">
        <v>983</v>
      </c>
      <c r="C3" s="74"/>
    </row>
    <row r="4" spans="1:9" x14ac:dyDescent="0.35">
      <c r="A4" s="74" t="s">
        <v>1092</v>
      </c>
      <c r="B4" s="240" t="str">
        <f>VLOOKUP(B3,DATA!A2:E80,3)</f>
        <v>Dyersburg</v>
      </c>
      <c r="C4" s="74"/>
    </row>
    <row r="5" spans="1:9" x14ac:dyDescent="0.35">
      <c r="A5" s="74" t="s">
        <v>768</v>
      </c>
      <c r="B5" s="240" t="str">
        <f>VLOOKUP(B3,DATA!A2:E80,4)</f>
        <v>Dyersburg Regional Airport</v>
      </c>
      <c r="C5" s="74"/>
    </row>
    <row r="6" spans="1:9" x14ac:dyDescent="0.35">
      <c r="A6" s="74" t="s">
        <v>1093</v>
      </c>
      <c r="B6" s="240" t="s">
        <v>1105</v>
      </c>
      <c r="C6" s="74"/>
    </row>
    <row r="7" spans="1:9" x14ac:dyDescent="0.35">
      <c r="A7" s="74" t="s">
        <v>767</v>
      </c>
      <c r="B7" s="245" t="s">
        <v>1285</v>
      </c>
      <c r="C7" s="74"/>
    </row>
    <row r="8" spans="1:9" x14ac:dyDescent="0.35">
      <c r="A8" s="74" t="s">
        <v>12</v>
      </c>
      <c r="B8" s="281">
        <v>45818</v>
      </c>
      <c r="C8" s="74"/>
    </row>
    <row r="9" spans="1:9" x14ac:dyDescent="0.35">
      <c r="A9" s="74" t="s">
        <v>13</v>
      </c>
      <c r="B9" s="240" t="str">
        <f>VLOOKUP(B3,DATA!A2:E80,2)</f>
        <v>Dyer</v>
      </c>
      <c r="C9" s="74"/>
    </row>
    <row r="10" spans="1:9" x14ac:dyDescent="0.35">
      <c r="A10" s="74" t="s">
        <v>14</v>
      </c>
      <c r="B10" s="240" t="str">
        <f>VLOOKUP(B3,DATA!A2:E80,5)</f>
        <v>West</v>
      </c>
      <c r="C10" s="74"/>
    </row>
    <row r="11" spans="1:9" ht="15" thickBot="1" x14ac:dyDescent="0.4"/>
    <row r="12" spans="1:9" x14ac:dyDescent="0.35">
      <c r="A12" s="402" t="s">
        <v>17</v>
      </c>
      <c r="B12" s="403"/>
      <c r="C12" s="403"/>
      <c r="D12" s="403"/>
      <c r="E12" s="445"/>
      <c r="F12" s="437" t="s">
        <v>48</v>
      </c>
      <c r="G12" s="445"/>
      <c r="H12" s="437" t="s">
        <v>272</v>
      </c>
      <c r="I12" s="404"/>
    </row>
    <row r="13" spans="1:9" x14ac:dyDescent="0.35">
      <c r="A13" s="25" t="s">
        <v>0</v>
      </c>
      <c r="B13" s="31" t="s">
        <v>1</v>
      </c>
      <c r="C13" s="7" t="s">
        <v>2</v>
      </c>
      <c r="D13" s="7" t="s">
        <v>3</v>
      </c>
      <c r="E13" s="31" t="s">
        <v>4</v>
      </c>
      <c r="F13" s="7" t="s">
        <v>5</v>
      </c>
      <c r="G13" s="7" t="s">
        <v>6</v>
      </c>
      <c r="H13" s="7" t="s">
        <v>213</v>
      </c>
      <c r="I13" s="28" t="s">
        <v>214</v>
      </c>
    </row>
    <row r="14" spans="1:9" x14ac:dyDescent="0.35">
      <c r="A14" s="115">
        <v>1</v>
      </c>
      <c r="B14" s="11" t="s">
        <v>77</v>
      </c>
      <c r="C14" s="66" t="s">
        <v>274</v>
      </c>
      <c r="D14" s="11" t="s">
        <v>56</v>
      </c>
      <c r="E14" s="67">
        <v>1</v>
      </c>
      <c r="F14" s="107">
        <v>1000</v>
      </c>
      <c r="G14" s="107">
        <v>1000</v>
      </c>
      <c r="H14" s="107">
        <v>17260</v>
      </c>
      <c r="I14" s="118">
        <v>17260</v>
      </c>
    </row>
    <row r="15" spans="1:9" ht="29" x14ac:dyDescent="0.35">
      <c r="A15" s="115">
        <v>2</v>
      </c>
      <c r="B15" s="11" t="s">
        <v>98</v>
      </c>
      <c r="C15" s="66" t="s">
        <v>765</v>
      </c>
      <c r="D15" s="11" t="s">
        <v>53</v>
      </c>
      <c r="E15" s="67">
        <v>5</v>
      </c>
      <c r="F15" s="109">
        <v>750</v>
      </c>
      <c r="G15" s="107">
        <v>3750</v>
      </c>
      <c r="H15" s="109">
        <v>550</v>
      </c>
      <c r="I15" s="118">
        <v>2750</v>
      </c>
    </row>
    <row r="16" spans="1:9" x14ac:dyDescent="0.35">
      <c r="A16" s="115">
        <v>3</v>
      </c>
      <c r="B16" s="11" t="s">
        <v>100</v>
      </c>
      <c r="C16" s="66" t="s">
        <v>275</v>
      </c>
      <c r="D16" s="11" t="s">
        <v>37</v>
      </c>
      <c r="E16" s="67">
        <v>672</v>
      </c>
      <c r="F16" s="109">
        <v>5</v>
      </c>
      <c r="G16" s="107">
        <v>3360</v>
      </c>
      <c r="H16" s="109">
        <v>5.5</v>
      </c>
      <c r="I16" s="118">
        <v>3696</v>
      </c>
    </row>
    <row r="17" spans="1:9" ht="29" x14ac:dyDescent="0.35">
      <c r="A17" s="115">
        <v>4</v>
      </c>
      <c r="B17" s="11" t="s">
        <v>102</v>
      </c>
      <c r="C17" s="108" t="s">
        <v>297</v>
      </c>
      <c r="D17" s="11" t="s">
        <v>53</v>
      </c>
      <c r="E17" s="67">
        <v>2</v>
      </c>
      <c r="F17" s="107">
        <v>1500</v>
      </c>
      <c r="G17" s="107">
        <v>3000</v>
      </c>
      <c r="H17" s="107">
        <v>1020</v>
      </c>
      <c r="I17" s="118">
        <v>2040</v>
      </c>
    </row>
    <row r="18" spans="1:9" x14ac:dyDescent="0.35">
      <c r="A18" s="115">
        <v>5</v>
      </c>
      <c r="B18" s="11" t="s">
        <v>109</v>
      </c>
      <c r="C18" s="66" t="s">
        <v>55</v>
      </c>
      <c r="D18" s="11" t="s">
        <v>56</v>
      </c>
      <c r="E18" s="67">
        <v>1</v>
      </c>
      <c r="F18" s="107">
        <v>72000</v>
      </c>
      <c r="G18" s="107">
        <v>72000</v>
      </c>
      <c r="H18" s="107">
        <v>73200</v>
      </c>
      <c r="I18" s="118">
        <v>73200</v>
      </c>
    </row>
    <row r="19" spans="1:9" x14ac:dyDescent="0.35">
      <c r="A19" s="115">
        <v>6</v>
      </c>
      <c r="B19" s="11" t="s">
        <v>86</v>
      </c>
      <c r="C19" s="66" t="s">
        <v>58</v>
      </c>
      <c r="D19" s="11" t="s">
        <v>59</v>
      </c>
      <c r="E19" s="67">
        <v>1017</v>
      </c>
      <c r="F19" s="109">
        <v>25</v>
      </c>
      <c r="G19" s="107">
        <v>25425</v>
      </c>
      <c r="H19" s="109">
        <v>32</v>
      </c>
      <c r="I19" s="118">
        <v>32544</v>
      </c>
    </row>
    <row r="20" spans="1:9" x14ac:dyDescent="0.35">
      <c r="A20" s="115">
        <v>7</v>
      </c>
      <c r="B20" s="11" t="s">
        <v>60</v>
      </c>
      <c r="C20" s="66" t="s">
        <v>61</v>
      </c>
      <c r="D20" s="11" t="s">
        <v>62</v>
      </c>
      <c r="E20" s="67">
        <v>130</v>
      </c>
      <c r="F20" s="109">
        <v>15</v>
      </c>
      <c r="G20" s="107">
        <v>1950</v>
      </c>
      <c r="H20" s="109">
        <v>11.7</v>
      </c>
      <c r="I20" s="118">
        <v>1521</v>
      </c>
    </row>
    <row r="21" spans="1:9" x14ac:dyDescent="0.35">
      <c r="A21" s="115">
        <v>8</v>
      </c>
      <c r="B21" s="11" t="s">
        <v>63</v>
      </c>
      <c r="C21" s="66" t="s">
        <v>276</v>
      </c>
      <c r="D21" s="11" t="s">
        <v>62</v>
      </c>
      <c r="E21" s="67">
        <v>4837</v>
      </c>
      <c r="F21" s="109">
        <v>20</v>
      </c>
      <c r="G21" s="107">
        <v>96740</v>
      </c>
      <c r="H21" s="109">
        <v>15.6</v>
      </c>
      <c r="I21" s="118">
        <v>75457.2</v>
      </c>
    </row>
    <row r="22" spans="1:9" ht="29" x14ac:dyDescent="0.35">
      <c r="A22" s="115">
        <v>9</v>
      </c>
      <c r="B22" s="11" t="s">
        <v>277</v>
      </c>
      <c r="C22" s="108" t="s">
        <v>298</v>
      </c>
      <c r="D22" s="11" t="s">
        <v>59</v>
      </c>
      <c r="E22" s="67">
        <v>5492</v>
      </c>
      <c r="F22" s="109">
        <v>30</v>
      </c>
      <c r="G22" s="107">
        <v>164760</v>
      </c>
      <c r="H22" s="109">
        <v>12</v>
      </c>
      <c r="I22" s="118">
        <v>65904</v>
      </c>
    </row>
    <row r="23" spans="1:9" ht="29" x14ac:dyDescent="0.35">
      <c r="A23" s="115">
        <v>10</v>
      </c>
      <c r="B23" s="11" t="s">
        <v>278</v>
      </c>
      <c r="C23" s="108" t="s">
        <v>299</v>
      </c>
      <c r="D23" s="11" t="s">
        <v>69</v>
      </c>
      <c r="E23" s="67">
        <v>529</v>
      </c>
      <c r="F23" s="109">
        <v>220</v>
      </c>
      <c r="G23" s="107">
        <v>116380</v>
      </c>
      <c r="H23" s="109">
        <v>216.5</v>
      </c>
      <c r="I23" s="118">
        <v>114528.5</v>
      </c>
    </row>
    <row r="24" spans="1:9" ht="58" x14ac:dyDescent="0.35">
      <c r="A24" s="116">
        <v>11</v>
      </c>
      <c r="B24" s="16" t="s">
        <v>279</v>
      </c>
      <c r="C24" s="108" t="s">
        <v>300</v>
      </c>
      <c r="D24" s="16" t="s">
        <v>69</v>
      </c>
      <c r="E24" s="20">
        <v>755</v>
      </c>
      <c r="F24" s="22">
        <v>200</v>
      </c>
      <c r="G24" s="21">
        <v>151000</v>
      </c>
      <c r="H24" s="22">
        <v>171.75</v>
      </c>
      <c r="I24" s="29">
        <v>129671.25</v>
      </c>
    </row>
    <row r="25" spans="1:9" ht="29" x14ac:dyDescent="0.35">
      <c r="A25" s="115">
        <v>12</v>
      </c>
      <c r="B25" s="11" t="s">
        <v>280</v>
      </c>
      <c r="C25" s="66" t="s">
        <v>281</v>
      </c>
      <c r="D25" s="11" t="s">
        <v>127</v>
      </c>
      <c r="E25" s="67">
        <v>1648</v>
      </c>
      <c r="F25" s="109">
        <v>6</v>
      </c>
      <c r="G25" s="107">
        <v>9888</v>
      </c>
      <c r="H25" s="109">
        <v>3</v>
      </c>
      <c r="I25" s="118">
        <v>4944</v>
      </c>
    </row>
    <row r="26" spans="1:9" ht="29" x14ac:dyDescent="0.35">
      <c r="A26" s="115">
        <v>13</v>
      </c>
      <c r="B26" s="11" t="s">
        <v>282</v>
      </c>
      <c r="C26" s="108" t="s">
        <v>301</v>
      </c>
      <c r="D26" s="11" t="s">
        <v>127</v>
      </c>
      <c r="E26" s="67">
        <v>529</v>
      </c>
      <c r="F26" s="109">
        <v>6</v>
      </c>
      <c r="G26" s="107">
        <v>3174</v>
      </c>
      <c r="H26" s="109">
        <v>4.5</v>
      </c>
      <c r="I26" s="118">
        <v>2380.5</v>
      </c>
    </row>
    <row r="27" spans="1:9" x14ac:dyDescent="0.35">
      <c r="A27" s="115">
        <v>14</v>
      </c>
      <c r="B27" s="11" t="s">
        <v>130</v>
      </c>
      <c r="C27" s="66" t="s">
        <v>283</v>
      </c>
      <c r="D27" s="11" t="s">
        <v>132</v>
      </c>
      <c r="E27" s="67">
        <v>488</v>
      </c>
      <c r="F27" s="109">
        <v>2.5</v>
      </c>
      <c r="G27" s="107">
        <v>1220</v>
      </c>
      <c r="H27" s="109">
        <v>8</v>
      </c>
      <c r="I27" s="118">
        <v>3904</v>
      </c>
    </row>
    <row r="28" spans="1:9" x14ac:dyDescent="0.35">
      <c r="A28" s="115">
        <v>15</v>
      </c>
      <c r="B28" s="11" t="s">
        <v>284</v>
      </c>
      <c r="C28" s="66" t="s">
        <v>285</v>
      </c>
      <c r="D28" s="11" t="s">
        <v>132</v>
      </c>
      <c r="E28" s="67">
        <v>976</v>
      </c>
      <c r="F28" s="109">
        <v>2</v>
      </c>
      <c r="G28" s="107">
        <v>1952</v>
      </c>
      <c r="H28" s="109">
        <v>9</v>
      </c>
      <c r="I28" s="118">
        <v>8784</v>
      </c>
    </row>
    <row r="29" spans="1:9" x14ac:dyDescent="0.35">
      <c r="A29" s="115">
        <v>16</v>
      </c>
      <c r="B29" s="11" t="s">
        <v>133</v>
      </c>
      <c r="C29" s="66" t="s">
        <v>286</v>
      </c>
      <c r="D29" s="11" t="s">
        <v>37</v>
      </c>
      <c r="E29" s="67">
        <v>491</v>
      </c>
      <c r="F29" s="109">
        <v>200</v>
      </c>
      <c r="G29" s="107">
        <v>98200</v>
      </c>
      <c r="H29" s="109">
        <v>107</v>
      </c>
      <c r="I29" s="118">
        <v>52537</v>
      </c>
    </row>
    <row r="30" spans="1:9" x14ac:dyDescent="0.35">
      <c r="A30" s="115">
        <v>17</v>
      </c>
      <c r="B30" s="11" t="s">
        <v>287</v>
      </c>
      <c r="C30" s="66" t="s">
        <v>288</v>
      </c>
      <c r="D30" s="11" t="s">
        <v>53</v>
      </c>
      <c r="E30" s="67">
        <v>3</v>
      </c>
      <c r="F30" s="107">
        <v>8000</v>
      </c>
      <c r="G30" s="107">
        <v>24000</v>
      </c>
      <c r="H30" s="107">
        <v>10425</v>
      </c>
      <c r="I30" s="118">
        <v>31275</v>
      </c>
    </row>
    <row r="31" spans="1:9" x14ac:dyDescent="0.35">
      <c r="A31" s="115">
        <v>18</v>
      </c>
      <c r="B31" s="11" t="s">
        <v>289</v>
      </c>
      <c r="C31" s="66" t="s">
        <v>290</v>
      </c>
      <c r="D31" s="11" t="s">
        <v>53</v>
      </c>
      <c r="E31" s="67">
        <v>1</v>
      </c>
      <c r="F31" s="107">
        <v>3500</v>
      </c>
      <c r="G31" s="107">
        <v>3500</v>
      </c>
      <c r="H31" s="107">
        <v>3100</v>
      </c>
      <c r="I31" s="118">
        <v>3100</v>
      </c>
    </row>
    <row r="32" spans="1:9" x14ac:dyDescent="0.35">
      <c r="A32" s="115">
        <v>19</v>
      </c>
      <c r="B32" s="11" t="s">
        <v>291</v>
      </c>
      <c r="C32" s="66" t="s">
        <v>292</v>
      </c>
      <c r="D32" s="11" t="s">
        <v>53</v>
      </c>
      <c r="E32" s="67">
        <v>1</v>
      </c>
      <c r="F32" s="107">
        <v>8000</v>
      </c>
      <c r="G32" s="107">
        <v>8000</v>
      </c>
      <c r="H32" s="107">
        <v>14750</v>
      </c>
      <c r="I32" s="118">
        <v>14750</v>
      </c>
    </row>
    <row r="33" spans="1:9" x14ac:dyDescent="0.35">
      <c r="A33" s="115">
        <v>20</v>
      </c>
      <c r="B33" s="11" t="s">
        <v>74</v>
      </c>
      <c r="C33" s="66" t="s">
        <v>293</v>
      </c>
      <c r="D33" s="11" t="s">
        <v>76</v>
      </c>
      <c r="E33" s="67">
        <v>1</v>
      </c>
      <c r="F33" s="107">
        <v>3500</v>
      </c>
      <c r="G33" s="107">
        <v>3500</v>
      </c>
      <c r="H33" s="107">
        <v>3500</v>
      </c>
      <c r="I33" s="118">
        <v>3500</v>
      </c>
    </row>
    <row r="34" spans="1:9" x14ac:dyDescent="0.35">
      <c r="A34" s="115">
        <v>21</v>
      </c>
      <c r="B34" s="11" t="s">
        <v>294</v>
      </c>
      <c r="C34" s="66" t="s">
        <v>295</v>
      </c>
      <c r="D34" s="11" t="s">
        <v>59</v>
      </c>
      <c r="E34" s="67">
        <v>715</v>
      </c>
      <c r="F34" s="109">
        <v>8</v>
      </c>
      <c r="G34" s="107">
        <v>5720</v>
      </c>
      <c r="H34" s="109">
        <v>5</v>
      </c>
      <c r="I34" s="118">
        <v>3575</v>
      </c>
    </row>
    <row r="35" spans="1:9" x14ac:dyDescent="0.35">
      <c r="A35" s="117">
        <v>22</v>
      </c>
      <c r="B35" s="13" t="s">
        <v>77</v>
      </c>
      <c r="C35" s="71" t="s">
        <v>296</v>
      </c>
      <c r="D35" s="13" t="s">
        <v>56</v>
      </c>
      <c r="E35" s="110">
        <v>1</v>
      </c>
      <c r="F35" s="111">
        <v>50000</v>
      </c>
      <c r="G35" s="111">
        <v>50000</v>
      </c>
      <c r="H35" s="111">
        <v>8700</v>
      </c>
      <c r="I35" s="119">
        <v>8700</v>
      </c>
    </row>
    <row r="36" spans="1:9" ht="15" thickBot="1" x14ac:dyDescent="0.4">
      <c r="A36" s="506" t="s">
        <v>273</v>
      </c>
      <c r="B36" s="507"/>
      <c r="C36" s="507"/>
      <c r="D36" s="507"/>
      <c r="E36" s="507"/>
      <c r="F36" s="508">
        <f>SUM(G14:G35)</f>
        <v>848519</v>
      </c>
      <c r="G36" s="448"/>
      <c r="H36" s="508">
        <f>SUM(I14:I35)</f>
        <v>656021.44999999995</v>
      </c>
      <c r="I36" s="452"/>
    </row>
    <row r="37" spans="1:9" ht="15" thickBot="1" x14ac:dyDescent="0.4"/>
    <row r="38" spans="1:9" x14ac:dyDescent="0.35">
      <c r="A38" s="402" t="s">
        <v>307</v>
      </c>
      <c r="B38" s="403"/>
      <c r="C38" s="403"/>
      <c r="D38" s="403"/>
      <c r="E38" s="445"/>
      <c r="F38" s="437" t="s">
        <v>48</v>
      </c>
      <c r="G38" s="445"/>
      <c r="H38" s="437" t="s">
        <v>272</v>
      </c>
      <c r="I38" s="404"/>
    </row>
    <row r="39" spans="1:9" x14ac:dyDescent="0.35">
      <c r="A39" s="25" t="s">
        <v>0</v>
      </c>
      <c r="B39" s="31" t="s">
        <v>1</v>
      </c>
      <c r="C39" s="7" t="s">
        <v>2</v>
      </c>
      <c r="D39" s="7" t="s">
        <v>3</v>
      </c>
      <c r="E39" s="31" t="s">
        <v>4</v>
      </c>
      <c r="F39" s="7" t="s">
        <v>5</v>
      </c>
      <c r="G39" s="7" t="s">
        <v>6</v>
      </c>
      <c r="H39" s="7" t="s">
        <v>158</v>
      </c>
      <c r="I39" s="28" t="s">
        <v>159</v>
      </c>
    </row>
    <row r="40" spans="1:9" x14ac:dyDescent="0.35">
      <c r="A40" s="116">
        <v>22</v>
      </c>
      <c r="B40" s="16" t="s">
        <v>100</v>
      </c>
      <c r="C40" s="18" t="s">
        <v>275</v>
      </c>
      <c r="D40" s="16" t="s">
        <v>37</v>
      </c>
      <c r="E40" s="20">
        <v>623</v>
      </c>
      <c r="F40" s="22">
        <v>5</v>
      </c>
      <c r="G40" s="21">
        <v>3115</v>
      </c>
      <c r="H40" s="22">
        <v>5.5</v>
      </c>
      <c r="I40" s="29">
        <v>3426.5</v>
      </c>
    </row>
    <row r="41" spans="1:9" ht="29" x14ac:dyDescent="0.35">
      <c r="A41" s="116">
        <v>23</v>
      </c>
      <c r="B41" s="16" t="s">
        <v>102</v>
      </c>
      <c r="C41" s="112" t="s">
        <v>297</v>
      </c>
      <c r="D41" s="16" t="s">
        <v>53</v>
      </c>
      <c r="E41" s="20">
        <v>2</v>
      </c>
      <c r="F41" s="21">
        <v>1500</v>
      </c>
      <c r="G41" s="21">
        <v>3000</v>
      </c>
      <c r="H41" s="21">
        <v>1020</v>
      </c>
      <c r="I41" s="29">
        <v>2040</v>
      </c>
    </row>
    <row r="42" spans="1:9" x14ac:dyDescent="0.35">
      <c r="A42" s="116">
        <v>24</v>
      </c>
      <c r="B42" s="16" t="s">
        <v>86</v>
      </c>
      <c r="C42" s="18" t="s">
        <v>58</v>
      </c>
      <c r="D42" s="16" t="s">
        <v>59</v>
      </c>
      <c r="E42" s="20">
        <v>1232</v>
      </c>
      <c r="F42" s="22">
        <v>25</v>
      </c>
      <c r="G42" s="21">
        <v>30800</v>
      </c>
      <c r="H42" s="22">
        <v>32</v>
      </c>
      <c r="I42" s="29">
        <v>39424</v>
      </c>
    </row>
    <row r="43" spans="1:9" ht="29" x14ac:dyDescent="0.35">
      <c r="A43" s="116">
        <v>25</v>
      </c>
      <c r="B43" s="16" t="s">
        <v>277</v>
      </c>
      <c r="C43" s="112" t="s">
        <v>298</v>
      </c>
      <c r="D43" s="16" t="s">
        <v>59</v>
      </c>
      <c r="E43" s="20">
        <v>1736</v>
      </c>
      <c r="F43" s="22">
        <v>20</v>
      </c>
      <c r="G43" s="21">
        <v>34720</v>
      </c>
      <c r="H43" s="22">
        <v>12</v>
      </c>
      <c r="I43" s="29">
        <v>20832</v>
      </c>
    </row>
    <row r="44" spans="1:9" ht="29" x14ac:dyDescent="0.35">
      <c r="A44" s="116">
        <v>26</v>
      </c>
      <c r="B44" s="16" t="s">
        <v>278</v>
      </c>
      <c r="C44" s="112" t="s">
        <v>299</v>
      </c>
      <c r="D44" s="16" t="s">
        <v>69</v>
      </c>
      <c r="E44" s="20">
        <v>167</v>
      </c>
      <c r="F44" s="22">
        <v>175</v>
      </c>
      <c r="G44" s="21">
        <v>29225</v>
      </c>
      <c r="H44" s="22">
        <v>216.5</v>
      </c>
      <c r="I44" s="29">
        <v>36155.5</v>
      </c>
    </row>
    <row r="45" spans="1:9" ht="43.5" x14ac:dyDescent="0.35">
      <c r="A45" s="116">
        <v>27</v>
      </c>
      <c r="B45" s="16" t="s">
        <v>279</v>
      </c>
      <c r="C45" s="112" t="s">
        <v>305</v>
      </c>
      <c r="D45" s="16" t="s">
        <v>69</v>
      </c>
      <c r="E45" s="20">
        <v>239</v>
      </c>
      <c r="F45" s="22">
        <v>150</v>
      </c>
      <c r="G45" s="21">
        <v>35850</v>
      </c>
      <c r="H45" s="22">
        <v>171.75</v>
      </c>
      <c r="I45" s="29">
        <v>41048.25</v>
      </c>
    </row>
    <row r="46" spans="1:9" ht="43.5" x14ac:dyDescent="0.35">
      <c r="A46" s="116">
        <v>28</v>
      </c>
      <c r="B46" s="16" t="s">
        <v>280</v>
      </c>
      <c r="C46" s="18" t="s">
        <v>306</v>
      </c>
      <c r="D46" s="16" t="s">
        <v>127</v>
      </c>
      <c r="E46" s="20">
        <v>521</v>
      </c>
      <c r="F46" s="22">
        <v>6</v>
      </c>
      <c r="G46" s="21">
        <v>3126</v>
      </c>
      <c r="H46" s="22">
        <v>3</v>
      </c>
      <c r="I46" s="29">
        <v>1563</v>
      </c>
    </row>
    <row r="47" spans="1:9" ht="29" x14ac:dyDescent="0.35">
      <c r="A47" s="116">
        <v>29</v>
      </c>
      <c r="B47" s="16" t="s">
        <v>282</v>
      </c>
      <c r="C47" s="112" t="s">
        <v>301</v>
      </c>
      <c r="D47" s="16" t="s">
        <v>127</v>
      </c>
      <c r="E47" s="20">
        <v>174</v>
      </c>
      <c r="F47" s="22">
        <v>6</v>
      </c>
      <c r="G47" s="21">
        <v>1044</v>
      </c>
      <c r="H47" s="22">
        <v>4.5</v>
      </c>
      <c r="I47" s="121">
        <v>783</v>
      </c>
    </row>
    <row r="48" spans="1:9" x14ac:dyDescent="0.35">
      <c r="A48" s="116">
        <v>30</v>
      </c>
      <c r="B48" s="16" t="s">
        <v>130</v>
      </c>
      <c r="C48" s="18" t="s">
        <v>283</v>
      </c>
      <c r="D48" s="16" t="s">
        <v>132</v>
      </c>
      <c r="E48" s="20">
        <v>300</v>
      </c>
      <c r="F48" s="22">
        <v>2.5</v>
      </c>
      <c r="G48" s="22">
        <v>750</v>
      </c>
      <c r="H48" s="22">
        <v>8</v>
      </c>
      <c r="I48" s="29">
        <v>2400</v>
      </c>
    </row>
    <row r="49" spans="1:9" x14ac:dyDescent="0.35">
      <c r="A49" s="116">
        <v>21</v>
      </c>
      <c r="B49" s="16" t="s">
        <v>284</v>
      </c>
      <c r="C49" s="18" t="s">
        <v>304</v>
      </c>
      <c r="D49" s="16" t="s">
        <v>132</v>
      </c>
      <c r="E49" s="20">
        <v>600</v>
      </c>
      <c r="F49" s="22">
        <v>2</v>
      </c>
      <c r="G49" s="21">
        <v>1200</v>
      </c>
      <c r="H49" s="22">
        <v>9</v>
      </c>
      <c r="I49" s="29">
        <v>5400</v>
      </c>
    </row>
    <row r="50" spans="1:9" x14ac:dyDescent="0.35">
      <c r="A50" s="116">
        <v>32</v>
      </c>
      <c r="B50" s="16" t="s">
        <v>74</v>
      </c>
      <c r="C50" s="18" t="s">
        <v>293</v>
      </c>
      <c r="D50" s="16" t="s">
        <v>76</v>
      </c>
      <c r="E50" s="113">
        <v>0.53</v>
      </c>
      <c r="F50" s="21">
        <v>3500</v>
      </c>
      <c r="G50" s="21">
        <v>1855</v>
      </c>
      <c r="H50" s="21">
        <v>3500</v>
      </c>
      <c r="I50" s="29">
        <v>1855</v>
      </c>
    </row>
    <row r="51" spans="1:9" x14ac:dyDescent="0.35">
      <c r="A51" s="120">
        <v>33</v>
      </c>
      <c r="B51" s="17" t="s">
        <v>294</v>
      </c>
      <c r="C51" s="19" t="s">
        <v>295</v>
      </c>
      <c r="D51" s="17" t="s">
        <v>59</v>
      </c>
      <c r="E51" s="23">
        <v>346</v>
      </c>
      <c r="F51" s="114">
        <v>8</v>
      </c>
      <c r="G51" s="24">
        <v>2768</v>
      </c>
      <c r="H51" s="114">
        <v>5</v>
      </c>
      <c r="I51" s="30">
        <v>1730</v>
      </c>
    </row>
    <row r="52" spans="1:9" x14ac:dyDescent="0.35">
      <c r="A52" s="499" t="s">
        <v>302</v>
      </c>
      <c r="B52" s="500"/>
      <c r="C52" s="500"/>
      <c r="D52" s="500"/>
      <c r="E52" s="501"/>
      <c r="F52" s="397">
        <f>SUM(G40:G51)</f>
        <v>147453</v>
      </c>
      <c r="G52" s="501"/>
      <c r="H52" s="397">
        <f>SUM(I40:I51)</f>
        <v>156657.25</v>
      </c>
      <c r="I52" s="505"/>
    </row>
    <row r="53" spans="1:9" ht="15" thickBot="1" x14ac:dyDescent="0.4">
      <c r="A53" s="502" t="s">
        <v>303</v>
      </c>
      <c r="B53" s="503"/>
      <c r="C53" s="503"/>
      <c r="D53" s="503"/>
      <c r="E53" s="504"/>
      <c r="F53" s="401">
        <f>SUM(F36,F52)</f>
        <v>995972</v>
      </c>
      <c r="G53" s="504"/>
      <c r="H53" s="401">
        <f>SUM(H52,H36)</f>
        <v>812678.7</v>
      </c>
      <c r="I53" s="393"/>
    </row>
  </sheetData>
  <mergeCells count="15">
    <mergeCell ref="A36:E36"/>
    <mergeCell ref="F36:G36"/>
    <mergeCell ref="H36:I36"/>
    <mergeCell ref="A12:E12"/>
    <mergeCell ref="F12:G12"/>
    <mergeCell ref="H12:I12"/>
    <mergeCell ref="A38:E38"/>
    <mergeCell ref="F38:G38"/>
    <mergeCell ref="H38:I38"/>
    <mergeCell ref="A52:E52"/>
    <mergeCell ref="A53:E53"/>
    <mergeCell ref="F52:G52"/>
    <mergeCell ref="F53:G53"/>
    <mergeCell ref="H52:I52"/>
    <mergeCell ref="H53:I53"/>
  </mergeCells>
  <pageMargins left="0.7" right="0.7" top="0.75" bottom="0.75" header="0.3" footer="0.3"/>
  <drawing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11C03-72D6-4E93-8DAA-725D900E4B60}">
  <dimension ref="A3:O48"/>
  <sheetViews>
    <sheetView zoomScale="96" zoomScaleNormal="220" workbookViewId="0">
      <selection activeCell="C8" sqref="C8"/>
    </sheetView>
  </sheetViews>
  <sheetFormatPr defaultColWidth="9.1796875" defaultRowHeight="14.5" x14ac:dyDescent="0.35"/>
  <cols>
    <col min="1" max="1" width="19.26953125" style="85" customWidth="1"/>
    <col min="2" max="2" width="17.54296875" style="85" customWidth="1"/>
    <col min="3" max="3" width="40.7265625" style="85" customWidth="1"/>
    <col min="4" max="4" width="9.1796875" style="85"/>
    <col min="5" max="5" width="12.54296875" style="85" customWidth="1"/>
    <col min="6" max="6" width="20.81640625" style="85" customWidth="1"/>
    <col min="7" max="7" width="15" style="85" customWidth="1"/>
    <col min="8" max="8" width="18.54296875" style="85" customWidth="1"/>
    <col min="9" max="9" width="17.54296875" style="85" customWidth="1"/>
    <col min="10" max="10" width="18.26953125" style="85" customWidth="1"/>
    <col min="11" max="11" width="17.81640625" style="85" customWidth="1"/>
    <col min="12" max="12" width="17.7265625" style="85" customWidth="1"/>
    <col min="13" max="13" width="20" style="85" customWidth="1"/>
    <col min="14" max="14" width="17.7265625" style="85" customWidth="1"/>
    <col min="15" max="15" width="17" style="85" customWidth="1"/>
    <col min="16" max="16384" width="9.1796875" style="85"/>
  </cols>
  <sheetData>
    <row r="3" spans="1:15" x14ac:dyDescent="0.35">
      <c r="A3" s="85" t="s">
        <v>7</v>
      </c>
      <c r="B3" s="85" t="s">
        <v>800</v>
      </c>
    </row>
    <row r="4" spans="1:15" x14ac:dyDescent="0.35">
      <c r="A4" s="84" t="s">
        <v>1092</v>
      </c>
      <c r="B4" s="85" t="str">
        <f>VLOOKUP(B3,DATA!A2:E80,3)</f>
        <v>Union City</v>
      </c>
    </row>
    <row r="5" spans="1:15" x14ac:dyDescent="0.35">
      <c r="A5" s="84" t="s">
        <v>768</v>
      </c>
      <c r="B5" s="85" t="str">
        <f>VLOOKUP(B3,DATA!A2:E80,4)</f>
        <v>Everett-Stewart Regional</v>
      </c>
    </row>
    <row r="6" spans="1:15" x14ac:dyDescent="0.35">
      <c r="A6" s="84" t="s">
        <v>1093</v>
      </c>
      <c r="B6" s="85" t="s">
        <v>1268</v>
      </c>
    </row>
    <row r="7" spans="1:15" x14ac:dyDescent="0.35">
      <c r="A7" s="84" t="s">
        <v>767</v>
      </c>
      <c r="B7" s="334" t="s">
        <v>1297</v>
      </c>
    </row>
    <row r="8" spans="1:15" x14ac:dyDescent="0.35">
      <c r="A8" s="84" t="s">
        <v>12</v>
      </c>
      <c r="B8" s="341">
        <v>45733</v>
      </c>
    </row>
    <row r="9" spans="1:15" x14ac:dyDescent="0.35">
      <c r="A9" s="84" t="s">
        <v>13</v>
      </c>
      <c r="B9" s="85" t="str">
        <f>VLOOKUP(B3,DATA!A2:E80,2)</f>
        <v>Obion</v>
      </c>
    </row>
    <row r="10" spans="1:15" x14ac:dyDescent="0.35">
      <c r="A10" s="84" t="s">
        <v>14</v>
      </c>
      <c r="B10" s="85" t="str">
        <f>VLOOKUP(B3,DATA!A2:E80,5)</f>
        <v>West</v>
      </c>
    </row>
    <row r="11" spans="1:15" ht="15" thickBot="1" x14ac:dyDescent="0.4"/>
    <row r="12" spans="1:15" ht="15" thickBot="1" x14ac:dyDescent="0.4">
      <c r="A12" s="513" t="s">
        <v>17</v>
      </c>
      <c r="B12" s="511"/>
      <c r="C12" s="511"/>
      <c r="D12" s="511"/>
      <c r="E12" s="511"/>
      <c r="F12" s="511" t="s">
        <v>48</v>
      </c>
      <c r="G12" s="511"/>
      <c r="H12" s="511" t="s">
        <v>1233</v>
      </c>
      <c r="I12" s="511"/>
      <c r="J12" s="511" t="s">
        <v>1234</v>
      </c>
      <c r="K12" s="511"/>
      <c r="L12" s="511" t="s">
        <v>1235</v>
      </c>
      <c r="M12" s="511"/>
      <c r="N12" s="511" t="s">
        <v>1236</v>
      </c>
      <c r="O12" s="512"/>
    </row>
    <row r="13" spans="1:15" x14ac:dyDescent="0.35">
      <c r="A13" s="327" t="s">
        <v>0</v>
      </c>
      <c r="B13" s="327" t="s">
        <v>1229</v>
      </c>
      <c r="C13" s="328" t="s">
        <v>781</v>
      </c>
      <c r="D13" s="327" t="s">
        <v>780</v>
      </c>
      <c r="E13" s="327" t="s">
        <v>1230</v>
      </c>
      <c r="F13" s="327" t="s">
        <v>1133</v>
      </c>
      <c r="G13" s="327" t="s">
        <v>1231</v>
      </c>
      <c r="H13" s="327" t="s">
        <v>1260</v>
      </c>
      <c r="I13" s="327" t="s">
        <v>1261</v>
      </c>
      <c r="J13" s="327" t="s">
        <v>1262</v>
      </c>
      <c r="K13" s="327" t="s">
        <v>1263</v>
      </c>
      <c r="L13" s="327" t="s">
        <v>1264</v>
      </c>
      <c r="M13" s="327" t="s">
        <v>1265</v>
      </c>
      <c r="N13" s="327" t="s">
        <v>1266</v>
      </c>
      <c r="O13" s="327" t="s">
        <v>1267</v>
      </c>
    </row>
    <row r="14" spans="1:15" x14ac:dyDescent="0.35">
      <c r="A14" s="314">
        <v>1</v>
      </c>
      <c r="B14" s="315" t="s">
        <v>77</v>
      </c>
      <c r="C14" s="318" t="s">
        <v>274</v>
      </c>
      <c r="D14" s="320" t="s">
        <v>56</v>
      </c>
      <c r="E14" s="314">
        <v>1</v>
      </c>
      <c r="F14" s="321">
        <v>1000</v>
      </c>
      <c r="G14" s="321">
        <v>1000</v>
      </c>
      <c r="H14" s="321">
        <v>3250</v>
      </c>
      <c r="I14" s="321">
        <v>3250</v>
      </c>
      <c r="J14" s="321">
        <v>9000</v>
      </c>
      <c r="K14" s="321">
        <v>9000</v>
      </c>
      <c r="L14" s="321">
        <v>5500</v>
      </c>
      <c r="M14" s="321">
        <v>5500</v>
      </c>
      <c r="N14" s="321">
        <v>8000</v>
      </c>
      <c r="O14" s="321">
        <v>8000</v>
      </c>
    </row>
    <row r="15" spans="1:15" x14ac:dyDescent="0.35">
      <c r="A15" s="87">
        <v>2</v>
      </c>
      <c r="B15" s="316" t="s">
        <v>98</v>
      </c>
      <c r="C15" s="319" t="s">
        <v>275</v>
      </c>
      <c r="D15" s="86" t="s">
        <v>37</v>
      </c>
      <c r="E15" s="156">
        <v>2350</v>
      </c>
      <c r="F15" s="322">
        <v>5</v>
      </c>
      <c r="G15" s="323">
        <v>11750</v>
      </c>
      <c r="H15" s="322">
        <v>7.48</v>
      </c>
      <c r="I15" s="323">
        <v>17578</v>
      </c>
      <c r="J15" s="322">
        <v>5</v>
      </c>
      <c r="K15" s="323">
        <v>11750</v>
      </c>
      <c r="L15" s="322">
        <v>2.25</v>
      </c>
      <c r="M15" s="323">
        <v>5287.5</v>
      </c>
      <c r="N15" s="322">
        <v>6</v>
      </c>
      <c r="O15" s="323">
        <v>14100</v>
      </c>
    </row>
    <row r="16" spans="1:15" ht="29" x14ac:dyDescent="0.35">
      <c r="A16" s="87">
        <v>3</v>
      </c>
      <c r="B16" s="316" t="s">
        <v>100</v>
      </c>
      <c r="C16" s="319" t="s">
        <v>1238</v>
      </c>
      <c r="D16" s="86" t="s">
        <v>53</v>
      </c>
      <c r="E16" s="87">
        <v>2</v>
      </c>
      <c r="F16" s="322">
        <v>750</v>
      </c>
      <c r="G16" s="323">
        <v>1500</v>
      </c>
      <c r="H16" s="323">
        <v>1950</v>
      </c>
      <c r="I16" s="323">
        <v>3900</v>
      </c>
      <c r="J16" s="322">
        <v>800</v>
      </c>
      <c r="K16" s="323">
        <v>1600</v>
      </c>
      <c r="L16" s="322">
        <v>515</v>
      </c>
      <c r="M16" s="323">
        <v>1030</v>
      </c>
      <c r="N16" s="322">
        <v>550</v>
      </c>
      <c r="O16" s="323">
        <v>1100</v>
      </c>
    </row>
    <row r="17" spans="1:15" ht="29" x14ac:dyDescent="0.35">
      <c r="A17" s="87">
        <v>4</v>
      </c>
      <c r="B17" s="316" t="s">
        <v>102</v>
      </c>
      <c r="C17" s="319" t="s">
        <v>1239</v>
      </c>
      <c r="D17" s="86" t="s">
        <v>53</v>
      </c>
      <c r="E17" s="87">
        <v>1</v>
      </c>
      <c r="F17" s="322">
        <v>750</v>
      </c>
      <c r="G17" s="322">
        <v>750</v>
      </c>
      <c r="H17" s="322">
        <v>715</v>
      </c>
      <c r="I17" s="322">
        <v>715</v>
      </c>
      <c r="J17" s="322">
        <v>800</v>
      </c>
      <c r="K17" s="322">
        <v>800</v>
      </c>
      <c r="L17" s="322">
        <v>325</v>
      </c>
      <c r="M17" s="322">
        <v>325</v>
      </c>
      <c r="N17" s="322">
        <v>600</v>
      </c>
      <c r="O17" s="322">
        <v>600</v>
      </c>
    </row>
    <row r="18" spans="1:15" x14ac:dyDescent="0.35">
      <c r="A18" s="87">
        <v>5</v>
      </c>
      <c r="B18" s="316" t="s">
        <v>104</v>
      </c>
      <c r="C18" s="319" t="s">
        <v>1240</v>
      </c>
      <c r="D18" s="86" t="s">
        <v>53</v>
      </c>
      <c r="E18" s="87">
        <v>10</v>
      </c>
      <c r="F18" s="323">
        <v>1500</v>
      </c>
      <c r="G18" s="323">
        <v>15000</v>
      </c>
      <c r="H18" s="322">
        <v>715</v>
      </c>
      <c r="I18" s="323">
        <v>7150</v>
      </c>
      <c r="J18" s="322">
        <v>800</v>
      </c>
      <c r="K18" s="323">
        <v>8000</v>
      </c>
      <c r="L18" s="322">
        <v>500</v>
      </c>
      <c r="M18" s="323">
        <v>5000</v>
      </c>
      <c r="N18" s="322">
        <v>300</v>
      </c>
      <c r="O18" s="323">
        <v>3000</v>
      </c>
    </row>
    <row r="19" spans="1:15" ht="29" x14ac:dyDescent="0.35">
      <c r="A19" s="87">
        <v>6</v>
      </c>
      <c r="B19" s="316" t="s">
        <v>107</v>
      </c>
      <c r="C19" s="319" t="s">
        <v>1241</v>
      </c>
      <c r="D19" s="86" t="s">
        <v>56</v>
      </c>
      <c r="E19" s="87">
        <v>1</v>
      </c>
      <c r="F19" s="323">
        <v>5000</v>
      </c>
      <c r="G19" s="323">
        <v>5000</v>
      </c>
      <c r="H19" s="323">
        <v>3250</v>
      </c>
      <c r="I19" s="323">
        <v>3250</v>
      </c>
      <c r="J19" s="323">
        <v>8000</v>
      </c>
      <c r="K19" s="323">
        <v>8000</v>
      </c>
      <c r="L19" s="323">
        <v>3000</v>
      </c>
      <c r="M19" s="323">
        <v>3000</v>
      </c>
      <c r="N19" s="323">
        <v>5000</v>
      </c>
      <c r="O19" s="323">
        <v>5000</v>
      </c>
    </row>
    <row r="20" spans="1:15" x14ac:dyDescent="0.35">
      <c r="A20" s="87">
        <v>7</v>
      </c>
      <c r="B20" s="316" t="s">
        <v>109</v>
      </c>
      <c r="C20" s="319" t="s">
        <v>55</v>
      </c>
      <c r="D20" s="86" t="s">
        <v>56</v>
      </c>
      <c r="E20" s="87">
        <v>1</v>
      </c>
      <c r="F20" s="323">
        <v>25000</v>
      </c>
      <c r="G20" s="323">
        <v>25000</v>
      </c>
      <c r="H20" s="323">
        <v>8450</v>
      </c>
      <c r="I20" s="323">
        <v>8450</v>
      </c>
      <c r="J20" s="323">
        <v>22000</v>
      </c>
      <c r="K20" s="323">
        <v>22000</v>
      </c>
      <c r="L20" s="323">
        <v>30000</v>
      </c>
      <c r="M20" s="323">
        <v>30000</v>
      </c>
      <c r="N20" s="323">
        <v>33000</v>
      </c>
      <c r="O20" s="323">
        <v>33000</v>
      </c>
    </row>
    <row r="21" spans="1:15" x14ac:dyDescent="0.35">
      <c r="A21" s="87">
        <v>8</v>
      </c>
      <c r="B21" s="316" t="s">
        <v>60</v>
      </c>
      <c r="C21" s="319" t="s">
        <v>61</v>
      </c>
      <c r="D21" s="86" t="s">
        <v>62</v>
      </c>
      <c r="E21" s="87">
        <v>900</v>
      </c>
      <c r="F21" s="322">
        <v>25</v>
      </c>
      <c r="G21" s="323">
        <v>22500</v>
      </c>
      <c r="H21" s="322">
        <v>32.5</v>
      </c>
      <c r="I21" s="323">
        <v>29250</v>
      </c>
      <c r="J21" s="322">
        <v>10</v>
      </c>
      <c r="K21" s="323">
        <v>9000</v>
      </c>
      <c r="L21" s="322">
        <v>6.85</v>
      </c>
      <c r="M21" s="323">
        <v>6165</v>
      </c>
      <c r="N21" s="322">
        <v>20</v>
      </c>
      <c r="O21" s="323">
        <v>18000</v>
      </c>
    </row>
    <row r="22" spans="1:15" x14ac:dyDescent="0.35">
      <c r="A22" s="87">
        <v>9</v>
      </c>
      <c r="B22" s="316" t="s">
        <v>63</v>
      </c>
      <c r="C22" s="319" t="s">
        <v>276</v>
      </c>
      <c r="D22" s="86" t="s">
        <v>62</v>
      </c>
      <c r="E22" s="156">
        <v>1350</v>
      </c>
      <c r="F22" s="322">
        <v>20</v>
      </c>
      <c r="G22" s="323">
        <v>27000</v>
      </c>
      <c r="H22" s="322">
        <v>39</v>
      </c>
      <c r="I22" s="323">
        <v>52650</v>
      </c>
      <c r="J22" s="322">
        <v>20</v>
      </c>
      <c r="K22" s="323">
        <v>27000</v>
      </c>
      <c r="L22" s="322">
        <v>9.15</v>
      </c>
      <c r="M22" s="323">
        <v>12352.5</v>
      </c>
      <c r="N22" s="322">
        <v>24</v>
      </c>
      <c r="O22" s="323">
        <v>32400</v>
      </c>
    </row>
    <row r="23" spans="1:15" ht="29" x14ac:dyDescent="0.35">
      <c r="A23" s="87">
        <v>10</v>
      </c>
      <c r="B23" s="316" t="s">
        <v>133</v>
      </c>
      <c r="C23" s="319" t="s">
        <v>1242</v>
      </c>
      <c r="D23" s="86" t="s">
        <v>37</v>
      </c>
      <c r="E23" s="87">
        <v>115</v>
      </c>
      <c r="F23" s="322">
        <v>500</v>
      </c>
      <c r="G23" s="323">
        <v>57500</v>
      </c>
      <c r="H23" s="322">
        <v>507</v>
      </c>
      <c r="I23" s="323">
        <v>58305</v>
      </c>
      <c r="J23" s="322">
        <v>300</v>
      </c>
      <c r="K23" s="323">
        <v>34500</v>
      </c>
      <c r="L23" s="322">
        <v>375</v>
      </c>
      <c r="M23" s="323">
        <v>43125</v>
      </c>
      <c r="N23" s="322">
        <v>400</v>
      </c>
      <c r="O23" s="323">
        <v>46000</v>
      </c>
    </row>
    <row r="24" spans="1:15" x14ac:dyDescent="0.35">
      <c r="A24" s="87">
        <v>11</v>
      </c>
      <c r="B24" s="316" t="s">
        <v>135</v>
      </c>
      <c r="C24" s="319" t="s">
        <v>1243</v>
      </c>
      <c r="D24" s="86" t="s">
        <v>37</v>
      </c>
      <c r="E24" s="87">
        <v>14</v>
      </c>
      <c r="F24" s="322">
        <v>125</v>
      </c>
      <c r="G24" s="323">
        <v>1750</v>
      </c>
      <c r="H24" s="322">
        <v>325</v>
      </c>
      <c r="I24" s="323">
        <v>4550</v>
      </c>
      <c r="J24" s="322">
        <v>200</v>
      </c>
      <c r="K24" s="323">
        <v>2800</v>
      </c>
      <c r="L24" s="322">
        <v>265</v>
      </c>
      <c r="M24" s="323">
        <v>3710</v>
      </c>
      <c r="N24" s="322">
        <v>300</v>
      </c>
      <c r="O24" s="323">
        <v>4200</v>
      </c>
    </row>
    <row r="25" spans="1:15" x14ac:dyDescent="0.35">
      <c r="A25" s="87">
        <v>12</v>
      </c>
      <c r="B25" s="316" t="s">
        <v>137</v>
      </c>
      <c r="C25" s="319" t="s">
        <v>1244</v>
      </c>
      <c r="D25" s="86" t="s">
        <v>53</v>
      </c>
      <c r="E25" s="87">
        <v>2</v>
      </c>
      <c r="F25" s="323">
        <v>2500</v>
      </c>
      <c r="G25" s="323">
        <v>5000</v>
      </c>
      <c r="H25" s="323">
        <v>16250</v>
      </c>
      <c r="I25" s="323">
        <v>32500</v>
      </c>
      <c r="J25" s="323">
        <v>10000</v>
      </c>
      <c r="K25" s="323">
        <v>20000</v>
      </c>
      <c r="L25" s="323">
        <v>7000</v>
      </c>
      <c r="M25" s="323">
        <v>14000</v>
      </c>
      <c r="N25" s="323">
        <v>9000</v>
      </c>
      <c r="O25" s="323">
        <v>18000</v>
      </c>
    </row>
    <row r="26" spans="1:15" x14ac:dyDescent="0.35">
      <c r="A26" s="87">
        <v>13</v>
      </c>
      <c r="B26" s="316" t="s">
        <v>139</v>
      </c>
      <c r="C26" s="319" t="s">
        <v>1245</v>
      </c>
      <c r="D26" s="86" t="s">
        <v>53</v>
      </c>
      <c r="E26" s="87">
        <v>1</v>
      </c>
      <c r="F26" s="323">
        <v>8000</v>
      </c>
      <c r="G26" s="323">
        <v>8000</v>
      </c>
      <c r="H26" s="323">
        <v>6500</v>
      </c>
      <c r="I26" s="323">
        <v>6500</v>
      </c>
      <c r="J26" s="323">
        <v>6000</v>
      </c>
      <c r="K26" s="323">
        <v>6000</v>
      </c>
      <c r="L26" s="323">
        <v>4620</v>
      </c>
      <c r="M26" s="323">
        <v>4620</v>
      </c>
      <c r="N26" s="323">
        <v>11000</v>
      </c>
      <c r="O26" s="323">
        <v>11000</v>
      </c>
    </row>
    <row r="27" spans="1:15" x14ac:dyDescent="0.35">
      <c r="A27" s="87">
        <v>14</v>
      </c>
      <c r="B27" s="316" t="s">
        <v>580</v>
      </c>
      <c r="C27" s="319" t="s">
        <v>1246</v>
      </c>
      <c r="D27" s="86" t="s">
        <v>37</v>
      </c>
      <c r="E27" s="156">
        <v>1250</v>
      </c>
      <c r="F27" s="322">
        <v>20</v>
      </c>
      <c r="G27" s="323">
        <v>25000</v>
      </c>
      <c r="H27" s="322">
        <v>39</v>
      </c>
      <c r="I27" s="323">
        <v>48750</v>
      </c>
      <c r="J27" s="322">
        <v>40</v>
      </c>
      <c r="K27" s="323">
        <v>50000</v>
      </c>
      <c r="L27" s="322">
        <v>40</v>
      </c>
      <c r="M27" s="323">
        <v>50000</v>
      </c>
      <c r="N27" s="322">
        <v>29</v>
      </c>
      <c r="O27" s="323">
        <v>36250</v>
      </c>
    </row>
    <row r="28" spans="1:15" x14ac:dyDescent="0.35">
      <c r="A28" s="87">
        <v>15</v>
      </c>
      <c r="B28" s="316" t="s">
        <v>74</v>
      </c>
      <c r="C28" s="319" t="s">
        <v>293</v>
      </c>
      <c r="D28" s="86" t="s">
        <v>76</v>
      </c>
      <c r="E28" s="324">
        <v>1.25</v>
      </c>
      <c r="F28" s="323">
        <v>3500</v>
      </c>
      <c r="G28" s="323">
        <v>4375</v>
      </c>
      <c r="H28" s="323">
        <v>11050</v>
      </c>
      <c r="I28" s="323">
        <v>13812.5</v>
      </c>
      <c r="J28" s="323">
        <v>5000</v>
      </c>
      <c r="K28" s="323">
        <v>6250</v>
      </c>
      <c r="L28" s="323">
        <v>6250</v>
      </c>
      <c r="M28" s="323">
        <v>7812.5</v>
      </c>
      <c r="N28" s="323">
        <v>5000</v>
      </c>
      <c r="O28" s="323">
        <v>6250</v>
      </c>
    </row>
    <row r="29" spans="1:15" x14ac:dyDescent="0.35">
      <c r="A29" s="87">
        <v>16</v>
      </c>
      <c r="B29" s="316" t="s">
        <v>294</v>
      </c>
      <c r="C29" s="319" t="s">
        <v>295</v>
      </c>
      <c r="D29" s="86" t="s">
        <v>59</v>
      </c>
      <c r="E29" s="156">
        <v>1800</v>
      </c>
      <c r="F29" s="322">
        <v>8</v>
      </c>
      <c r="G29" s="323">
        <v>14400</v>
      </c>
      <c r="H29" s="322">
        <v>8.4499999999999993</v>
      </c>
      <c r="I29" s="323">
        <v>15210</v>
      </c>
      <c r="J29" s="322">
        <v>7</v>
      </c>
      <c r="K29" s="323">
        <v>12600</v>
      </c>
      <c r="L29" s="322">
        <v>5</v>
      </c>
      <c r="M29" s="323">
        <v>9000</v>
      </c>
      <c r="N29" s="322">
        <v>6</v>
      </c>
      <c r="O29" s="323">
        <v>10800</v>
      </c>
    </row>
    <row r="30" spans="1:15" x14ac:dyDescent="0.35">
      <c r="A30" s="87">
        <v>17</v>
      </c>
      <c r="B30" s="316" t="s">
        <v>77</v>
      </c>
      <c r="C30" s="319" t="s">
        <v>313</v>
      </c>
      <c r="D30" s="86" t="s">
        <v>37</v>
      </c>
      <c r="E30" s="87">
        <v>431</v>
      </c>
      <c r="F30" s="322">
        <v>15</v>
      </c>
      <c r="G30" s="323">
        <v>6465</v>
      </c>
      <c r="H30" s="322">
        <v>13</v>
      </c>
      <c r="I30" s="323">
        <v>5603</v>
      </c>
      <c r="J30" s="322">
        <v>10</v>
      </c>
      <c r="K30" s="323">
        <v>4310</v>
      </c>
      <c r="L30" s="322">
        <v>5</v>
      </c>
      <c r="M30" s="323">
        <v>2155</v>
      </c>
      <c r="N30" s="322">
        <v>6</v>
      </c>
      <c r="O30" s="323">
        <v>2586</v>
      </c>
    </row>
    <row r="31" spans="1:15" x14ac:dyDescent="0.35">
      <c r="A31" s="87">
        <v>18</v>
      </c>
      <c r="B31" s="316" t="s">
        <v>77</v>
      </c>
      <c r="C31" s="319" t="s">
        <v>1247</v>
      </c>
      <c r="D31" s="86" t="s">
        <v>56</v>
      </c>
      <c r="E31" s="87">
        <v>1</v>
      </c>
      <c r="F31" s="323">
        <v>25000</v>
      </c>
      <c r="G31" s="323">
        <v>25000</v>
      </c>
      <c r="H31" s="323">
        <v>58500</v>
      </c>
      <c r="I31" s="323">
        <v>58500</v>
      </c>
      <c r="J31" s="323">
        <v>20000</v>
      </c>
      <c r="K31" s="323">
        <v>20000</v>
      </c>
      <c r="L31" s="323">
        <v>39000</v>
      </c>
      <c r="M31" s="323">
        <v>39000</v>
      </c>
      <c r="N31" s="323">
        <v>15000</v>
      </c>
      <c r="O31" s="323">
        <v>15000</v>
      </c>
    </row>
    <row r="32" spans="1:15" ht="15" thickBot="1" x14ac:dyDescent="0.4">
      <c r="A32" s="146">
        <v>19</v>
      </c>
      <c r="B32" s="317" t="s">
        <v>77</v>
      </c>
      <c r="C32" s="149" t="s">
        <v>1248</v>
      </c>
      <c r="D32" s="144" t="s">
        <v>37</v>
      </c>
      <c r="E32" s="146">
        <v>320</v>
      </c>
      <c r="F32" s="325">
        <v>25</v>
      </c>
      <c r="G32" s="326">
        <v>8000</v>
      </c>
      <c r="H32" s="325">
        <v>292.5</v>
      </c>
      <c r="I32" s="326">
        <v>93600</v>
      </c>
      <c r="J32" s="325">
        <v>200</v>
      </c>
      <c r="K32" s="326">
        <v>64000</v>
      </c>
      <c r="L32" s="325">
        <v>200</v>
      </c>
      <c r="M32" s="326">
        <v>64000</v>
      </c>
      <c r="N32" s="325">
        <v>228</v>
      </c>
      <c r="O32" s="326">
        <v>72960</v>
      </c>
    </row>
    <row r="33" spans="1:15" ht="15" thickBot="1" x14ac:dyDescent="0.4">
      <c r="A33" s="285" t="s">
        <v>17</v>
      </c>
      <c r="B33" s="286"/>
      <c r="C33" s="286"/>
      <c r="D33" s="286"/>
      <c r="E33" s="287"/>
      <c r="F33" s="342">
        <f>SUM(Table41[TOTAL COST])</f>
        <v>264990</v>
      </c>
      <c r="G33" s="287"/>
      <c r="H33" s="342">
        <f>SUM(Table41[TOTAL COST 2])</f>
        <v>463523.5</v>
      </c>
      <c r="I33" s="287"/>
      <c r="J33" s="342">
        <f>SUM(Table41[TOTAL COST 3])</f>
        <v>317610</v>
      </c>
      <c r="K33" s="287"/>
      <c r="L33" s="342">
        <f>SUM(Table41[TOTAL COST 4])</f>
        <v>306082.5</v>
      </c>
      <c r="M33" s="287"/>
      <c r="N33" s="342">
        <f>SUM(Table41[TOTAL COST 5])</f>
        <v>338246</v>
      </c>
      <c r="O33" s="284"/>
    </row>
    <row r="34" spans="1:15" ht="15" thickBot="1" x14ac:dyDescent="0.4"/>
    <row r="35" spans="1:15" ht="15" thickBot="1" x14ac:dyDescent="0.4">
      <c r="A35" s="514" t="s">
        <v>1232</v>
      </c>
      <c r="B35" s="515"/>
      <c r="C35" s="515"/>
      <c r="D35" s="515"/>
      <c r="E35" s="516"/>
      <c r="F35" s="509" t="s">
        <v>48</v>
      </c>
      <c r="G35" s="516"/>
      <c r="H35" s="509" t="s">
        <v>1233</v>
      </c>
      <c r="I35" s="516"/>
      <c r="J35" s="509" t="s">
        <v>1234</v>
      </c>
      <c r="K35" s="516"/>
      <c r="L35" s="509" t="s">
        <v>1235</v>
      </c>
      <c r="M35" s="516"/>
      <c r="N35" s="509" t="s">
        <v>1236</v>
      </c>
      <c r="O35" s="510"/>
    </row>
    <row r="36" spans="1:15" x14ac:dyDescent="0.35">
      <c r="A36" s="327" t="s">
        <v>0</v>
      </c>
      <c r="B36" s="327" t="s">
        <v>1229</v>
      </c>
      <c r="C36" s="328" t="s">
        <v>781</v>
      </c>
      <c r="D36" s="327" t="s">
        <v>780</v>
      </c>
      <c r="E36" s="327" t="s">
        <v>1230</v>
      </c>
      <c r="F36" s="327" t="s">
        <v>1133</v>
      </c>
      <c r="G36" s="327" t="s">
        <v>1231</v>
      </c>
      <c r="H36" s="327" t="s">
        <v>1260</v>
      </c>
      <c r="I36" s="327" t="s">
        <v>1261</v>
      </c>
      <c r="J36" s="327" t="s">
        <v>1262</v>
      </c>
      <c r="K36" s="327" t="s">
        <v>1263</v>
      </c>
      <c r="L36" s="327" t="s">
        <v>1264</v>
      </c>
      <c r="M36" s="327" t="s">
        <v>1265</v>
      </c>
      <c r="N36" s="327" t="s">
        <v>1266</v>
      </c>
      <c r="O36" s="327" t="s">
        <v>1267</v>
      </c>
    </row>
    <row r="37" spans="1:15" x14ac:dyDescent="0.35">
      <c r="A37" s="87">
        <v>20</v>
      </c>
      <c r="B37" s="316" t="s">
        <v>1249</v>
      </c>
      <c r="C37" s="319" t="s">
        <v>1250</v>
      </c>
      <c r="D37" s="86" t="s">
        <v>56</v>
      </c>
      <c r="E37" s="87">
        <v>1</v>
      </c>
      <c r="F37" s="323">
        <v>20000</v>
      </c>
      <c r="G37" s="323">
        <v>20000</v>
      </c>
      <c r="H37" s="323">
        <v>2600</v>
      </c>
      <c r="I37" s="323">
        <v>2600</v>
      </c>
      <c r="J37" s="323">
        <v>22000</v>
      </c>
      <c r="K37" s="323">
        <v>22000</v>
      </c>
      <c r="L37" s="323">
        <v>8000</v>
      </c>
      <c r="M37" s="323">
        <v>8000</v>
      </c>
      <c r="N37" s="323">
        <v>15000</v>
      </c>
      <c r="O37" s="323">
        <v>15000</v>
      </c>
    </row>
    <row r="38" spans="1:15" x14ac:dyDescent="0.35">
      <c r="A38" s="87">
        <v>21</v>
      </c>
      <c r="B38" s="316" t="s">
        <v>63</v>
      </c>
      <c r="C38" s="319" t="s">
        <v>276</v>
      </c>
      <c r="D38" s="86" t="s">
        <v>62</v>
      </c>
      <c r="E38" s="87">
        <v>400</v>
      </c>
      <c r="F38" s="322">
        <v>20</v>
      </c>
      <c r="G38" s="323">
        <v>8000</v>
      </c>
      <c r="H38" s="322">
        <v>45.5</v>
      </c>
      <c r="I38" s="323">
        <v>18200</v>
      </c>
      <c r="J38" s="322">
        <v>20</v>
      </c>
      <c r="K38" s="323">
        <v>8000</v>
      </c>
      <c r="L38" s="322">
        <v>9.3000000000000007</v>
      </c>
      <c r="M38" s="323">
        <v>3720</v>
      </c>
      <c r="N38" s="322">
        <v>24</v>
      </c>
      <c r="O38" s="323">
        <v>9600</v>
      </c>
    </row>
    <row r="39" spans="1:15" ht="29" x14ac:dyDescent="0.35">
      <c r="A39" s="87">
        <v>22</v>
      </c>
      <c r="B39" s="316" t="s">
        <v>121</v>
      </c>
      <c r="C39" s="319" t="s">
        <v>1251</v>
      </c>
      <c r="D39" s="86" t="s">
        <v>59</v>
      </c>
      <c r="E39" s="156">
        <v>2920</v>
      </c>
      <c r="F39" s="322">
        <v>25</v>
      </c>
      <c r="G39" s="323">
        <v>73000</v>
      </c>
      <c r="H39" s="322">
        <v>20.8</v>
      </c>
      <c r="I39" s="323">
        <v>60736</v>
      </c>
      <c r="J39" s="322">
        <v>19</v>
      </c>
      <c r="K39" s="323">
        <v>55480</v>
      </c>
      <c r="L39" s="322">
        <v>15.85</v>
      </c>
      <c r="M39" s="323">
        <v>46282</v>
      </c>
      <c r="N39" s="322">
        <v>18</v>
      </c>
      <c r="O39" s="323">
        <v>52560</v>
      </c>
    </row>
    <row r="40" spans="1:15" ht="29" x14ac:dyDescent="0.35">
      <c r="A40" s="87">
        <v>23</v>
      </c>
      <c r="B40" s="316" t="s">
        <v>1252</v>
      </c>
      <c r="C40" s="319" t="s">
        <v>1253</v>
      </c>
      <c r="D40" s="86" t="s">
        <v>59</v>
      </c>
      <c r="E40" s="156">
        <v>2920</v>
      </c>
      <c r="F40" s="322">
        <v>25</v>
      </c>
      <c r="G40" s="323">
        <v>73000</v>
      </c>
      <c r="H40" s="322">
        <v>20.8</v>
      </c>
      <c r="I40" s="323">
        <v>60736</v>
      </c>
      <c r="J40" s="322">
        <v>21</v>
      </c>
      <c r="K40" s="323">
        <v>61320</v>
      </c>
      <c r="L40" s="322">
        <v>17</v>
      </c>
      <c r="M40" s="323">
        <v>49640</v>
      </c>
      <c r="N40" s="322">
        <v>18</v>
      </c>
      <c r="O40" s="323">
        <v>52560</v>
      </c>
    </row>
    <row r="41" spans="1:15" ht="29" x14ac:dyDescent="0.35">
      <c r="A41" s="87">
        <v>24</v>
      </c>
      <c r="B41" s="316" t="s">
        <v>1254</v>
      </c>
      <c r="C41" s="319" t="s">
        <v>1255</v>
      </c>
      <c r="D41" s="86" t="s">
        <v>69</v>
      </c>
      <c r="E41" s="87">
        <v>281</v>
      </c>
      <c r="F41" s="322">
        <v>175</v>
      </c>
      <c r="G41" s="323">
        <v>49175</v>
      </c>
      <c r="H41" s="322">
        <v>205.4</v>
      </c>
      <c r="I41" s="323">
        <v>57717.4</v>
      </c>
      <c r="J41" s="322">
        <v>150</v>
      </c>
      <c r="K41" s="323">
        <v>42150</v>
      </c>
      <c r="L41" s="322">
        <v>168.5</v>
      </c>
      <c r="M41" s="323">
        <v>47348.5</v>
      </c>
      <c r="N41" s="322">
        <v>140</v>
      </c>
      <c r="O41" s="323">
        <v>39340</v>
      </c>
    </row>
    <row r="42" spans="1:15" ht="29" x14ac:dyDescent="0.35">
      <c r="A42" s="87">
        <v>25</v>
      </c>
      <c r="B42" s="316" t="s">
        <v>1256</v>
      </c>
      <c r="C42" s="319" t="s">
        <v>1257</v>
      </c>
      <c r="D42" s="86" t="s">
        <v>69</v>
      </c>
      <c r="E42" s="87">
        <v>401</v>
      </c>
      <c r="F42" s="322">
        <v>175</v>
      </c>
      <c r="G42" s="323">
        <v>70175</v>
      </c>
      <c r="H42" s="322">
        <v>166.4</v>
      </c>
      <c r="I42" s="323">
        <v>66726.399999999994</v>
      </c>
      <c r="J42" s="322">
        <v>150</v>
      </c>
      <c r="K42" s="323">
        <v>60150</v>
      </c>
      <c r="L42" s="322">
        <v>136.5</v>
      </c>
      <c r="M42" s="323">
        <v>54736.5</v>
      </c>
      <c r="N42" s="322">
        <v>140</v>
      </c>
      <c r="O42" s="323">
        <v>56140</v>
      </c>
    </row>
    <row r="43" spans="1:15" x14ac:dyDescent="0.35">
      <c r="A43" s="87">
        <v>26</v>
      </c>
      <c r="B43" s="316" t="s">
        <v>125</v>
      </c>
      <c r="C43" s="319" t="s">
        <v>1258</v>
      </c>
      <c r="D43" s="86" t="s">
        <v>127</v>
      </c>
      <c r="E43" s="87">
        <v>875</v>
      </c>
      <c r="F43" s="322">
        <v>6</v>
      </c>
      <c r="G43" s="323">
        <v>5250</v>
      </c>
      <c r="H43" s="322">
        <v>7.8</v>
      </c>
      <c r="I43" s="323">
        <v>6825</v>
      </c>
      <c r="J43" s="322">
        <v>15</v>
      </c>
      <c r="K43" s="323">
        <v>13125</v>
      </c>
      <c r="L43" s="322">
        <v>6.4</v>
      </c>
      <c r="M43" s="323">
        <v>5600</v>
      </c>
      <c r="N43" s="322">
        <v>2.5</v>
      </c>
      <c r="O43" s="323">
        <v>2187.5</v>
      </c>
    </row>
    <row r="44" spans="1:15" x14ac:dyDescent="0.35">
      <c r="A44" s="87">
        <v>27</v>
      </c>
      <c r="B44" s="316" t="s">
        <v>128</v>
      </c>
      <c r="C44" s="319" t="s">
        <v>1259</v>
      </c>
      <c r="D44" s="86" t="s">
        <v>127</v>
      </c>
      <c r="E44" s="87">
        <v>292</v>
      </c>
      <c r="F44" s="322">
        <v>6</v>
      </c>
      <c r="G44" s="323">
        <v>1752</v>
      </c>
      <c r="H44" s="322">
        <v>9.43</v>
      </c>
      <c r="I44" s="323">
        <v>2753.56</v>
      </c>
      <c r="J44" s="322">
        <v>8</v>
      </c>
      <c r="K44" s="323">
        <v>2336</v>
      </c>
      <c r="L44" s="322">
        <v>7.75</v>
      </c>
      <c r="M44" s="323">
        <v>2263</v>
      </c>
      <c r="N44" s="322">
        <v>2.5</v>
      </c>
      <c r="O44" s="322">
        <v>730</v>
      </c>
    </row>
    <row r="45" spans="1:15" x14ac:dyDescent="0.35">
      <c r="A45" s="87">
        <v>28</v>
      </c>
      <c r="B45" s="316" t="s">
        <v>130</v>
      </c>
      <c r="C45" s="319" t="s">
        <v>283</v>
      </c>
      <c r="D45" s="86" t="s">
        <v>132</v>
      </c>
      <c r="E45" s="87">
        <v>445</v>
      </c>
      <c r="F45" s="322">
        <v>2.5</v>
      </c>
      <c r="G45" s="323">
        <v>1112.5</v>
      </c>
      <c r="H45" s="322">
        <v>9.75</v>
      </c>
      <c r="I45" s="323">
        <v>4338.75</v>
      </c>
      <c r="J45" s="322">
        <v>7</v>
      </c>
      <c r="K45" s="323">
        <v>3115</v>
      </c>
      <c r="L45" s="322">
        <v>8</v>
      </c>
      <c r="M45" s="323">
        <v>3560</v>
      </c>
      <c r="N45" s="322">
        <v>2</v>
      </c>
      <c r="O45" s="322">
        <v>890</v>
      </c>
    </row>
    <row r="46" spans="1:15" x14ac:dyDescent="0.35">
      <c r="A46" s="87">
        <v>29</v>
      </c>
      <c r="B46" s="316" t="s">
        <v>284</v>
      </c>
      <c r="C46" s="319" t="s">
        <v>285</v>
      </c>
      <c r="D46" s="86" t="s">
        <v>132</v>
      </c>
      <c r="E46" s="87">
        <v>890</v>
      </c>
      <c r="F46" s="322">
        <v>2</v>
      </c>
      <c r="G46" s="323">
        <v>1780</v>
      </c>
      <c r="H46" s="322">
        <v>5.85</v>
      </c>
      <c r="I46" s="323">
        <v>5206.5</v>
      </c>
      <c r="J46" s="322">
        <v>7</v>
      </c>
      <c r="K46" s="323">
        <v>6230</v>
      </c>
      <c r="L46" s="322">
        <v>4.8</v>
      </c>
      <c r="M46" s="323">
        <v>4272</v>
      </c>
      <c r="N46" s="322">
        <v>2</v>
      </c>
      <c r="O46" s="323">
        <v>1780</v>
      </c>
    </row>
    <row r="47" spans="1:15" ht="15" thickBot="1" x14ac:dyDescent="0.4">
      <c r="A47" s="146">
        <v>30</v>
      </c>
      <c r="B47" s="317" t="s">
        <v>294</v>
      </c>
      <c r="C47" s="149" t="s">
        <v>295</v>
      </c>
      <c r="D47" s="144" t="s">
        <v>59</v>
      </c>
      <c r="E47" s="146">
        <v>100</v>
      </c>
      <c r="F47" s="325">
        <v>8</v>
      </c>
      <c r="G47" s="325">
        <v>800</v>
      </c>
      <c r="H47" s="325">
        <v>7.15</v>
      </c>
      <c r="I47" s="325">
        <v>715</v>
      </c>
      <c r="J47" s="325">
        <v>7</v>
      </c>
      <c r="K47" s="325">
        <v>700</v>
      </c>
      <c r="L47" s="325">
        <v>5</v>
      </c>
      <c r="M47" s="325">
        <v>500</v>
      </c>
      <c r="N47" s="325">
        <v>6</v>
      </c>
      <c r="O47" s="325">
        <v>600</v>
      </c>
    </row>
    <row r="48" spans="1:15" ht="15" thickBot="1" x14ac:dyDescent="0.4">
      <c r="A48" s="285" t="s">
        <v>1237</v>
      </c>
      <c r="B48" s="286"/>
      <c r="C48" s="286"/>
      <c r="D48" s="286"/>
      <c r="E48" s="287"/>
      <c r="F48" s="342">
        <f>SUM(Table42[TOTAL COST])</f>
        <v>304044.5</v>
      </c>
      <c r="G48" s="287"/>
      <c r="H48" s="342">
        <f>SUM(Table42[TOTAL COST 2])</f>
        <v>286554.61</v>
      </c>
      <c r="I48" s="287"/>
      <c r="J48" s="342">
        <f>SUM(Table42[TOTAL COST 3])</f>
        <v>274606</v>
      </c>
      <c r="K48" s="287"/>
      <c r="L48" s="342">
        <f>SUM(Table42[TOTAL COST 4])</f>
        <v>225922</v>
      </c>
      <c r="M48" s="287"/>
      <c r="N48" s="342">
        <f>SUM(Table42[TOTAL COST 5])</f>
        <v>231387.5</v>
      </c>
      <c r="O48" s="284"/>
    </row>
  </sheetData>
  <mergeCells count="12">
    <mergeCell ref="N35:O35"/>
    <mergeCell ref="L12:M12"/>
    <mergeCell ref="N12:O12"/>
    <mergeCell ref="A12:E12"/>
    <mergeCell ref="F12:G12"/>
    <mergeCell ref="H12:I12"/>
    <mergeCell ref="J12:K12"/>
    <mergeCell ref="A35:E35"/>
    <mergeCell ref="F35:G35"/>
    <mergeCell ref="H35:I35"/>
    <mergeCell ref="J35:K35"/>
    <mergeCell ref="L35:M35"/>
  </mergeCells>
  <pageMargins left="0.7" right="0.7" top="0.75" bottom="0.75" header="0.3" footer="0.3"/>
  <drawing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4765F-059D-43D5-94E2-4E636FEBA70B}">
  <dimension ref="A3:M46"/>
  <sheetViews>
    <sheetView workbookViewId="0">
      <selection activeCell="F3" sqref="F3"/>
    </sheetView>
  </sheetViews>
  <sheetFormatPr defaultColWidth="8.7265625" defaultRowHeight="14.5" x14ac:dyDescent="0.35"/>
  <cols>
    <col min="1" max="2" width="17.81640625" style="85" customWidth="1"/>
    <col min="3" max="3" width="22.453125" style="85" customWidth="1"/>
    <col min="4" max="4" width="8.7265625" style="85"/>
    <col min="5" max="5" width="10.26953125" style="85" customWidth="1"/>
    <col min="6" max="6" width="24.453125" style="85" customWidth="1"/>
    <col min="7" max="7" width="25.26953125" style="85" customWidth="1"/>
    <col min="8" max="8" width="31.7265625" style="85" customWidth="1"/>
    <col min="9" max="9" width="23.7265625" style="85" customWidth="1"/>
    <col min="10" max="10" width="20.54296875" style="85" customWidth="1"/>
    <col min="11" max="11" width="20" style="85" customWidth="1"/>
    <col min="12" max="12" width="20.1796875" style="85" customWidth="1"/>
    <col min="13" max="16384" width="8.7265625" style="85"/>
  </cols>
  <sheetData>
    <row r="3" spans="1:13" x14ac:dyDescent="0.35">
      <c r="A3" s="84" t="s">
        <v>7</v>
      </c>
      <c r="B3" s="246" t="s">
        <v>971</v>
      </c>
      <c r="C3" s="84"/>
    </row>
    <row r="4" spans="1:13" x14ac:dyDescent="0.35">
      <c r="A4" s="84" t="s">
        <v>1092</v>
      </c>
      <c r="B4" s="246" t="str">
        <f>VLOOKUP(B3,DATA!A2:E80,3)</f>
        <v>Fayetteville</v>
      </c>
      <c r="C4" s="84"/>
    </row>
    <row r="5" spans="1:13" x14ac:dyDescent="0.35">
      <c r="A5" s="84" t="s">
        <v>9</v>
      </c>
      <c r="B5" s="246" t="str">
        <f>VLOOKUP(B3,DATA!A2:E80,4)</f>
        <v>Fayetteville Municipal</v>
      </c>
      <c r="C5" s="84"/>
    </row>
    <row r="6" spans="1:13" x14ac:dyDescent="0.35">
      <c r="A6" s="84" t="s">
        <v>10</v>
      </c>
      <c r="B6" s="246" t="s">
        <v>1104</v>
      </c>
      <c r="C6" s="84"/>
    </row>
    <row r="7" spans="1:13" x14ac:dyDescent="0.35">
      <c r="A7" s="84" t="s">
        <v>767</v>
      </c>
      <c r="B7" s="246" t="s">
        <v>1286</v>
      </c>
      <c r="C7" s="84"/>
      <c r="H7" s="89"/>
    </row>
    <row r="8" spans="1:13" x14ac:dyDescent="0.35">
      <c r="A8" s="84" t="s">
        <v>12</v>
      </c>
      <c r="B8" s="283">
        <v>45555</v>
      </c>
      <c r="C8" s="84"/>
      <c r="H8" s="89"/>
    </row>
    <row r="9" spans="1:13" x14ac:dyDescent="0.35">
      <c r="A9" s="84" t="s">
        <v>13</v>
      </c>
      <c r="B9" s="246" t="str">
        <f>VLOOKUP(B3,DATA!A2:E80,2)</f>
        <v>Lincoln</v>
      </c>
      <c r="C9" s="84"/>
      <c r="H9" s="89"/>
    </row>
    <row r="10" spans="1:13" x14ac:dyDescent="0.35">
      <c r="A10" s="84" t="s">
        <v>14</v>
      </c>
      <c r="B10" s="246" t="str">
        <f>VLOOKUP(B3,DATA!A2:E80,5)</f>
        <v>Middle</v>
      </c>
      <c r="C10" s="84"/>
      <c r="H10" s="89"/>
    </row>
    <row r="11" spans="1:13" ht="15" thickBot="1" x14ac:dyDescent="0.4">
      <c r="H11" s="89"/>
    </row>
    <row r="12" spans="1:13" ht="15" thickBot="1" x14ac:dyDescent="0.4">
      <c r="A12" s="519" t="s">
        <v>17</v>
      </c>
      <c r="B12" s="520"/>
      <c r="C12" s="520"/>
      <c r="D12" s="520"/>
      <c r="E12" s="521"/>
      <c r="F12" s="522" t="s">
        <v>326</v>
      </c>
      <c r="G12" s="523"/>
      <c r="H12" s="288"/>
      <c r="I12" s="519" t="s">
        <v>327</v>
      </c>
      <c r="J12" s="523"/>
    </row>
    <row r="13" spans="1:13" x14ac:dyDescent="0.35">
      <c r="A13" s="50" t="s">
        <v>0</v>
      </c>
      <c r="B13" s="38" t="s">
        <v>1</v>
      </c>
      <c r="C13" s="38" t="s">
        <v>2</v>
      </c>
      <c r="D13" s="38" t="s">
        <v>3</v>
      </c>
      <c r="E13" s="38" t="s">
        <v>4</v>
      </c>
      <c r="F13" s="38" t="s">
        <v>5</v>
      </c>
      <c r="G13" s="38" t="s">
        <v>6</v>
      </c>
      <c r="H13" s="50" t="s">
        <v>308</v>
      </c>
      <c r="I13" s="38" t="s">
        <v>213</v>
      </c>
      <c r="J13" s="53" t="s">
        <v>325</v>
      </c>
      <c r="L13" s="53" t="s">
        <v>309</v>
      </c>
    </row>
    <row r="14" spans="1:13" ht="29" x14ac:dyDescent="0.35">
      <c r="A14" s="343">
        <v>1</v>
      </c>
      <c r="B14" s="39"/>
      <c r="C14" s="93" t="s">
        <v>310</v>
      </c>
      <c r="D14" s="94" t="s">
        <v>37</v>
      </c>
      <c r="E14" s="344">
        <v>510</v>
      </c>
      <c r="F14" s="345">
        <v>2.21</v>
      </c>
      <c r="G14" s="346">
        <v>1127.0999999999999</v>
      </c>
      <c r="H14" s="347">
        <v>510</v>
      </c>
      <c r="I14" s="345">
        <v>2.34</v>
      </c>
      <c r="J14" s="348">
        <v>1193.4000000000001</v>
      </c>
      <c r="K14" s="124"/>
      <c r="L14" s="349">
        <v>66.3</v>
      </c>
      <c r="M14" s="350"/>
    </row>
    <row r="15" spans="1:13" ht="43.5" x14ac:dyDescent="0.35">
      <c r="A15" s="343">
        <v>2</v>
      </c>
      <c r="B15" s="39"/>
      <c r="C15" s="93" t="s">
        <v>311</v>
      </c>
      <c r="D15" s="94" t="s">
        <v>37</v>
      </c>
      <c r="E15" s="344">
        <v>115</v>
      </c>
      <c r="F15" s="345">
        <v>4.0999999999999996</v>
      </c>
      <c r="G15" s="345">
        <v>471.5</v>
      </c>
      <c r="H15" s="347">
        <v>115</v>
      </c>
      <c r="I15" s="345">
        <v>4.34</v>
      </c>
      <c r="J15" s="349">
        <v>499.1</v>
      </c>
      <c r="K15" s="124"/>
      <c r="L15" s="349">
        <v>27.6</v>
      </c>
      <c r="M15" s="350"/>
    </row>
    <row r="16" spans="1:13" ht="29" x14ac:dyDescent="0.35">
      <c r="A16" s="343">
        <v>3</v>
      </c>
      <c r="B16" s="39"/>
      <c r="C16" s="93" t="s">
        <v>312</v>
      </c>
      <c r="D16" s="94" t="s">
        <v>95</v>
      </c>
      <c r="E16" s="344">
        <v>20</v>
      </c>
      <c r="F16" s="345">
        <v>301.49</v>
      </c>
      <c r="G16" s="346">
        <v>6029.8</v>
      </c>
      <c r="H16" s="347">
        <v>20</v>
      </c>
      <c r="I16" s="345">
        <v>205.31</v>
      </c>
      <c r="J16" s="348">
        <v>4106.2</v>
      </c>
      <c r="K16" s="124"/>
      <c r="L16" s="351">
        <v>-1923.6</v>
      </c>
      <c r="M16" s="352"/>
    </row>
    <row r="17" spans="1:13" x14ac:dyDescent="0.35">
      <c r="A17" s="343">
        <v>4</v>
      </c>
      <c r="B17" s="39"/>
      <c r="C17" s="93" t="s">
        <v>55</v>
      </c>
      <c r="D17" s="94" t="s">
        <v>56</v>
      </c>
      <c r="E17" s="344">
        <v>1</v>
      </c>
      <c r="F17" s="346">
        <v>22444.43</v>
      </c>
      <c r="G17" s="346">
        <v>22444.43</v>
      </c>
      <c r="H17" s="347">
        <v>1</v>
      </c>
      <c r="I17" s="346">
        <v>36818.18</v>
      </c>
      <c r="J17" s="348">
        <v>36818.18</v>
      </c>
      <c r="K17" s="124"/>
      <c r="L17" s="348">
        <v>14373.75</v>
      </c>
      <c r="M17" s="353"/>
    </row>
    <row r="18" spans="1:13" x14ac:dyDescent="0.35">
      <c r="A18" s="343">
        <v>5</v>
      </c>
      <c r="B18" s="39"/>
      <c r="C18" s="93" t="s">
        <v>189</v>
      </c>
      <c r="D18" s="94" t="s">
        <v>56</v>
      </c>
      <c r="E18" s="344">
        <v>1</v>
      </c>
      <c r="F18" s="346">
        <v>15131.08</v>
      </c>
      <c r="G18" s="346">
        <v>15131.08</v>
      </c>
      <c r="H18" s="354">
        <v>1</v>
      </c>
      <c r="I18" s="355">
        <v>16007.91</v>
      </c>
      <c r="J18" s="356">
        <v>16007.91</v>
      </c>
      <c r="K18" s="124"/>
      <c r="L18" s="349">
        <v>876.83</v>
      </c>
      <c r="M18" s="350"/>
    </row>
    <row r="19" spans="1:13" x14ac:dyDescent="0.35">
      <c r="A19" s="343">
        <v>6</v>
      </c>
      <c r="B19" s="39"/>
      <c r="C19" s="93" t="s">
        <v>313</v>
      </c>
      <c r="D19" s="94" t="s">
        <v>37</v>
      </c>
      <c r="E19" s="357">
        <v>4300</v>
      </c>
      <c r="F19" s="345">
        <v>2.29</v>
      </c>
      <c r="G19" s="346">
        <v>9847</v>
      </c>
      <c r="H19" s="358">
        <v>4300</v>
      </c>
      <c r="I19" s="345">
        <v>2.42</v>
      </c>
      <c r="J19" s="348">
        <v>10406</v>
      </c>
      <c r="K19" s="124"/>
      <c r="L19" s="349">
        <v>559</v>
      </c>
      <c r="M19" s="350"/>
    </row>
    <row r="20" spans="1:13" x14ac:dyDescent="0.35">
      <c r="A20" s="343">
        <v>7</v>
      </c>
      <c r="B20" s="39"/>
      <c r="C20" s="93" t="s">
        <v>248</v>
      </c>
      <c r="D20" s="94" t="s">
        <v>59</v>
      </c>
      <c r="E20" s="344">
        <v>140</v>
      </c>
      <c r="F20" s="345">
        <v>18.920000000000002</v>
      </c>
      <c r="G20" s="346">
        <v>2648.8</v>
      </c>
      <c r="H20" s="347">
        <v>140</v>
      </c>
      <c r="I20" s="345">
        <v>33.659999999999997</v>
      </c>
      <c r="J20" s="348">
        <v>4712.3999999999996</v>
      </c>
      <c r="K20" s="124"/>
      <c r="L20" s="348">
        <v>2063.6</v>
      </c>
      <c r="M20" s="353"/>
    </row>
    <row r="21" spans="1:13" ht="43.5" x14ac:dyDescent="0.35">
      <c r="A21" s="343">
        <v>8</v>
      </c>
      <c r="B21" s="39"/>
      <c r="C21" s="93" t="s">
        <v>1299</v>
      </c>
      <c r="D21" s="94" t="s">
        <v>56</v>
      </c>
      <c r="E21" s="344">
        <v>1</v>
      </c>
      <c r="F21" s="346">
        <v>18913.849999999999</v>
      </c>
      <c r="G21" s="346">
        <v>18913.849999999999</v>
      </c>
      <c r="H21" s="354">
        <v>1</v>
      </c>
      <c r="I21" s="355">
        <v>4524.8999999999996</v>
      </c>
      <c r="J21" s="356">
        <v>4524.8999999999996</v>
      </c>
      <c r="K21" s="124"/>
      <c r="L21" s="351">
        <v>-14388.95</v>
      </c>
      <c r="M21" s="352"/>
    </row>
    <row r="22" spans="1:13" x14ac:dyDescent="0.35">
      <c r="A22" s="343">
        <v>9</v>
      </c>
      <c r="B22" s="39"/>
      <c r="C22" s="93" t="s">
        <v>1298</v>
      </c>
      <c r="D22" s="94" t="s">
        <v>56</v>
      </c>
      <c r="E22" s="344">
        <v>1</v>
      </c>
      <c r="F22" s="346">
        <v>8864.2900000000009</v>
      </c>
      <c r="G22" s="346">
        <v>8864.2900000000009</v>
      </c>
      <c r="H22" s="354">
        <v>1</v>
      </c>
      <c r="I22" s="355">
        <v>13339.92</v>
      </c>
      <c r="J22" s="356">
        <v>13339.92</v>
      </c>
      <c r="K22" s="124"/>
      <c r="L22" s="348">
        <v>4475.63</v>
      </c>
      <c r="M22" s="353"/>
    </row>
    <row r="23" spans="1:13" ht="29" x14ac:dyDescent="0.35">
      <c r="A23" s="343">
        <v>10</v>
      </c>
      <c r="B23" s="39"/>
      <c r="C23" s="93" t="s">
        <v>314</v>
      </c>
      <c r="D23" s="94" t="s">
        <v>56</v>
      </c>
      <c r="E23" s="344">
        <v>1</v>
      </c>
      <c r="F23" s="346">
        <v>10717.85</v>
      </c>
      <c r="G23" s="346">
        <v>10717.85</v>
      </c>
      <c r="H23" s="354">
        <v>0</v>
      </c>
      <c r="I23" s="345">
        <v>0</v>
      </c>
      <c r="J23" s="359">
        <v>0</v>
      </c>
      <c r="K23" s="124"/>
      <c r="L23" s="351">
        <v>-10717.85</v>
      </c>
      <c r="M23" s="352"/>
    </row>
    <row r="24" spans="1:13" ht="29" x14ac:dyDescent="0.35">
      <c r="A24" s="343">
        <v>11</v>
      </c>
      <c r="B24" s="39"/>
      <c r="C24" s="93" t="s">
        <v>315</v>
      </c>
      <c r="D24" s="94" t="s">
        <v>76</v>
      </c>
      <c r="E24" s="344">
        <v>2.5</v>
      </c>
      <c r="F24" s="346">
        <v>3530.59</v>
      </c>
      <c r="G24" s="346">
        <v>8826.48</v>
      </c>
      <c r="H24" s="347">
        <v>2.5</v>
      </c>
      <c r="I24" s="346">
        <v>3735.18</v>
      </c>
      <c r="J24" s="348">
        <v>9337.9500000000007</v>
      </c>
      <c r="K24" s="124"/>
      <c r="L24" s="349">
        <v>511.47</v>
      </c>
      <c r="M24" s="350"/>
    </row>
    <row r="25" spans="1:13" ht="29" x14ac:dyDescent="0.35">
      <c r="A25" s="343">
        <v>12</v>
      </c>
      <c r="B25" s="39"/>
      <c r="C25" s="93" t="s">
        <v>61</v>
      </c>
      <c r="D25" s="94" t="s">
        <v>62</v>
      </c>
      <c r="E25" s="357">
        <v>1700</v>
      </c>
      <c r="F25" s="345">
        <v>64.959999999999994</v>
      </c>
      <c r="G25" s="346">
        <v>110432</v>
      </c>
      <c r="H25" s="358">
        <v>1700</v>
      </c>
      <c r="I25" s="345">
        <v>15.67</v>
      </c>
      <c r="J25" s="348">
        <v>26639</v>
      </c>
      <c r="K25" s="124"/>
      <c r="L25" s="351">
        <v>-83793</v>
      </c>
      <c r="M25" s="352"/>
    </row>
    <row r="26" spans="1:13" x14ac:dyDescent="0.35">
      <c r="A26" s="343">
        <v>13</v>
      </c>
      <c r="B26" s="39"/>
      <c r="C26" s="93" t="s">
        <v>64</v>
      </c>
      <c r="D26" s="94" t="s">
        <v>62</v>
      </c>
      <c r="E26" s="344">
        <v>160</v>
      </c>
      <c r="F26" s="345">
        <v>258.04000000000002</v>
      </c>
      <c r="G26" s="346">
        <v>41286.400000000001</v>
      </c>
      <c r="H26" s="347">
        <v>160</v>
      </c>
      <c r="I26" s="345">
        <v>74.489999999999995</v>
      </c>
      <c r="J26" s="348">
        <v>11918.4</v>
      </c>
      <c r="K26" s="124"/>
      <c r="L26" s="351">
        <v>-29368</v>
      </c>
      <c r="M26" s="352"/>
    </row>
    <row r="27" spans="1:13" x14ac:dyDescent="0.35">
      <c r="A27" s="343">
        <v>14</v>
      </c>
      <c r="B27" s="39"/>
      <c r="C27" s="93" t="s">
        <v>316</v>
      </c>
      <c r="D27" s="94" t="s">
        <v>95</v>
      </c>
      <c r="E27" s="344">
        <v>320</v>
      </c>
      <c r="F27" s="345">
        <v>177.81</v>
      </c>
      <c r="G27" s="346">
        <v>56899.199999999997</v>
      </c>
      <c r="H27" s="347">
        <v>320</v>
      </c>
      <c r="I27" s="345">
        <v>68.86</v>
      </c>
      <c r="J27" s="348">
        <v>22035.200000000001</v>
      </c>
      <c r="K27" s="124"/>
      <c r="L27" s="351">
        <v>-34864</v>
      </c>
      <c r="M27" s="352"/>
    </row>
    <row r="28" spans="1:13" ht="29" x14ac:dyDescent="0.35">
      <c r="A28" s="343">
        <v>15</v>
      </c>
      <c r="B28" s="39"/>
      <c r="C28" s="93" t="s">
        <v>317</v>
      </c>
      <c r="D28" s="94" t="s">
        <v>95</v>
      </c>
      <c r="E28" s="357">
        <v>1035</v>
      </c>
      <c r="F28" s="345">
        <v>90.65</v>
      </c>
      <c r="G28" s="346">
        <v>93822.75</v>
      </c>
      <c r="H28" s="360">
        <v>1400</v>
      </c>
      <c r="I28" s="361">
        <v>85.09</v>
      </c>
      <c r="J28" s="356">
        <v>119126</v>
      </c>
      <c r="K28" s="124"/>
      <c r="L28" s="348">
        <v>25303.25</v>
      </c>
      <c r="M28" s="353"/>
    </row>
    <row r="29" spans="1:13" ht="29" x14ac:dyDescent="0.35">
      <c r="A29" s="343">
        <v>16</v>
      </c>
      <c r="B29" s="39"/>
      <c r="C29" s="93" t="s">
        <v>318</v>
      </c>
      <c r="D29" s="94" t="s">
        <v>95</v>
      </c>
      <c r="E29" s="344">
        <v>465</v>
      </c>
      <c r="F29" s="345">
        <v>226.97</v>
      </c>
      <c r="G29" s="346">
        <v>105541.05</v>
      </c>
      <c r="H29" s="354">
        <v>0</v>
      </c>
      <c r="I29" s="345">
        <v>0</v>
      </c>
      <c r="J29" s="359">
        <v>0</v>
      </c>
      <c r="K29" s="124"/>
      <c r="L29" s="351">
        <v>-105541.05</v>
      </c>
      <c r="M29" s="352"/>
    </row>
    <row r="30" spans="1:13" ht="29" x14ac:dyDescent="0.35">
      <c r="A30" s="362" t="s">
        <v>1300</v>
      </c>
      <c r="B30" s="39"/>
      <c r="C30" s="93" t="s">
        <v>1301</v>
      </c>
      <c r="D30" s="94" t="s">
        <v>95</v>
      </c>
      <c r="E30" s="94"/>
      <c r="F30" s="94"/>
      <c r="G30" s="94"/>
      <c r="H30" s="354">
        <v>331</v>
      </c>
      <c r="I30" s="361">
        <v>206.77</v>
      </c>
      <c r="J30" s="356">
        <v>68440.87</v>
      </c>
      <c r="K30" s="124"/>
      <c r="L30" s="348">
        <v>68440.87</v>
      </c>
      <c r="M30" s="353"/>
    </row>
    <row r="31" spans="1:13" ht="29" x14ac:dyDescent="0.35">
      <c r="A31" s="343">
        <v>17</v>
      </c>
      <c r="B31" s="39"/>
      <c r="C31" s="93" t="s">
        <v>319</v>
      </c>
      <c r="D31" s="94" t="s">
        <v>95</v>
      </c>
      <c r="E31" s="344">
        <v>305</v>
      </c>
      <c r="F31" s="345">
        <v>226.97</v>
      </c>
      <c r="G31" s="346">
        <v>69225.850000000006</v>
      </c>
      <c r="H31" s="354">
        <v>0</v>
      </c>
      <c r="I31" s="345">
        <v>0</v>
      </c>
      <c r="J31" s="359">
        <v>0</v>
      </c>
      <c r="K31" s="124"/>
      <c r="L31" s="351">
        <v>-69225.850000000006</v>
      </c>
      <c r="M31" s="352"/>
    </row>
    <row r="32" spans="1:13" ht="29" x14ac:dyDescent="0.35">
      <c r="A32" s="362" t="s">
        <v>1302</v>
      </c>
      <c r="B32" s="39"/>
      <c r="C32" s="93" t="s">
        <v>1303</v>
      </c>
      <c r="D32" s="94" t="s">
        <v>95</v>
      </c>
      <c r="E32" s="94"/>
      <c r="F32" s="94"/>
      <c r="G32" s="94"/>
      <c r="H32" s="354">
        <v>241</v>
      </c>
      <c r="I32" s="361">
        <v>233.45</v>
      </c>
      <c r="J32" s="356">
        <v>56261.45</v>
      </c>
      <c r="K32" s="124"/>
      <c r="L32" s="348">
        <v>56261.45</v>
      </c>
      <c r="M32" s="353"/>
    </row>
    <row r="33" spans="1:13" x14ac:dyDescent="0.35">
      <c r="A33" s="343">
        <v>18</v>
      </c>
      <c r="B33" s="39"/>
      <c r="C33" s="93" t="s">
        <v>197</v>
      </c>
      <c r="D33" s="94" t="s">
        <v>127</v>
      </c>
      <c r="E33" s="344">
        <v>734</v>
      </c>
      <c r="F33" s="345">
        <v>6.31</v>
      </c>
      <c r="G33" s="346">
        <v>4631.54</v>
      </c>
      <c r="H33" s="354">
        <v>0</v>
      </c>
      <c r="I33" s="345">
        <v>0</v>
      </c>
      <c r="J33" s="359">
        <v>0</v>
      </c>
      <c r="K33" s="124"/>
      <c r="L33" s="351">
        <v>-4631.54</v>
      </c>
      <c r="M33" s="352"/>
    </row>
    <row r="34" spans="1:13" x14ac:dyDescent="0.35">
      <c r="A34" s="343">
        <v>19</v>
      </c>
      <c r="B34" s="39"/>
      <c r="C34" s="93" t="s">
        <v>199</v>
      </c>
      <c r="D34" s="94" t="s">
        <v>127</v>
      </c>
      <c r="E34" s="344">
        <v>245</v>
      </c>
      <c r="F34" s="345">
        <v>11.35</v>
      </c>
      <c r="G34" s="346">
        <v>2780.75</v>
      </c>
      <c r="H34" s="354">
        <v>250</v>
      </c>
      <c r="I34" s="345">
        <v>11.77</v>
      </c>
      <c r="J34" s="348">
        <v>2942.5</v>
      </c>
      <c r="K34" s="124"/>
      <c r="L34" s="349">
        <v>161.75</v>
      </c>
      <c r="M34" s="350"/>
    </row>
    <row r="35" spans="1:13" ht="43.5" x14ac:dyDescent="0.35">
      <c r="A35" s="343">
        <v>20</v>
      </c>
      <c r="B35" s="39"/>
      <c r="C35" s="93" t="s">
        <v>1304</v>
      </c>
      <c r="D35" s="94" t="s">
        <v>37</v>
      </c>
      <c r="E35" s="344">
        <v>300</v>
      </c>
      <c r="F35" s="345">
        <v>37.83</v>
      </c>
      <c r="G35" s="346">
        <v>11349</v>
      </c>
      <c r="H35" s="347">
        <v>300</v>
      </c>
      <c r="I35" s="345">
        <v>37.799999999999997</v>
      </c>
      <c r="J35" s="348">
        <v>11340</v>
      </c>
      <c r="K35" s="124"/>
      <c r="L35" s="363">
        <v>-9</v>
      </c>
      <c r="M35" s="364"/>
    </row>
    <row r="36" spans="1:13" ht="29" x14ac:dyDescent="0.35">
      <c r="A36" s="343">
        <v>21</v>
      </c>
      <c r="B36" s="39"/>
      <c r="C36" s="93" t="s">
        <v>320</v>
      </c>
      <c r="D36" s="94" t="s">
        <v>37</v>
      </c>
      <c r="E36" s="344">
        <v>99</v>
      </c>
      <c r="F36" s="345">
        <v>327.31</v>
      </c>
      <c r="G36" s="346">
        <v>32403.69</v>
      </c>
      <c r="H36" s="347">
        <v>99</v>
      </c>
      <c r="I36" s="345">
        <v>162.11000000000001</v>
      </c>
      <c r="J36" s="348">
        <v>16048.89</v>
      </c>
      <c r="K36" s="124"/>
      <c r="L36" s="351">
        <v>-16354.8</v>
      </c>
      <c r="M36" s="352"/>
    </row>
    <row r="37" spans="1:13" ht="29" x14ac:dyDescent="0.35">
      <c r="A37" s="343">
        <v>22</v>
      </c>
      <c r="B37" s="39"/>
      <c r="C37" s="93" t="s">
        <v>204</v>
      </c>
      <c r="D37" s="94" t="s">
        <v>53</v>
      </c>
      <c r="E37" s="344">
        <v>4</v>
      </c>
      <c r="F37" s="346">
        <v>8742.2999999999993</v>
      </c>
      <c r="G37" s="346">
        <v>34969.199999999997</v>
      </c>
      <c r="H37" s="347">
        <v>4</v>
      </c>
      <c r="I37" s="346">
        <v>2562.94</v>
      </c>
      <c r="J37" s="348">
        <v>10251.76</v>
      </c>
      <c r="K37" s="124"/>
      <c r="L37" s="351">
        <v>-24717.439999999999</v>
      </c>
      <c r="M37" s="352"/>
    </row>
    <row r="38" spans="1:13" x14ac:dyDescent="0.35">
      <c r="A38" s="343">
        <v>23</v>
      </c>
      <c r="B38" s="39"/>
      <c r="C38" s="93" t="s">
        <v>321</v>
      </c>
      <c r="D38" s="94" t="s">
        <v>37</v>
      </c>
      <c r="E38" s="357">
        <v>2200</v>
      </c>
      <c r="F38" s="345">
        <v>37.35</v>
      </c>
      <c r="G38" s="346">
        <v>82170</v>
      </c>
      <c r="H38" s="358">
        <v>2200</v>
      </c>
      <c r="I38" s="345">
        <v>23.31</v>
      </c>
      <c r="J38" s="348">
        <v>51282</v>
      </c>
      <c r="K38" s="124"/>
      <c r="L38" s="351">
        <v>-30888</v>
      </c>
      <c r="M38" s="352"/>
    </row>
    <row r="39" spans="1:13" ht="29" x14ac:dyDescent="0.35">
      <c r="A39" s="343">
        <v>24</v>
      </c>
      <c r="B39" s="39"/>
      <c r="C39" s="93" t="s">
        <v>322</v>
      </c>
      <c r="D39" s="94" t="s">
        <v>53</v>
      </c>
      <c r="E39" s="344">
        <v>2</v>
      </c>
      <c r="F39" s="346">
        <v>4728.47</v>
      </c>
      <c r="G39" s="346">
        <v>9456.94</v>
      </c>
      <c r="H39" s="347">
        <v>2</v>
      </c>
      <c r="I39" s="346">
        <v>1680.83</v>
      </c>
      <c r="J39" s="348">
        <v>3361.66</v>
      </c>
      <c r="K39" s="124"/>
      <c r="L39" s="351">
        <v>-6095.28</v>
      </c>
      <c r="M39" s="352"/>
    </row>
    <row r="40" spans="1:13" x14ac:dyDescent="0.35">
      <c r="A40" s="343">
        <v>25</v>
      </c>
      <c r="B40" s="39"/>
      <c r="C40" s="93" t="s">
        <v>323</v>
      </c>
      <c r="D40" s="94" t="s">
        <v>53</v>
      </c>
      <c r="E40" s="344">
        <v>1</v>
      </c>
      <c r="F40" s="346">
        <v>16989.68</v>
      </c>
      <c r="G40" s="346">
        <v>16989.68</v>
      </c>
      <c r="H40" s="354">
        <v>0</v>
      </c>
      <c r="I40" s="345">
        <v>0</v>
      </c>
      <c r="J40" s="359">
        <v>0</v>
      </c>
      <c r="K40" s="124"/>
      <c r="L40" s="351">
        <v>-16989.68</v>
      </c>
      <c r="M40" s="352"/>
    </row>
    <row r="41" spans="1:13" x14ac:dyDescent="0.35">
      <c r="A41" s="343">
        <v>25</v>
      </c>
      <c r="B41" s="39"/>
      <c r="C41" s="93" t="s">
        <v>323</v>
      </c>
      <c r="D41" s="94" t="s">
        <v>37</v>
      </c>
      <c r="E41" s="94"/>
      <c r="F41" s="94"/>
      <c r="G41" s="94"/>
      <c r="H41" s="354">
        <v>50</v>
      </c>
      <c r="I41" s="361">
        <v>33.619999999999997</v>
      </c>
      <c r="J41" s="356">
        <v>1681</v>
      </c>
      <c r="K41" s="124"/>
      <c r="L41" s="365">
        <v>1681</v>
      </c>
      <c r="M41" s="353"/>
    </row>
    <row r="42" spans="1:13" x14ac:dyDescent="0.35">
      <c r="A42" s="343">
        <v>26</v>
      </c>
      <c r="B42" s="39"/>
      <c r="C42" s="93" t="s">
        <v>324</v>
      </c>
      <c r="D42" s="94" t="s">
        <v>76</v>
      </c>
      <c r="E42" s="344">
        <v>4</v>
      </c>
      <c r="F42" s="346">
        <v>3120.79</v>
      </c>
      <c r="G42" s="346">
        <v>12483.16</v>
      </c>
      <c r="H42" s="354">
        <v>3.5</v>
      </c>
      <c r="I42" s="346">
        <v>3773.3</v>
      </c>
      <c r="J42" s="348">
        <v>13206.55</v>
      </c>
      <c r="K42" s="125"/>
      <c r="L42" s="366">
        <v>723.39</v>
      </c>
      <c r="M42" s="350"/>
    </row>
    <row r="43" spans="1:13" ht="15" thickBot="1" x14ac:dyDescent="0.4">
      <c r="A43" s="367">
        <v>27</v>
      </c>
      <c r="B43" s="77"/>
      <c r="C43" s="103" t="s">
        <v>208</v>
      </c>
      <c r="D43" s="97" t="s">
        <v>62</v>
      </c>
      <c r="E43" s="97"/>
      <c r="F43" s="97"/>
      <c r="G43" s="97"/>
      <c r="H43" s="368">
        <v>282</v>
      </c>
      <c r="I43" s="369">
        <v>68.5</v>
      </c>
      <c r="J43" s="370">
        <v>19317</v>
      </c>
      <c r="K43" s="125"/>
      <c r="L43" s="371">
        <v>19317</v>
      </c>
      <c r="M43" s="353"/>
    </row>
    <row r="44" spans="1:13" ht="15" thickBot="1" x14ac:dyDescent="0.4">
      <c r="A44" s="513" t="s">
        <v>237</v>
      </c>
      <c r="B44" s="511"/>
      <c r="C44" s="511"/>
      <c r="D44" s="511"/>
      <c r="E44" s="511"/>
      <c r="F44" s="517">
        <f>SUM(G14:G42)</f>
        <v>789463.3899999999</v>
      </c>
      <c r="G44" s="510"/>
      <c r="H44" s="89"/>
      <c r="I44" s="518">
        <f>SUM(Table11[[Amount 2 ]])</f>
        <v>534798.24</v>
      </c>
      <c r="J44" s="512"/>
      <c r="K44" s="127" t="s">
        <v>328</v>
      </c>
      <c r="L44" s="126">
        <v>-254665.15</v>
      </c>
    </row>
    <row r="45" spans="1:13" x14ac:dyDescent="0.35">
      <c r="H45" s="89"/>
    </row>
    <row r="46" spans="1:13" x14ac:dyDescent="0.35">
      <c r="H46" s="89"/>
    </row>
  </sheetData>
  <mergeCells count="6">
    <mergeCell ref="A44:E44"/>
    <mergeCell ref="F44:G44"/>
    <mergeCell ref="I44:J44"/>
    <mergeCell ref="A12:E12"/>
    <mergeCell ref="F12:G12"/>
    <mergeCell ref="I12:J12"/>
  </mergeCells>
  <pageMargins left="0.7" right="0.7" top="0.75" bottom="0.75" header="0.3" footer="0.3"/>
  <drawing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5143-AE8F-4215-A078-4B0A2F15B923}">
  <dimension ref="A3:M37"/>
  <sheetViews>
    <sheetView workbookViewId="0">
      <selection activeCell="C4" sqref="C4"/>
    </sheetView>
  </sheetViews>
  <sheetFormatPr defaultColWidth="8.7265625" defaultRowHeight="14.5" x14ac:dyDescent="0.35"/>
  <cols>
    <col min="1" max="1" width="18.453125" style="75" customWidth="1"/>
    <col min="2" max="2" width="21.81640625" style="75" customWidth="1"/>
    <col min="3" max="3" width="30" style="75" customWidth="1"/>
    <col min="4" max="4" width="8.7265625" style="75"/>
    <col min="5" max="5" width="10.26953125" style="75" customWidth="1"/>
    <col min="6" max="6" width="12" style="75" customWidth="1"/>
    <col min="7" max="7" width="13.54296875" style="75" customWidth="1"/>
    <col min="8" max="9" width="14.81640625" style="75" customWidth="1"/>
    <col min="10" max="10" width="15.7265625" style="75" customWidth="1"/>
    <col min="11" max="11" width="13.1796875" style="75" customWidth="1"/>
    <col min="12" max="12" width="14.1796875" style="75" customWidth="1"/>
    <col min="13" max="13" width="14.54296875" style="75" customWidth="1"/>
    <col min="14" max="16384" width="8.7265625" style="75"/>
  </cols>
  <sheetData>
    <row r="3" spans="1:13" x14ac:dyDescent="0.35">
      <c r="A3" s="74" t="s">
        <v>766</v>
      </c>
      <c r="B3" s="240" t="s">
        <v>955</v>
      </c>
      <c r="C3" s="74"/>
    </row>
    <row r="4" spans="1:13" x14ac:dyDescent="0.35">
      <c r="A4" s="74" t="s">
        <v>1092</v>
      </c>
      <c r="B4" s="240" t="str">
        <f>VLOOKUP(B3,DATA!A2:E80,3)</f>
        <v>Pulaski</v>
      </c>
      <c r="C4" s="74"/>
    </row>
    <row r="5" spans="1:13" x14ac:dyDescent="0.35">
      <c r="A5" s="74" t="s">
        <v>9</v>
      </c>
      <c r="B5" s="240" t="str">
        <f>VLOOKUP(B3,DATA!A2:E80,4)</f>
        <v>Abernathy Field</v>
      </c>
      <c r="C5" s="74"/>
    </row>
    <row r="6" spans="1:13" x14ac:dyDescent="0.35">
      <c r="A6" s="74" t="s">
        <v>10</v>
      </c>
      <c r="B6" s="240" t="s">
        <v>1113</v>
      </c>
      <c r="C6" s="74"/>
    </row>
    <row r="7" spans="1:13" x14ac:dyDescent="0.35">
      <c r="A7" s="74" t="s">
        <v>767</v>
      </c>
      <c r="B7" s="240" t="s">
        <v>1287</v>
      </c>
      <c r="C7" s="74"/>
    </row>
    <row r="8" spans="1:13" x14ac:dyDescent="0.35">
      <c r="A8" s="74" t="s">
        <v>12</v>
      </c>
      <c r="B8" s="281">
        <v>44940</v>
      </c>
      <c r="C8" s="74"/>
    </row>
    <row r="9" spans="1:13" x14ac:dyDescent="0.35">
      <c r="A9" s="74" t="s">
        <v>13</v>
      </c>
      <c r="B9" s="240" t="str">
        <f>VLOOKUP(B3,DATA!A2:E80,2)</f>
        <v>Giles</v>
      </c>
      <c r="C9" s="74"/>
    </row>
    <row r="10" spans="1:13" x14ac:dyDescent="0.35">
      <c r="A10" s="74" t="s">
        <v>14</v>
      </c>
      <c r="B10" s="240" t="str">
        <f>VLOOKUP(B3,DATA!A2:E80,5)</f>
        <v>Middle</v>
      </c>
      <c r="C10" s="74"/>
    </row>
    <row r="11" spans="1:13" ht="15" thickBot="1" x14ac:dyDescent="0.4"/>
    <row r="12" spans="1:13" x14ac:dyDescent="0.35">
      <c r="A12" s="402" t="s">
        <v>17</v>
      </c>
      <c r="B12" s="403"/>
      <c r="C12" s="403"/>
      <c r="D12" s="403"/>
      <c r="E12" s="445"/>
      <c r="F12" s="437" t="s">
        <v>167</v>
      </c>
      <c r="G12" s="445"/>
      <c r="H12" s="437" t="s">
        <v>346</v>
      </c>
      <c r="I12" s="445"/>
      <c r="J12" s="437" t="s">
        <v>347</v>
      </c>
      <c r="K12" s="445"/>
      <c r="L12" s="437" t="s">
        <v>348</v>
      </c>
      <c r="M12" s="404"/>
    </row>
    <row r="13" spans="1:13" x14ac:dyDescent="0.35">
      <c r="A13" s="50" t="s">
        <v>0</v>
      </c>
      <c r="B13" s="57" t="s">
        <v>1</v>
      </c>
      <c r="C13" s="38" t="s">
        <v>2</v>
      </c>
      <c r="D13" s="38" t="s">
        <v>3</v>
      </c>
      <c r="E13" s="57" t="s">
        <v>4</v>
      </c>
      <c r="F13" s="38" t="s">
        <v>5</v>
      </c>
      <c r="G13" s="38" t="s">
        <v>6</v>
      </c>
      <c r="H13" s="38" t="s">
        <v>213</v>
      </c>
      <c r="I13" s="38" t="s">
        <v>214</v>
      </c>
      <c r="J13" s="38" t="s">
        <v>215</v>
      </c>
      <c r="K13" s="38" t="s">
        <v>216</v>
      </c>
      <c r="L13" s="38" t="s">
        <v>352</v>
      </c>
      <c r="M13" s="53" t="s">
        <v>353</v>
      </c>
    </row>
    <row r="14" spans="1:13" x14ac:dyDescent="0.35">
      <c r="A14" s="51">
        <v>1</v>
      </c>
      <c r="B14" s="40" t="s">
        <v>182</v>
      </c>
      <c r="C14" s="44" t="s">
        <v>183</v>
      </c>
      <c r="D14" s="40" t="s">
        <v>56</v>
      </c>
      <c r="E14" s="41">
        <v>1</v>
      </c>
      <c r="F14" s="43">
        <v>50000</v>
      </c>
      <c r="G14" s="43">
        <v>50000</v>
      </c>
      <c r="H14" s="43">
        <v>75000</v>
      </c>
      <c r="I14" s="43">
        <v>75000</v>
      </c>
      <c r="J14" s="43">
        <v>18500</v>
      </c>
      <c r="K14" s="43">
        <v>18500</v>
      </c>
      <c r="L14" s="43">
        <v>174636</v>
      </c>
      <c r="M14" s="55">
        <v>174636</v>
      </c>
    </row>
    <row r="15" spans="1:13" ht="29" x14ac:dyDescent="0.35">
      <c r="A15" s="51">
        <v>2</v>
      </c>
      <c r="B15" s="40" t="s">
        <v>184</v>
      </c>
      <c r="C15" s="44" t="s">
        <v>240</v>
      </c>
      <c r="D15" s="40" t="s">
        <v>56</v>
      </c>
      <c r="E15" s="41">
        <v>1</v>
      </c>
      <c r="F15" s="43">
        <v>7500</v>
      </c>
      <c r="G15" s="43">
        <v>7500</v>
      </c>
      <c r="H15" s="43">
        <v>40000</v>
      </c>
      <c r="I15" s="43">
        <v>40000</v>
      </c>
      <c r="J15" s="43">
        <v>7020</v>
      </c>
      <c r="K15" s="43">
        <v>7020</v>
      </c>
      <c r="L15" s="43">
        <v>23017.5</v>
      </c>
      <c r="M15" s="55">
        <v>23017.5</v>
      </c>
    </row>
    <row r="16" spans="1:13" x14ac:dyDescent="0.35">
      <c r="A16" s="51">
        <v>3</v>
      </c>
      <c r="B16" s="40" t="s">
        <v>185</v>
      </c>
      <c r="C16" s="44" t="s">
        <v>241</v>
      </c>
      <c r="D16" s="40" t="s">
        <v>56</v>
      </c>
      <c r="E16" s="41">
        <v>1</v>
      </c>
      <c r="F16" s="43">
        <v>5000</v>
      </c>
      <c r="G16" s="43">
        <v>5000</v>
      </c>
      <c r="H16" s="43">
        <v>6000</v>
      </c>
      <c r="I16" s="43">
        <v>6000</v>
      </c>
      <c r="J16" s="43">
        <v>6480</v>
      </c>
      <c r="K16" s="43">
        <v>6480</v>
      </c>
      <c r="L16" s="43">
        <v>66528</v>
      </c>
      <c r="M16" s="55">
        <v>66528</v>
      </c>
    </row>
    <row r="17" spans="1:13" ht="29" x14ac:dyDescent="0.35">
      <c r="A17" s="51">
        <v>4</v>
      </c>
      <c r="B17" s="40" t="s">
        <v>329</v>
      </c>
      <c r="C17" s="44" t="s">
        <v>330</v>
      </c>
      <c r="D17" s="40" t="s">
        <v>56</v>
      </c>
      <c r="E17" s="41">
        <v>1</v>
      </c>
      <c r="F17" s="43">
        <v>5000</v>
      </c>
      <c r="G17" s="43">
        <v>5000</v>
      </c>
      <c r="H17" s="43">
        <v>3000</v>
      </c>
      <c r="I17" s="43">
        <v>3000</v>
      </c>
      <c r="J17" s="43">
        <v>8100</v>
      </c>
      <c r="K17" s="43">
        <v>8100</v>
      </c>
      <c r="L17" s="43">
        <v>29700</v>
      </c>
      <c r="M17" s="55">
        <v>29700</v>
      </c>
    </row>
    <row r="18" spans="1:13" x14ac:dyDescent="0.35">
      <c r="A18" s="51">
        <v>5</v>
      </c>
      <c r="B18" s="40" t="s">
        <v>331</v>
      </c>
      <c r="C18" s="44" t="s">
        <v>243</v>
      </c>
      <c r="D18" s="40" t="s">
        <v>56</v>
      </c>
      <c r="E18" s="41">
        <v>1</v>
      </c>
      <c r="F18" s="43">
        <v>15000</v>
      </c>
      <c r="G18" s="43">
        <v>15000</v>
      </c>
      <c r="H18" s="43">
        <v>10000</v>
      </c>
      <c r="I18" s="43">
        <v>10000</v>
      </c>
      <c r="J18" s="43">
        <v>8640</v>
      </c>
      <c r="K18" s="43">
        <v>8640</v>
      </c>
      <c r="L18" s="43">
        <v>18562.5</v>
      </c>
      <c r="M18" s="55">
        <v>18562.5</v>
      </c>
    </row>
    <row r="19" spans="1:13" x14ac:dyDescent="0.35">
      <c r="A19" s="51">
        <v>6</v>
      </c>
      <c r="B19" s="40" t="s">
        <v>332</v>
      </c>
      <c r="C19" s="44" t="s">
        <v>245</v>
      </c>
      <c r="D19" s="40" t="s">
        <v>56</v>
      </c>
      <c r="E19" s="41">
        <v>1</v>
      </c>
      <c r="F19" s="43">
        <v>20000</v>
      </c>
      <c r="G19" s="43">
        <v>20000</v>
      </c>
      <c r="H19" s="43">
        <v>14000</v>
      </c>
      <c r="I19" s="43">
        <v>14000</v>
      </c>
      <c r="J19" s="43">
        <v>10800</v>
      </c>
      <c r="K19" s="43">
        <v>10800</v>
      </c>
      <c r="L19" s="43">
        <v>29700</v>
      </c>
      <c r="M19" s="55">
        <v>29700</v>
      </c>
    </row>
    <row r="20" spans="1:13" x14ac:dyDescent="0.35">
      <c r="A20" s="51">
        <v>7</v>
      </c>
      <c r="B20" s="40" t="s">
        <v>174</v>
      </c>
      <c r="C20" s="44" t="s">
        <v>175</v>
      </c>
      <c r="D20" s="40" t="s">
        <v>37</v>
      </c>
      <c r="E20" s="41">
        <v>320</v>
      </c>
      <c r="F20" s="42">
        <v>10</v>
      </c>
      <c r="G20" s="43">
        <v>3200</v>
      </c>
      <c r="H20" s="42">
        <v>10</v>
      </c>
      <c r="I20" s="43">
        <v>3200</v>
      </c>
      <c r="J20" s="42">
        <v>8</v>
      </c>
      <c r="K20" s="43">
        <v>2560</v>
      </c>
      <c r="L20" s="42">
        <v>11.88</v>
      </c>
      <c r="M20" s="55">
        <v>3801.6</v>
      </c>
    </row>
    <row r="21" spans="1:13" x14ac:dyDescent="0.35">
      <c r="A21" s="51">
        <v>8</v>
      </c>
      <c r="B21" s="40" t="s">
        <v>176</v>
      </c>
      <c r="C21" s="44" t="s">
        <v>179</v>
      </c>
      <c r="D21" s="40" t="s">
        <v>59</v>
      </c>
      <c r="E21" s="41">
        <v>490</v>
      </c>
      <c r="F21" s="42">
        <v>10</v>
      </c>
      <c r="G21" s="43">
        <v>4900</v>
      </c>
      <c r="H21" s="42">
        <v>3</v>
      </c>
      <c r="I21" s="43">
        <v>1470</v>
      </c>
      <c r="J21" s="42">
        <v>5.4</v>
      </c>
      <c r="K21" s="43">
        <v>2646</v>
      </c>
      <c r="L21" s="42">
        <v>7.43</v>
      </c>
      <c r="M21" s="55">
        <v>3640.7</v>
      </c>
    </row>
    <row r="22" spans="1:13" x14ac:dyDescent="0.35">
      <c r="A22" s="51">
        <v>9</v>
      </c>
      <c r="B22" s="40" t="s">
        <v>247</v>
      </c>
      <c r="C22" s="44" t="s">
        <v>248</v>
      </c>
      <c r="D22" s="40" t="s">
        <v>59</v>
      </c>
      <c r="E22" s="41">
        <v>65</v>
      </c>
      <c r="F22" s="42">
        <v>65</v>
      </c>
      <c r="G22" s="43">
        <v>4225</v>
      </c>
      <c r="H22" s="42">
        <v>45</v>
      </c>
      <c r="I22" s="43">
        <v>2925</v>
      </c>
      <c r="J22" s="42">
        <v>58</v>
      </c>
      <c r="K22" s="43">
        <v>3770</v>
      </c>
      <c r="L22" s="42">
        <v>126.23</v>
      </c>
      <c r="M22" s="55">
        <v>8204.9500000000007</v>
      </c>
    </row>
    <row r="23" spans="1:13" x14ac:dyDescent="0.35">
      <c r="A23" s="51">
        <v>10</v>
      </c>
      <c r="B23" s="40" t="s">
        <v>333</v>
      </c>
      <c r="C23" s="44" t="s">
        <v>334</v>
      </c>
      <c r="D23" s="40" t="s">
        <v>53</v>
      </c>
      <c r="E23" s="41">
        <v>2</v>
      </c>
      <c r="F23" s="42">
        <v>250</v>
      </c>
      <c r="G23" s="42">
        <v>500</v>
      </c>
      <c r="H23" s="43">
        <v>1000</v>
      </c>
      <c r="I23" s="43">
        <v>2000</v>
      </c>
      <c r="J23" s="42">
        <v>162</v>
      </c>
      <c r="K23" s="42">
        <v>324</v>
      </c>
      <c r="L23" s="42">
        <v>742.5</v>
      </c>
      <c r="M23" s="55">
        <v>1485</v>
      </c>
    </row>
    <row r="24" spans="1:13" x14ac:dyDescent="0.35">
      <c r="A24" s="51">
        <v>11</v>
      </c>
      <c r="B24" s="40" t="s">
        <v>335</v>
      </c>
      <c r="C24" s="44" t="s">
        <v>336</v>
      </c>
      <c r="D24" s="40" t="s">
        <v>37</v>
      </c>
      <c r="E24" s="41">
        <v>222</v>
      </c>
      <c r="F24" s="42">
        <v>15</v>
      </c>
      <c r="G24" s="43">
        <v>3330</v>
      </c>
      <c r="H24" s="42">
        <v>12</v>
      </c>
      <c r="I24" s="43">
        <v>2664</v>
      </c>
      <c r="J24" s="42">
        <v>5.5</v>
      </c>
      <c r="K24" s="43">
        <v>1221</v>
      </c>
      <c r="L24" s="42">
        <v>10.4</v>
      </c>
      <c r="M24" s="55">
        <v>2308.8000000000002</v>
      </c>
    </row>
    <row r="25" spans="1:13" x14ac:dyDescent="0.35">
      <c r="A25" s="51">
        <v>12</v>
      </c>
      <c r="B25" s="40" t="s">
        <v>190</v>
      </c>
      <c r="C25" s="44" t="s">
        <v>61</v>
      </c>
      <c r="D25" s="40" t="s">
        <v>62</v>
      </c>
      <c r="E25" s="41">
        <v>250</v>
      </c>
      <c r="F25" s="42">
        <v>30</v>
      </c>
      <c r="G25" s="43">
        <v>7500</v>
      </c>
      <c r="H25" s="42">
        <v>35</v>
      </c>
      <c r="I25" s="43">
        <v>8750</v>
      </c>
      <c r="J25" s="42">
        <v>54</v>
      </c>
      <c r="K25" s="43">
        <v>13500</v>
      </c>
      <c r="L25" s="42">
        <v>51.98</v>
      </c>
      <c r="M25" s="55">
        <v>12995</v>
      </c>
    </row>
    <row r="26" spans="1:13" ht="29" x14ac:dyDescent="0.35">
      <c r="A26" s="51">
        <v>13</v>
      </c>
      <c r="B26" s="40" t="s">
        <v>337</v>
      </c>
      <c r="C26" s="44" t="s">
        <v>349</v>
      </c>
      <c r="D26" s="40" t="s">
        <v>62</v>
      </c>
      <c r="E26" s="60">
        <v>1513</v>
      </c>
      <c r="F26" s="42">
        <v>30</v>
      </c>
      <c r="G26" s="43">
        <v>45390</v>
      </c>
      <c r="H26" s="42">
        <v>36</v>
      </c>
      <c r="I26" s="43">
        <v>54468</v>
      </c>
      <c r="J26" s="42">
        <v>43</v>
      </c>
      <c r="K26" s="43">
        <v>65059</v>
      </c>
      <c r="L26" s="42">
        <v>71.28</v>
      </c>
      <c r="M26" s="55">
        <v>107846.64</v>
      </c>
    </row>
    <row r="27" spans="1:13" x14ac:dyDescent="0.35">
      <c r="A27" s="51">
        <v>14</v>
      </c>
      <c r="B27" s="40" t="s">
        <v>338</v>
      </c>
      <c r="C27" s="44" t="s">
        <v>64</v>
      </c>
      <c r="D27" s="40" t="s">
        <v>62</v>
      </c>
      <c r="E27" s="41">
        <v>710</v>
      </c>
      <c r="F27" s="42">
        <v>50</v>
      </c>
      <c r="G27" s="43">
        <v>35500</v>
      </c>
      <c r="H27" s="42">
        <v>30</v>
      </c>
      <c r="I27" s="43">
        <v>21300</v>
      </c>
      <c r="J27" s="42">
        <v>20</v>
      </c>
      <c r="K27" s="43">
        <v>14200</v>
      </c>
      <c r="L27" s="42">
        <v>40.840000000000003</v>
      </c>
      <c r="M27" s="55">
        <v>28996.400000000001</v>
      </c>
    </row>
    <row r="28" spans="1:13" ht="29" x14ac:dyDescent="0.35">
      <c r="A28" s="51">
        <v>15</v>
      </c>
      <c r="B28" s="40" t="s">
        <v>339</v>
      </c>
      <c r="C28" s="44" t="s">
        <v>340</v>
      </c>
      <c r="D28" s="40" t="s">
        <v>95</v>
      </c>
      <c r="E28" s="41">
        <v>189</v>
      </c>
      <c r="F28" s="42">
        <v>65</v>
      </c>
      <c r="G28" s="43">
        <v>12285</v>
      </c>
      <c r="H28" s="42">
        <v>50</v>
      </c>
      <c r="I28" s="43">
        <v>9450</v>
      </c>
      <c r="J28" s="42">
        <v>57</v>
      </c>
      <c r="K28" s="43">
        <v>10773</v>
      </c>
      <c r="L28" s="42">
        <v>178.2</v>
      </c>
      <c r="M28" s="55">
        <v>33679.800000000003</v>
      </c>
    </row>
    <row r="29" spans="1:13" ht="29" x14ac:dyDescent="0.35">
      <c r="A29" s="51">
        <v>16</v>
      </c>
      <c r="B29" s="40" t="s">
        <v>254</v>
      </c>
      <c r="C29" s="44" t="s">
        <v>341</v>
      </c>
      <c r="D29" s="40" t="s">
        <v>95</v>
      </c>
      <c r="E29" s="41">
        <v>120</v>
      </c>
      <c r="F29" s="42">
        <v>265</v>
      </c>
      <c r="G29" s="43">
        <v>31800</v>
      </c>
      <c r="H29" s="42">
        <v>256</v>
      </c>
      <c r="I29" s="43">
        <v>30720</v>
      </c>
      <c r="J29" s="42">
        <v>184</v>
      </c>
      <c r="K29" s="43">
        <v>22080</v>
      </c>
      <c r="L29" s="42">
        <v>445.5</v>
      </c>
      <c r="M29" s="55">
        <v>53460</v>
      </c>
    </row>
    <row r="30" spans="1:13" ht="29" x14ac:dyDescent="0.35">
      <c r="A30" s="51">
        <v>17</v>
      </c>
      <c r="B30" s="40" t="s">
        <v>342</v>
      </c>
      <c r="C30" s="44" t="s">
        <v>343</v>
      </c>
      <c r="D30" s="40" t="s">
        <v>95</v>
      </c>
      <c r="E30" s="41">
        <v>83</v>
      </c>
      <c r="F30" s="42">
        <v>275</v>
      </c>
      <c r="G30" s="43">
        <v>22825</v>
      </c>
      <c r="H30" s="42">
        <v>282</v>
      </c>
      <c r="I30" s="43">
        <v>23406</v>
      </c>
      <c r="J30" s="42">
        <v>210</v>
      </c>
      <c r="K30" s="43">
        <v>17430</v>
      </c>
      <c r="L30" s="42">
        <v>594</v>
      </c>
      <c r="M30" s="55">
        <v>49302</v>
      </c>
    </row>
    <row r="31" spans="1:13" x14ac:dyDescent="0.35">
      <c r="A31" s="51">
        <v>18</v>
      </c>
      <c r="B31" s="40" t="s">
        <v>257</v>
      </c>
      <c r="C31" s="44" t="s">
        <v>197</v>
      </c>
      <c r="D31" s="40" t="s">
        <v>127</v>
      </c>
      <c r="E31" s="41">
        <v>195</v>
      </c>
      <c r="F31" s="42">
        <v>7</v>
      </c>
      <c r="G31" s="43">
        <v>1365</v>
      </c>
      <c r="H31" s="42">
        <v>11</v>
      </c>
      <c r="I31" s="43">
        <v>2145</v>
      </c>
      <c r="J31" s="42">
        <v>9</v>
      </c>
      <c r="K31" s="43">
        <v>1755</v>
      </c>
      <c r="L31" s="42">
        <v>10.4</v>
      </c>
      <c r="M31" s="55">
        <v>2028</v>
      </c>
    </row>
    <row r="32" spans="1:13" x14ac:dyDescent="0.35">
      <c r="A32" s="51">
        <v>19</v>
      </c>
      <c r="B32" s="40" t="s">
        <v>258</v>
      </c>
      <c r="C32" s="44" t="s">
        <v>199</v>
      </c>
      <c r="D32" s="40" t="s">
        <v>127</v>
      </c>
      <c r="E32" s="41">
        <v>70</v>
      </c>
      <c r="F32" s="42">
        <v>8</v>
      </c>
      <c r="G32" s="42">
        <v>560</v>
      </c>
      <c r="H32" s="42">
        <v>5</v>
      </c>
      <c r="I32" s="42">
        <v>350</v>
      </c>
      <c r="J32" s="42">
        <v>5.5</v>
      </c>
      <c r="K32" s="42">
        <v>385</v>
      </c>
      <c r="L32" s="42">
        <v>17.82</v>
      </c>
      <c r="M32" s="55">
        <v>1247.4000000000001</v>
      </c>
    </row>
    <row r="33" spans="1:13" x14ac:dyDescent="0.35">
      <c r="A33" s="51">
        <v>20</v>
      </c>
      <c r="B33" s="40" t="s">
        <v>344</v>
      </c>
      <c r="C33" s="44" t="s">
        <v>295</v>
      </c>
      <c r="D33" s="40" t="s">
        <v>59</v>
      </c>
      <c r="E33" s="41">
        <v>325</v>
      </c>
      <c r="F33" s="42">
        <v>15</v>
      </c>
      <c r="G33" s="43">
        <v>4875</v>
      </c>
      <c r="H33" s="42">
        <v>10</v>
      </c>
      <c r="I33" s="43">
        <v>3250</v>
      </c>
      <c r="J33" s="42">
        <v>11</v>
      </c>
      <c r="K33" s="43">
        <v>3575</v>
      </c>
      <c r="L33" s="42">
        <v>17.82</v>
      </c>
      <c r="M33" s="55">
        <v>5791.5</v>
      </c>
    </row>
    <row r="34" spans="1:13" x14ac:dyDescent="0.35">
      <c r="A34" s="51">
        <v>21</v>
      </c>
      <c r="B34" s="40" t="s">
        <v>207</v>
      </c>
      <c r="C34" s="44" t="s">
        <v>208</v>
      </c>
      <c r="D34" s="40" t="s">
        <v>62</v>
      </c>
      <c r="E34" s="41">
        <v>236</v>
      </c>
      <c r="F34" s="42">
        <v>25</v>
      </c>
      <c r="G34" s="43">
        <v>5900</v>
      </c>
      <c r="H34" s="42">
        <v>60</v>
      </c>
      <c r="I34" s="43">
        <v>14160</v>
      </c>
      <c r="J34" s="42">
        <v>22</v>
      </c>
      <c r="K34" s="43">
        <v>5192</v>
      </c>
      <c r="L34" s="42">
        <v>66.83</v>
      </c>
      <c r="M34" s="55">
        <v>15771.88</v>
      </c>
    </row>
    <row r="35" spans="1:13" x14ac:dyDescent="0.35">
      <c r="A35" s="51">
        <v>22</v>
      </c>
      <c r="B35" s="40" t="s">
        <v>264</v>
      </c>
      <c r="C35" s="44" t="s">
        <v>206</v>
      </c>
      <c r="D35" s="40" t="s">
        <v>76</v>
      </c>
      <c r="E35" s="59">
        <v>0.5</v>
      </c>
      <c r="F35" s="43">
        <v>10000</v>
      </c>
      <c r="G35" s="43">
        <v>5000</v>
      </c>
      <c r="H35" s="43">
        <v>10000</v>
      </c>
      <c r="I35" s="43">
        <v>5000</v>
      </c>
      <c r="J35" s="43">
        <v>3456</v>
      </c>
      <c r="K35" s="43">
        <v>1728</v>
      </c>
      <c r="L35" s="43">
        <v>5940</v>
      </c>
      <c r="M35" s="55">
        <v>2970</v>
      </c>
    </row>
    <row r="36" spans="1:13" ht="29" x14ac:dyDescent="0.35">
      <c r="A36" s="52">
        <v>23</v>
      </c>
      <c r="B36" s="46" t="s">
        <v>345</v>
      </c>
      <c r="C36" s="47" t="s">
        <v>350</v>
      </c>
      <c r="D36" s="46" t="s">
        <v>56</v>
      </c>
      <c r="E36" s="48">
        <v>1</v>
      </c>
      <c r="F36" s="49">
        <v>1350000</v>
      </c>
      <c r="G36" s="49">
        <v>1350000</v>
      </c>
      <c r="H36" s="49">
        <v>1083742</v>
      </c>
      <c r="I36" s="49">
        <v>1083742</v>
      </c>
      <c r="J36" s="49">
        <v>1225441</v>
      </c>
      <c r="K36" s="49">
        <v>1225441</v>
      </c>
      <c r="L36" s="49">
        <v>1249865</v>
      </c>
      <c r="M36" s="56">
        <v>1249865</v>
      </c>
    </row>
    <row r="37" spans="1:13" ht="15" thickBot="1" x14ac:dyDescent="0.4">
      <c r="A37" s="446" t="s">
        <v>351</v>
      </c>
      <c r="B37" s="447"/>
      <c r="C37" s="447"/>
      <c r="D37" s="447"/>
      <c r="E37" s="448"/>
      <c r="F37" s="451">
        <f>SUM(G14:G36)</f>
        <v>1641655</v>
      </c>
      <c r="G37" s="448"/>
      <c r="H37" s="451">
        <f>SUM(I14:I36)</f>
        <v>1417000</v>
      </c>
      <c r="I37" s="448"/>
      <c r="J37" s="451">
        <f>SUM(K14:K36)</f>
        <v>1451179</v>
      </c>
      <c r="K37" s="448"/>
      <c r="L37" s="451">
        <f>SUM(M14:M36)</f>
        <v>1925538.67</v>
      </c>
      <c r="M37" s="452"/>
    </row>
  </sheetData>
  <mergeCells count="10">
    <mergeCell ref="A12:E12"/>
    <mergeCell ref="F12:G12"/>
    <mergeCell ref="H12:I12"/>
    <mergeCell ref="L12:M12"/>
    <mergeCell ref="A37:E37"/>
    <mergeCell ref="F37:G37"/>
    <mergeCell ref="H37:I37"/>
    <mergeCell ref="J37:K37"/>
    <mergeCell ref="L37:M37"/>
    <mergeCell ref="J12:K12"/>
  </mergeCell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E5DE-2B65-405B-999A-4699CBD154EB}">
  <dimension ref="A3:M23"/>
  <sheetViews>
    <sheetView workbookViewId="0"/>
  </sheetViews>
  <sheetFormatPr defaultColWidth="8.7265625" defaultRowHeight="14.5" x14ac:dyDescent="0.35"/>
  <cols>
    <col min="1" max="1" width="19.81640625" style="75" customWidth="1"/>
    <col min="2" max="2" width="29.7265625" style="75" customWidth="1"/>
    <col min="3" max="3" width="34.1796875" style="75" customWidth="1"/>
    <col min="4" max="4" width="8.7265625" style="75"/>
    <col min="5" max="5" width="10.26953125" style="75" customWidth="1"/>
    <col min="6" max="6" width="20.81640625" style="75" customWidth="1"/>
    <col min="7" max="7" width="18.453125" style="75" customWidth="1"/>
    <col min="8" max="8" width="12.1796875" style="75" customWidth="1"/>
    <col min="9" max="9" width="12" style="75" customWidth="1"/>
    <col min="10" max="10" width="17.453125" style="75" customWidth="1"/>
    <col min="11" max="11" width="18.1796875" style="75" customWidth="1"/>
    <col min="12" max="12" width="14.54296875" style="75" customWidth="1"/>
    <col min="13" max="13" width="16.81640625" style="75" customWidth="1"/>
    <col min="14" max="16384" width="8.7265625" style="75"/>
  </cols>
  <sheetData>
    <row r="3" spans="1:13" x14ac:dyDescent="0.35">
      <c r="A3" s="74" t="s">
        <v>7</v>
      </c>
      <c r="B3" s="240" t="s">
        <v>1041</v>
      </c>
      <c r="C3" s="74"/>
    </row>
    <row r="4" spans="1:13" x14ac:dyDescent="0.35">
      <c r="A4" s="74" t="s">
        <v>1092</v>
      </c>
      <c r="B4" s="240" t="str">
        <f>VLOOKUP(B3,DATA!A2:E80,3)</f>
        <v>Jamestown</v>
      </c>
      <c r="C4" s="74"/>
    </row>
    <row r="5" spans="1:13" x14ac:dyDescent="0.35">
      <c r="A5" s="74" t="s">
        <v>768</v>
      </c>
      <c r="B5" s="240" t="str">
        <f>VLOOKUP(B3,DATA!A2:E80,4)</f>
        <v>Jamestown Municipal</v>
      </c>
      <c r="C5" s="74"/>
    </row>
    <row r="6" spans="1:13" x14ac:dyDescent="0.35">
      <c r="A6" s="74" t="s">
        <v>1093</v>
      </c>
      <c r="B6" s="240" t="s">
        <v>1103</v>
      </c>
      <c r="C6" s="74"/>
    </row>
    <row r="7" spans="1:13" x14ac:dyDescent="0.35">
      <c r="A7" s="74" t="s">
        <v>767</v>
      </c>
      <c r="B7" s="245" t="s">
        <v>1288</v>
      </c>
      <c r="C7" s="74"/>
    </row>
    <row r="8" spans="1:13" x14ac:dyDescent="0.35">
      <c r="A8" s="74" t="s">
        <v>12</v>
      </c>
      <c r="B8" s="281">
        <v>45761</v>
      </c>
      <c r="C8" s="74"/>
    </row>
    <row r="9" spans="1:13" x14ac:dyDescent="0.35">
      <c r="A9" s="74" t="s">
        <v>13</v>
      </c>
      <c r="B9" s="240" t="str">
        <f>VLOOKUP(B3,DATA!A2:E80,2)</f>
        <v>Fentress</v>
      </c>
      <c r="C9" s="74"/>
    </row>
    <row r="10" spans="1:13" x14ac:dyDescent="0.35">
      <c r="A10" s="74" t="s">
        <v>14</v>
      </c>
      <c r="B10" s="240" t="str">
        <f>VLOOKUP(B3,DATA!A2:E80,5)</f>
        <v>Middle</v>
      </c>
      <c r="C10" s="74"/>
    </row>
    <row r="11" spans="1:13" ht="15" thickBot="1" x14ac:dyDescent="0.4"/>
    <row r="12" spans="1:13" x14ac:dyDescent="0.35">
      <c r="A12" s="402" t="s">
        <v>17</v>
      </c>
      <c r="B12" s="403"/>
      <c r="C12" s="403"/>
      <c r="D12" s="403"/>
      <c r="E12" s="445"/>
      <c r="F12" s="437" t="s">
        <v>373</v>
      </c>
      <c r="G12" s="445"/>
      <c r="H12" s="437" t="s">
        <v>374</v>
      </c>
      <c r="I12" s="445"/>
      <c r="J12" s="437" t="s">
        <v>375</v>
      </c>
      <c r="K12" s="445"/>
      <c r="L12" s="437" t="s">
        <v>376</v>
      </c>
      <c r="M12" s="404"/>
    </row>
    <row r="13" spans="1:13" x14ac:dyDescent="0.35">
      <c r="A13" s="25" t="s">
        <v>0</v>
      </c>
      <c r="B13" s="31" t="s">
        <v>1</v>
      </c>
      <c r="C13" s="7" t="s">
        <v>2</v>
      </c>
      <c r="D13" s="7" t="s">
        <v>3</v>
      </c>
      <c r="E13" s="31" t="s">
        <v>4</v>
      </c>
      <c r="F13" s="7" t="s">
        <v>5</v>
      </c>
      <c r="G13" s="7" t="s">
        <v>6</v>
      </c>
      <c r="H13" s="7" t="s">
        <v>213</v>
      </c>
      <c r="I13" s="7" t="s">
        <v>214</v>
      </c>
      <c r="J13" s="7" t="s">
        <v>215</v>
      </c>
      <c r="K13" s="7" t="s">
        <v>216</v>
      </c>
      <c r="L13" s="7" t="s">
        <v>352</v>
      </c>
      <c r="M13" s="28" t="s">
        <v>353</v>
      </c>
    </row>
    <row r="14" spans="1:13" x14ac:dyDescent="0.35">
      <c r="A14" s="26">
        <v>1</v>
      </c>
      <c r="B14" s="14" t="s">
        <v>109</v>
      </c>
      <c r="C14" s="70" t="s">
        <v>354</v>
      </c>
      <c r="D14" s="14" t="s">
        <v>56</v>
      </c>
      <c r="E14" s="14">
        <v>1</v>
      </c>
      <c r="F14" s="128">
        <v>21590</v>
      </c>
      <c r="G14" s="129">
        <v>21590</v>
      </c>
      <c r="H14" s="129">
        <v>7200</v>
      </c>
      <c r="I14" s="128">
        <v>7200</v>
      </c>
      <c r="J14" s="128">
        <v>12160</v>
      </c>
      <c r="K14" s="129">
        <v>12160</v>
      </c>
      <c r="L14" s="128">
        <v>14000</v>
      </c>
      <c r="M14" s="135">
        <v>14000</v>
      </c>
    </row>
    <row r="15" spans="1:13" x14ac:dyDescent="0.35">
      <c r="A15" s="26">
        <v>2</v>
      </c>
      <c r="B15" s="14" t="s">
        <v>356</v>
      </c>
      <c r="C15" s="70" t="s">
        <v>355</v>
      </c>
      <c r="D15" s="14" t="s">
        <v>37</v>
      </c>
      <c r="E15" s="14">
        <v>200</v>
      </c>
      <c r="F15" s="130">
        <v>6</v>
      </c>
      <c r="G15" s="128">
        <v>1200</v>
      </c>
      <c r="H15" s="130">
        <v>4.87</v>
      </c>
      <c r="I15" s="131">
        <v>974</v>
      </c>
      <c r="J15" s="131">
        <v>14</v>
      </c>
      <c r="K15" s="128">
        <v>2800</v>
      </c>
      <c r="L15" s="131">
        <v>30</v>
      </c>
      <c r="M15" s="136">
        <v>6000</v>
      </c>
    </row>
    <row r="16" spans="1:13" ht="72.5" x14ac:dyDescent="0.35">
      <c r="A16" s="26">
        <v>3</v>
      </c>
      <c r="B16" s="16" t="s">
        <v>358</v>
      </c>
      <c r="C16" s="112" t="s">
        <v>359</v>
      </c>
      <c r="D16" s="14" t="s">
        <v>37</v>
      </c>
      <c r="E16" s="14">
        <v>200</v>
      </c>
      <c r="F16" s="130">
        <v>5</v>
      </c>
      <c r="G16" s="128">
        <v>1000</v>
      </c>
      <c r="H16" s="130">
        <v>4.53</v>
      </c>
      <c r="I16" s="131">
        <v>906</v>
      </c>
      <c r="J16" s="130">
        <v>6</v>
      </c>
      <c r="K16" s="128">
        <v>1200</v>
      </c>
      <c r="L16" s="130">
        <v>7</v>
      </c>
      <c r="M16" s="136">
        <v>1400</v>
      </c>
    </row>
    <row r="17" spans="1:13" ht="43.5" x14ac:dyDescent="0.35">
      <c r="A17" s="26">
        <v>4</v>
      </c>
      <c r="B17" s="16" t="s">
        <v>360</v>
      </c>
      <c r="C17" s="112" t="s">
        <v>361</v>
      </c>
      <c r="D17" s="14" t="s">
        <v>37</v>
      </c>
      <c r="E17" s="132">
        <v>6300</v>
      </c>
      <c r="F17" s="130">
        <v>5</v>
      </c>
      <c r="G17" s="129">
        <v>31500</v>
      </c>
      <c r="H17" s="130">
        <v>1.94</v>
      </c>
      <c r="I17" s="129">
        <v>12222</v>
      </c>
      <c r="J17" s="130">
        <v>3.25</v>
      </c>
      <c r="K17" s="129">
        <v>20475</v>
      </c>
      <c r="L17" s="130">
        <v>3</v>
      </c>
      <c r="M17" s="135">
        <v>18900</v>
      </c>
    </row>
    <row r="18" spans="1:13" ht="43.5" x14ac:dyDescent="0.35">
      <c r="A18" s="26">
        <v>5</v>
      </c>
      <c r="B18" s="16" t="s">
        <v>362</v>
      </c>
      <c r="C18" s="112" t="s">
        <v>363</v>
      </c>
      <c r="D18" s="14" t="s">
        <v>37</v>
      </c>
      <c r="E18" s="132">
        <v>7350</v>
      </c>
      <c r="F18" s="130">
        <v>4</v>
      </c>
      <c r="G18" s="129">
        <v>29400</v>
      </c>
      <c r="H18" s="130">
        <v>1.72</v>
      </c>
      <c r="I18" s="129">
        <v>12642</v>
      </c>
      <c r="J18" s="130">
        <v>2.75</v>
      </c>
      <c r="K18" s="129">
        <v>20212.5</v>
      </c>
      <c r="L18" s="130">
        <v>2.25</v>
      </c>
      <c r="M18" s="135">
        <v>16537.5</v>
      </c>
    </row>
    <row r="19" spans="1:13" ht="29" x14ac:dyDescent="0.35">
      <c r="A19" s="26">
        <v>6</v>
      </c>
      <c r="B19" s="16" t="s">
        <v>364</v>
      </c>
      <c r="C19" s="18" t="s">
        <v>365</v>
      </c>
      <c r="D19" s="14" t="s">
        <v>37</v>
      </c>
      <c r="E19" s="14">
        <v>200</v>
      </c>
      <c r="F19" s="131">
        <v>10</v>
      </c>
      <c r="G19" s="128">
        <v>2000</v>
      </c>
      <c r="H19" s="130">
        <v>6.6</v>
      </c>
      <c r="I19" s="128">
        <v>1320</v>
      </c>
      <c r="J19" s="131">
        <v>16</v>
      </c>
      <c r="K19" s="128">
        <v>3200</v>
      </c>
      <c r="L19" s="130">
        <v>6.5</v>
      </c>
      <c r="M19" s="136">
        <v>1300</v>
      </c>
    </row>
    <row r="20" spans="1:13" ht="29" x14ac:dyDescent="0.35">
      <c r="A20" s="26">
        <v>7</v>
      </c>
      <c r="B20" s="16" t="s">
        <v>366</v>
      </c>
      <c r="C20" s="18" t="s">
        <v>367</v>
      </c>
      <c r="D20" s="14" t="s">
        <v>53</v>
      </c>
      <c r="E20" s="14">
        <v>2</v>
      </c>
      <c r="F20" s="128">
        <v>25000</v>
      </c>
      <c r="G20" s="129">
        <v>50000</v>
      </c>
      <c r="H20" s="128">
        <v>16680</v>
      </c>
      <c r="I20" s="129">
        <v>33360</v>
      </c>
      <c r="J20" s="128">
        <v>23300</v>
      </c>
      <c r="K20" s="129">
        <v>46600</v>
      </c>
      <c r="L20" s="128">
        <v>22750</v>
      </c>
      <c r="M20" s="135">
        <v>45500</v>
      </c>
    </row>
    <row r="21" spans="1:13" ht="43.5" x14ac:dyDescent="0.35">
      <c r="A21" s="26">
        <v>8</v>
      </c>
      <c r="B21" s="16" t="s">
        <v>368</v>
      </c>
      <c r="C21" s="112" t="s">
        <v>369</v>
      </c>
      <c r="D21" s="14" t="s">
        <v>56</v>
      </c>
      <c r="E21" s="14">
        <v>1</v>
      </c>
      <c r="F21" s="128">
        <v>10000</v>
      </c>
      <c r="G21" s="129">
        <v>10000</v>
      </c>
      <c r="H21" s="129">
        <v>8900</v>
      </c>
      <c r="I21" s="128">
        <v>8900</v>
      </c>
      <c r="J21" s="129">
        <v>8000</v>
      </c>
      <c r="K21" s="128">
        <v>8000</v>
      </c>
      <c r="L21" s="128">
        <v>12500</v>
      </c>
      <c r="M21" s="135">
        <v>12500</v>
      </c>
    </row>
    <row r="22" spans="1:13" ht="29" x14ac:dyDescent="0.35">
      <c r="A22" s="27">
        <v>9</v>
      </c>
      <c r="B22" s="17" t="s">
        <v>370</v>
      </c>
      <c r="C22" s="19" t="s">
        <v>371</v>
      </c>
      <c r="D22" s="15" t="s">
        <v>56</v>
      </c>
      <c r="E22" s="15">
        <v>1</v>
      </c>
      <c r="F22" s="133">
        <v>10000</v>
      </c>
      <c r="G22" s="134">
        <v>10000</v>
      </c>
      <c r="H22" s="134">
        <v>2375</v>
      </c>
      <c r="I22" s="133">
        <v>2375</v>
      </c>
      <c r="J22" s="134">
        <v>7000</v>
      </c>
      <c r="K22" s="133">
        <v>7000</v>
      </c>
      <c r="L22" s="133">
        <v>28000</v>
      </c>
      <c r="M22" s="137">
        <v>28000</v>
      </c>
    </row>
    <row r="23" spans="1:13" ht="15" thickBot="1" x14ac:dyDescent="0.4">
      <c r="A23" s="446" t="s">
        <v>372</v>
      </c>
      <c r="B23" s="447"/>
      <c r="C23" s="447"/>
      <c r="D23" s="447"/>
      <c r="E23" s="448"/>
      <c r="F23" s="451">
        <f>SUM(G14:G22)</f>
        <v>156690</v>
      </c>
      <c r="G23" s="448"/>
      <c r="H23" s="451">
        <f>SUM(I14:I22)</f>
        <v>79899</v>
      </c>
      <c r="I23" s="448"/>
      <c r="J23" s="451">
        <f>SUM(K14:K22)</f>
        <v>121647.5</v>
      </c>
      <c r="K23" s="448"/>
      <c r="L23" s="451">
        <f>SUM(M14:M22)</f>
        <v>144137.5</v>
      </c>
      <c r="M23" s="452"/>
    </row>
  </sheetData>
  <mergeCells count="10">
    <mergeCell ref="A23:E23"/>
    <mergeCell ref="F23:G23"/>
    <mergeCell ref="H23:I23"/>
    <mergeCell ref="J23:K23"/>
    <mergeCell ref="L23:M23"/>
    <mergeCell ref="A12:E12"/>
    <mergeCell ref="F12:G12"/>
    <mergeCell ref="H12:I12"/>
    <mergeCell ref="J12:K12"/>
    <mergeCell ref="L12:M12"/>
  </mergeCells>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DDF9-BEAD-473B-8E94-62EBD1D14B12}">
  <dimension ref="A3:I27"/>
  <sheetViews>
    <sheetView workbookViewId="0">
      <selection activeCell="B8" sqref="B8"/>
    </sheetView>
  </sheetViews>
  <sheetFormatPr defaultColWidth="8.7265625" defaultRowHeight="14.5" x14ac:dyDescent="0.35"/>
  <cols>
    <col min="1" max="1" width="19.54296875" style="75" customWidth="1"/>
    <col min="2" max="2" width="23.54296875" style="75" customWidth="1"/>
    <col min="3" max="3" width="21.1796875" style="75" customWidth="1"/>
    <col min="4" max="4" width="8.7265625" style="75"/>
    <col min="5" max="5" width="10.26953125" style="75" customWidth="1"/>
    <col min="6" max="7" width="19.81640625" style="75" customWidth="1"/>
    <col min="8" max="8" width="17.26953125" style="75" customWidth="1"/>
    <col min="9" max="9" width="19.453125" style="75" customWidth="1"/>
    <col min="10" max="16384" width="8.7265625" style="75"/>
  </cols>
  <sheetData>
    <row r="3" spans="1:9" x14ac:dyDescent="0.35">
      <c r="A3" s="74" t="s">
        <v>7</v>
      </c>
      <c r="B3" s="240" t="s">
        <v>1027</v>
      </c>
      <c r="C3" s="74"/>
    </row>
    <row r="4" spans="1:9" x14ac:dyDescent="0.35">
      <c r="A4" s="74" t="s">
        <v>1092</v>
      </c>
      <c r="B4" s="240" t="str">
        <f>VLOOKUP(B3,DATA!A2:E80,3)</f>
        <v>Lafayette</v>
      </c>
      <c r="C4" s="74"/>
    </row>
    <row r="5" spans="1:9" x14ac:dyDescent="0.35">
      <c r="A5" s="74" t="s">
        <v>768</v>
      </c>
      <c r="B5" s="240" t="str">
        <f>VLOOKUP(B3,DATA!A2:E80,4)</f>
        <v>Lafayette Municipal</v>
      </c>
      <c r="C5" s="74"/>
    </row>
    <row r="6" spans="1:9" x14ac:dyDescent="0.35">
      <c r="A6" s="74" t="s">
        <v>1093</v>
      </c>
      <c r="B6" s="240" t="s">
        <v>1101</v>
      </c>
      <c r="C6" s="74"/>
    </row>
    <row r="7" spans="1:9" x14ac:dyDescent="0.35">
      <c r="A7" s="74" t="s">
        <v>767</v>
      </c>
      <c r="B7" s="240" t="s">
        <v>1102</v>
      </c>
      <c r="C7" s="74"/>
    </row>
    <row r="8" spans="1:9" x14ac:dyDescent="0.35">
      <c r="A8" s="74" t="s">
        <v>12</v>
      </c>
      <c r="B8" s="281">
        <v>45751</v>
      </c>
      <c r="C8" s="74"/>
    </row>
    <row r="9" spans="1:9" x14ac:dyDescent="0.35">
      <c r="A9" s="74" t="s">
        <v>13</v>
      </c>
      <c r="B9" s="240" t="str">
        <f>VLOOKUP(B3,DATA!A2:E80,2)</f>
        <v>Macon</v>
      </c>
      <c r="C9" s="74"/>
    </row>
    <row r="10" spans="1:9" x14ac:dyDescent="0.35">
      <c r="A10" s="74" t="s">
        <v>14</v>
      </c>
      <c r="B10" s="240" t="str">
        <f>VLOOKUP(B3,DATA!A2:E80,5)</f>
        <v>Middle</v>
      </c>
      <c r="C10" s="74"/>
    </row>
    <row r="11" spans="1:9" ht="15" thickBot="1" x14ac:dyDescent="0.4"/>
    <row r="12" spans="1:9" x14ac:dyDescent="0.35">
      <c r="A12" s="385" t="s">
        <v>17</v>
      </c>
      <c r="B12" s="386"/>
      <c r="C12" s="386"/>
      <c r="D12" s="386"/>
      <c r="E12" s="386"/>
      <c r="F12" s="437" t="s">
        <v>373</v>
      </c>
      <c r="G12" s="445"/>
      <c r="H12" s="437" t="s">
        <v>375</v>
      </c>
      <c r="I12" s="404"/>
    </row>
    <row r="13" spans="1:9" x14ac:dyDescent="0.35">
      <c r="A13" s="25" t="s">
        <v>0</v>
      </c>
      <c r="B13" s="31" t="s">
        <v>1</v>
      </c>
      <c r="C13" s="7" t="s">
        <v>2</v>
      </c>
      <c r="D13" s="7" t="s">
        <v>3</v>
      </c>
      <c r="E13" s="31" t="s">
        <v>4</v>
      </c>
      <c r="F13" s="7" t="s">
        <v>5</v>
      </c>
      <c r="G13" s="7" t="s">
        <v>6</v>
      </c>
      <c r="H13" s="7" t="s">
        <v>213</v>
      </c>
      <c r="I13" s="28" t="s">
        <v>214</v>
      </c>
    </row>
    <row r="14" spans="1:9" ht="29" x14ac:dyDescent="0.35">
      <c r="A14" s="26">
        <v>1</v>
      </c>
      <c r="B14" s="16" t="s">
        <v>109</v>
      </c>
      <c r="C14" s="108" t="s">
        <v>391</v>
      </c>
      <c r="D14" s="16" t="s">
        <v>377</v>
      </c>
      <c r="E14" s="20">
        <v>1</v>
      </c>
      <c r="F14" s="68">
        <v>27000</v>
      </c>
      <c r="G14" s="68">
        <v>27000</v>
      </c>
      <c r="H14" s="68">
        <v>33000</v>
      </c>
      <c r="I14" s="141">
        <v>33000</v>
      </c>
    </row>
    <row r="15" spans="1:9" ht="87" x14ac:dyDescent="0.35">
      <c r="A15" s="26">
        <v>2</v>
      </c>
      <c r="B15" s="16" t="s">
        <v>378</v>
      </c>
      <c r="C15" s="108" t="s">
        <v>392</v>
      </c>
      <c r="D15" s="16" t="s">
        <v>379</v>
      </c>
      <c r="E15" s="20">
        <v>1</v>
      </c>
      <c r="F15" s="68">
        <v>7500</v>
      </c>
      <c r="G15" s="68">
        <v>7500</v>
      </c>
      <c r="H15" s="68">
        <v>14000</v>
      </c>
      <c r="I15" s="141">
        <v>14000</v>
      </c>
    </row>
    <row r="16" spans="1:9" ht="72.5" x14ac:dyDescent="0.35">
      <c r="A16" s="26">
        <v>3</v>
      </c>
      <c r="B16" s="16" t="s">
        <v>380</v>
      </c>
      <c r="C16" s="108" t="s">
        <v>393</v>
      </c>
      <c r="D16" s="16" t="s">
        <v>379</v>
      </c>
      <c r="E16" s="20">
        <v>1</v>
      </c>
      <c r="F16" s="68">
        <v>2500</v>
      </c>
      <c r="G16" s="68">
        <v>2500</v>
      </c>
      <c r="H16" s="68">
        <v>14000</v>
      </c>
      <c r="I16" s="141">
        <v>14000</v>
      </c>
    </row>
    <row r="17" spans="1:9" ht="43.5" x14ac:dyDescent="0.35">
      <c r="A17" s="26">
        <v>4</v>
      </c>
      <c r="B17" s="16" t="s">
        <v>381</v>
      </c>
      <c r="C17" s="108" t="s">
        <v>394</v>
      </c>
      <c r="D17" s="16" t="s">
        <v>382</v>
      </c>
      <c r="E17" s="139">
        <v>1100</v>
      </c>
      <c r="F17" s="69">
        <v>3</v>
      </c>
      <c r="G17" s="68">
        <v>3300</v>
      </c>
      <c r="H17" s="69">
        <v>10</v>
      </c>
      <c r="I17" s="141">
        <v>11000</v>
      </c>
    </row>
    <row r="18" spans="1:9" ht="58" x14ac:dyDescent="0.35">
      <c r="A18" s="26">
        <v>5</v>
      </c>
      <c r="B18" s="16" t="s">
        <v>357</v>
      </c>
      <c r="C18" s="108" t="s">
        <v>395</v>
      </c>
      <c r="D18" s="16" t="s">
        <v>382</v>
      </c>
      <c r="E18" s="139">
        <v>3600</v>
      </c>
      <c r="F18" s="69">
        <v>5</v>
      </c>
      <c r="G18" s="68">
        <v>18000</v>
      </c>
      <c r="H18" s="69">
        <v>6</v>
      </c>
      <c r="I18" s="141">
        <v>21600</v>
      </c>
    </row>
    <row r="19" spans="1:9" ht="58" x14ac:dyDescent="0.35">
      <c r="A19" s="26">
        <v>6</v>
      </c>
      <c r="B19" s="16" t="s">
        <v>383</v>
      </c>
      <c r="C19" s="108" t="s">
        <v>396</v>
      </c>
      <c r="D19" s="16" t="s">
        <v>382</v>
      </c>
      <c r="E19" s="139">
        <v>1200</v>
      </c>
      <c r="F19" s="69">
        <v>3</v>
      </c>
      <c r="G19" s="68">
        <v>3600</v>
      </c>
      <c r="H19" s="69">
        <v>2.5</v>
      </c>
      <c r="I19" s="141">
        <v>3000</v>
      </c>
    </row>
    <row r="20" spans="1:9" ht="101.5" x14ac:dyDescent="0.35">
      <c r="A20" s="26">
        <v>7</v>
      </c>
      <c r="B20" s="16" t="s">
        <v>384</v>
      </c>
      <c r="C20" s="108" t="s">
        <v>397</v>
      </c>
      <c r="D20" s="16" t="s">
        <v>382</v>
      </c>
      <c r="E20" s="139">
        <v>1100</v>
      </c>
      <c r="F20" s="69">
        <v>3</v>
      </c>
      <c r="G20" s="68">
        <v>3300</v>
      </c>
      <c r="H20" s="69">
        <v>5</v>
      </c>
      <c r="I20" s="141">
        <v>5500</v>
      </c>
    </row>
    <row r="21" spans="1:9" ht="29" x14ac:dyDescent="0.35">
      <c r="A21" s="26">
        <v>8</v>
      </c>
      <c r="B21" s="16" t="s">
        <v>385</v>
      </c>
      <c r="C21" s="108" t="s">
        <v>398</v>
      </c>
      <c r="D21" s="16" t="s">
        <v>382</v>
      </c>
      <c r="E21" s="139">
        <v>1100</v>
      </c>
      <c r="F21" s="69">
        <v>5</v>
      </c>
      <c r="G21" s="68">
        <v>5500</v>
      </c>
      <c r="H21" s="69">
        <v>7.5</v>
      </c>
      <c r="I21" s="141">
        <v>8250</v>
      </c>
    </row>
    <row r="22" spans="1:9" ht="43.5" x14ac:dyDescent="0.35">
      <c r="A22" s="26">
        <v>9</v>
      </c>
      <c r="B22" s="16" t="s">
        <v>386</v>
      </c>
      <c r="C22" s="108" t="s">
        <v>399</v>
      </c>
      <c r="D22" s="16" t="s">
        <v>379</v>
      </c>
      <c r="E22" s="20">
        <v>1</v>
      </c>
      <c r="F22" s="68">
        <v>5000</v>
      </c>
      <c r="G22" s="68">
        <v>5000</v>
      </c>
      <c r="H22" s="68">
        <v>10000</v>
      </c>
      <c r="I22" s="141">
        <v>10000</v>
      </c>
    </row>
    <row r="23" spans="1:9" ht="29" x14ac:dyDescent="0.35">
      <c r="A23" s="26">
        <v>10</v>
      </c>
      <c r="B23" s="16" t="s">
        <v>387</v>
      </c>
      <c r="C23" s="108" t="s">
        <v>400</v>
      </c>
      <c r="D23" s="16" t="s">
        <v>379</v>
      </c>
      <c r="E23" s="20">
        <v>4</v>
      </c>
      <c r="F23" s="69">
        <v>950</v>
      </c>
      <c r="G23" s="68">
        <v>3800</v>
      </c>
      <c r="H23" s="68">
        <v>1885</v>
      </c>
      <c r="I23" s="141">
        <v>7540</v>
      </c>
    </row>
    <row r="24" spans="1:9" ht="58" x14ac:dyDescent="0.35">
      <c r="A24" s="26">
        <v>11</v>
      </c>
      <c r="B24" s="16" t="s">
        <v>388</v>
      </c>
      <c r="C24" s="108" t="s">
        <v>401</v>
      </c>
      <c r="D24" s="16" t="s">
        <v>377</v>
      </c>
      <c r="E24" s="20">
        <v>1</v>
      </c>
      <c r="F24" s="68">
        <v>7500</v>
      </c>
      <c r="G24" s="68">
        <v>7500</v>
      </c>
      <c r="H24" s="68">
        <v>9110</v>
      </c>
      <c r="I24" s="141">
        <v>9110</v>
      </c>
    </row>
    <row r="25" spans="1:9" ht="58" x14ac:dyDescent="0.35">
      <c r="A25" s="26">
        <v>12</v>
      </c>
      <c r="B25" s="16" t="s">
        <v>389</v>
      </c>
      <c r="C25" s="108" t="s">
        <v>402</v>
      </c>
      <c r="D25" s="16" t="s">
        <v>377</v>
      </c>
      <c r="E25" s="20">
        <v>1</v>
      </c>
      <c r="F25" s="68">
        <v>10000</v>
      </c>
      <c r="G25" s="68">
        <v>10000</v>
      </c>
      <c r="H25" s="68">
        <v>12000</v>
      </c>
      <c r="I25" s="141">
        <v>12000</v>
      </c>
    </row>
    <row r="26" spans="1:9" ht="101.5" x14ac:dyDescent="0.35">
      <c r="A26" s="27">
        <v>13</v>
      </c>
      <c r="B26" s="17" t="s">
        <v>390</v>
      </c>
      <c r="C26" s="138" t="s">
        <v>403</v>
      </c>
      <c r="D26" s="17" t="s">
        <v>377</v>
      </c>
      <c r="E26" s="23">
        <v>1</v>
      </c>
      <c r="F26" s="140">
        <v>200000</v>
      </c>
      <c r="G26" s="140">
        <v>200000</v>
      </c>
      <c r="H26" s="140">
        <v>250000</v>
      </c>
      <c r="I26" s="142">
        <v>250000</v>
      </c>
    </row>
    <row r="27" spans="1:9" ht="15" thickBot="1" x14ac:dyDescent="0.4">
      <c r="A27" s="446" t="s">
        <v>372</v>
      </c>
      <c r="B27" s="447"/>
      <c r="C27" s="447"/>
      <c r="D27" s="447"/>
      <c r="E27" s="448"/>
      <c r="F27" s="451">
        <f>SUM(G14:G26)</f>
        <v>297000</v>
      </c>
      <c r="G27" s="448"/>
      <c r="H27" s="451">
        <f>SUM(I14:I26)</f>
        <v>399000</v>
      </c>
      <c r="I27" s="452"/>
    </row>
  </sheetData>
  <mergeCells count="6">
    <mergeCell ref="A27:E27"/>
    <mergeCell ref="F27:G27"/>
    <mergeCell ref="H27:I27"/>
    <mergeCell ref="A12:E12"/>
    <mergeCell ref="F12:G12"/>
    <mergeCell ref="H12:I12"/>
  </mergeCell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9B0E1-A2B8-416B-9B73-795593DCED3A}">
  <dimension ref="A3:K30"/>
  <sheetViews>
    <sheetView workbookViewId="0">
      <selection activeCell="C8" sqref="C8"/>
    </sheetView>
  </sheetViews>
  <sheetFormatPr defaultColWidth="8.7265625" defaultRowHeight="14.5" x14ac:dyDescent="0.35"/>
  <cols>
    <col min="1" max="1" width="18.81640625" style="75" customWidth="1"/>
    <col min="2" max="2" width="25.81640625" style="75" customWidth="1"/>
    <col min="3" max="3" width="24.1796875" style="75" customWidth="1"/>
    <col min="4" max="4" width="8.7265625" style="75"/>
    <col min="5" max="5" width="11" style="75" customWidth="1"/>
    <col min="6" max="7" width="12" style="75" customWidth="1"/>
    <col min="8" max="8" width="14" style="75" customWidth="1"/>
    <col min="9" max="10" width="13.54296875" style="75" customWidth="1"/>
    <col min="11" max="11" width="13.81640625" style="75" customWidth="1"/>
    <col min="12" max="16384" width="8.7265625" style="75"/>
  </cols>
  <sheetData>
    <row r="3" spans="1:11" x14ac:dyDescent="0.35">
      <c r="A3" s="74" t="s">
        <v>7</v>
      </c>
      <c r="B3" s="240" t="s">
        <v>939</v>
      </c>
      <c r="C3" s="74"/>
    </row>
    <row r="4" spans="1:11" x14ac:dyDescent="0.35">
      <c r="A4" s="74" t="s">
        <v>1092</v>
      </c>
      <c r="B4" s="240" t="str">
        <f>VLOOKUP(B3,DATA!A2:E80,3)</f>
        <v>Lewisburg</v>
      </c>
      <c r="C4" s="74"/>
    </row>
    <row r="5" spans="1:11" x14ac:dyDescent="0.35">
      <c r="A5" s="74" t="s">
        <v>9</v>
      </c>
      <c r="B5" s="240" t="str">
        <f>VLOOKUP(B3,DATA!A2:E80,4)</f>
        <v>Ellington</v>
      </c>
      <c r="C5" s="74"/>
    </row>
    <row r="6" spans="1:11" x14ac:dyDescent="0.35">
      <c r="A6" s="74" t="s">
        <v>1093</v>
      </c>
      <c r="B6" s="240" t="s">
        <v>1100</v>
      </c>
      <c r="C6" s="74"/>
    </row>
    <row r="7" spans="1:11" x14ac:dyDescent="0.35">
      <c r="A7" s="74" t="s">
        <v>767</v>
      </c>
      <c r="B7" s="240" t="s">
        <v>1289</v>
      </c>
      <c r="C7" s="74"/>
    </row>
    <row r="8" spans="1:11" x14ac:dyDescent="0.35">
      <c r="A8" s="74" t="s">
        <v>12</v>
      </c>
      <c r="B8" s="281">
        <v>45818</v>
      </c>
      <c r="C8" s="74"/>
    </row>
    <row r="9" spans="1:11" x14ac:dyDescent="0.35">
      <c r="A9" s="74" t="s">
        <v>13</v>
      </c>
      <c r="B9" s="240" t="str">
        <f>VLOOKUP(B3,DATA!A2:E80,2)</f>
        <v>Marshall</v>
      </c>
      <c r="C9" s="74"/>
    </row>
    <row r="10" spans="1:11" x14ac:dyDescent="0.35">
      <c r="A10" s="74" t="s">
        <v>14</v>
      </c>
      <c r="B10" s="240" t="str">
        <f>VLOOKUP(B3,DATA!A2:E80,5)</f>
        <v>Middle</v>
      </c>
      <c r="C10" s="74"/>
    </row>
    <row r="11" spans="1:11" ht="15" thickBot="1" x14ac:dyDescent="0.4"/>
    <row r="12" spans="1:11" x14ac:dyDescent="0.35">
      <c r="A12" s="402" t="s">
        <v>17</v>
      </c>
      <c r="B12" s="403"/>
      <c r="C12" s="403"/>
      <c r="D12" s="403"/>
      <c r="E12" s="445"/>
      <c r="F12" s="437" t="s">
        <v>167</v>
      </c>
      <c r="G12" s="445"/>
      <c r="H12" s="437" t="s">
        <v>404</v>
      </c>
      <c r="I12" s="445"/>
      <c r="J12" s="437" t="s">
        <v>405</v>
      </c>
      <c r="K12" s="404"/>
    </row>
    <row r="13" spans="1:11" x14ac:dyDescent="0.35">
      <c r="A13" s="50" t="s">
        <v>0</v>
      </c>
      <c r="B13" s="57" t="s">
        <v>1</v>
      </c>
      <c r="C13" s="38" t="s">
        <v>2</v>
      </c>
      <c r="D13" s="38" t="s">
        <v>3</v>
      </c>
      <c r="E13" s="57" t="s">
        <v>4</v>
      </c>
      <c r="F13" s="38" t="s">
        <v>5</v>
      </c>
      <c r="G13" s="38" t="s">
        <v>6</v>
      </c>
      <c r="H13" s="38" t="s">
        <v>213</v>
      </c>
      <c r="I13" s="38" t="s">
        <v>214</v>
      </c>
      <c r="J13" s="38" t="s">
        <v>215</v>
      </c>
      <c r="K13" s="53" t="s">
        <v>216</v>
      </c>
    </row>
    <row r="14" spans="1:11" ht="40" customHeight="1" x14ac:dyDescent="0.35">
      <c r="A14" s="122">
        <v>1</v>
      </c>
      <c r="B14" s="40" t="s">
        <v>182</v>
      </c>
      <c r="C14" s="45" t="s">
        <v>183</v>
      </c>
      <c r="D14" s="40" t="s">
        <v>56</v>
      </c>
      <c r="E14" s="41">
        <v>1</v>
      </c>
      <c r="F14" s="43">
        <v>55000</v>
      </c>
      <c r="G14" s="43">
        <v>55000</v>
      </c>
      <c r="H14" s="43">
        <v>79000</v>
      </c>
      <c r="I14" s="43">
        <v>79000</v>
      </c>
      <c r="J14" s="43">
        <v>125000</v>
      </c>
      <c r="K14" s="55">
        <v>125000</v>
      </c>
    </row>
    <row r="15" spans="1:11" ht="18.649999999999999" customHeight="1" x14ac:dyDescent="0.35">
      <c r="A15" s="122">
        <v>2</v>
      </c>
      <c r="B15" s="40" t="s">
        <v>184</v>
      </c>
      <c r="C15" s="45" t="s">
        <v>241</v>
      </c>
      <c r="D15" s="40" t="s">
        <v>56</v>
      </c>
      <c r="E15" s="41">
        <v>1</v>
      </c>
      <c r="F15" s="43">
        <v>7500</v>
      </c>
      <c r="G15" s="43">
        <v>7500</v>
      </c>
      <c r="H15" s="43">
        <v>2150</v>
      </c>
      <c r="I15" s="43">
        <v>2150</v>
      </c>
      <c r="J15" s="43">
        <v>40000</v>
      </c>
      <c r="K15" s="55">
        <v>40000</v>
      </c>
    </row>
    <row r="16" spans="1:11" ht="36.65" customHeight="1" x14ac:dyDescent="0.35">
      <c r="A16" s="122">
        <v>3</v>
      </c>
      <c r="B16" s="40" t="s">
        <v>185</v>
      </c>
      <c r="C16" s="45" t="s">
        <v>407</v>
      </c>
      <c r="D16" s="40" t="s">
        <v>56</v>
      </c>
      <c r="E16" s="41">
        <v>1</v>
      </c>
      <c r="F16" s="43">
        <v>30000</v>
      </c>
      <c r="G16" s="43">
        <v>30000</v>
      </c>
      <c r="H16" s="43">
        <v>40000</v>
      </c>
      <c r="I16" s="43">
        <v>40000</v>
      </c>
      <c r="J16" s="43">
        <v>75000</v>
      </c>
      <c r="K16" s="55">
        <v>75000</v>
      </c>
    </row>
    <row r="17" spans="1:11" ht="37.5" customHeight="1" x14ac:dyDescent="0.35">
      <c r="A17" s="122">
        <v>4</v>
      </c>
      <c r="B17" s="40" t="s">
        <v>329</v>
      </c>
      <c r="C17" s="45" t="s">
        <v>330</v>
      </c>
      <c r="D17" s="40" t="s">
        <v>56</v>
      </c>
      <c r="E17" s="41">
        <v>1</v>
      </c>
      <c r="F17" s="43">
        <v>20000</v>
      </c>
      <c r="G17" s="43">
        <v>20000</v>
      </c>
      <c r="H17" s="43">
        <v>31000</v>
      </c>
      <c r="I17" s="43">
        <v>31000</v>
      </c>
      <c r="J17" s="43">
        <v>45000</v>
      </c>
      <c r="K17" s="55">
        <v>45000</v>
      </c>
    </row>
    <row r="18" spans="1:11" ht="23.15" customHeight="1" x14ac:dyDescent="0.35">
      <c r="A18" s="122">
        <v>5</v>
      </c>
      <c r="B18" s="40" t="s">
        <v>331</v>
      </c>
      <c r="C18" s="45" t="s">
        <v>243</v>
      </c>
      <c r="D18" s="40" t="s">
        <v>56</v>
      </c>
      <c r="E18" s="41">
        <v>1</v>
      </c>
      <c r="F18" s="43">
        <v>25000</v>
      </c>
      <c r="G18" s="43">
        <v>25000</v>
      </c>
      <c r="H18" s="43">
        <v>20250</v>
      </c>
      <c r="I18" s="43">
        <v>20250</v>
      </c>
      <c r="J18" s="43">
        <v>50000</v>
      </c>
      <c r="K18" s="55">
        <v>50000</v>
      </c>
    </row>
    <row r="19" spans="1:11" ht="37.5" customHeight="1" x14ac:dyDescent="0.35">
      <c r="A19" s="122">
        <v>6</v>
      </c>
      <c r="B19" s="40" t="s">
        <v>174</v>
      </c>
      <c r="C19" s="45" t="s">
        <v>175</v>
      </c>
      <c r="D19" s="40" t="s">
        <v>37</v>
      </c>
      <c r="E19" s="41">
        <v>515</v>
      </c>
      <c r="F19" s="42">
        <v>5</v>
      </c>
      <c r="G19" s="43">
        <v>2575</v>
      </c>
      <c r="H19" s="42">
        <v>5</v>
      </c>
      <c r="I19" s="43">
        <v>2575</v>
      </c>
      <c r="J19" s="42">
        <v>8</v>
      </c>
      <c r="K19" s="55">
        <v>4120</v>
      </c>
    </row>
    <row r="20" spans="1:11" ht="35.15" customHeight="1" x14ac:dyDescent="0.35">
      <c r="A20" s="122">
        <v>7</v>
      </c>
      <c r="B20" s="40" t="s">
        <v>408</v>
      </c>
      <c r="C20" s="45" t="s">
        <v>409</v>
      </c>
      <c r="D20" s="40" t="s">
        <v>59</v>
      </c>
      <c r="E20" s="60">
        <v>4900</v>
      </c>
      <c r="F20" s="42">
        <v>30</v>
      </c>
      <c r="G20" s="43">
        <v>147000</v>
      </c>
      <c r="H20" s="42">
        <v>12.5</v>
      </c>
      <c r="I20" s="43">
        <v>61250</v>
      </c>
      <c r="J20" s="42">
        <v>45</v>
      </c>
      <c r="K20" s="55">
        <v>220500</v>
      </c>
    </row>
    <row r="21" spans="1:11" ht="19" customHeight="1" x14ac:dyDescent="0.35">
      <c r="A21" s="122">
        <v>8</v>
      </c>
      <c r="B21" s="40" t="s">
        <v>410</v>
      </c>
      <c r="C21" s="45" t="s">
        <v>411</v>
      </c>
      <c r="D21" s="40" t="s">
        <v>95</v>
      </c>
      <c r="E21" s="41">
        <v>210</v>
      </c>
      <c r="F21" s="42">
        <v>275</v>
      </c>
      <c r="G21" s="43">
        <v>57750</v>
      </c>
      <c r="H21" s="42">
        <v>250</v>
      </c>
      <c r="I21" s="43">
        <v>52500</v>
      </c>
      <c r="J21" s="42">
        <v>367</v>
      </c>
      <c r="K21" s="55">
        <v>77070</v>
      </c>
    </row>
    <row r="22" spans="1:11" ht="50.5" customHeight="1" x14ac:dyDescent="0.35">
      <c r="A22" s="122">
        <v>9</v>
      </c>
      <c r="B22" s="40" t="s">
        <v>254</v>
      </c>
      <c r="C22" s="45" t="s">
        <v>412</v>
      </c>
      <c r="D22" s="40" t="s">
        <v>95</v>
      </c>
      <c r="E22" s="41">
        <v>970</v>
      </c>
      <c r="F22" s="42">
        <v>160</v>
      </c>
      <c r="G22" s="43">
        <v>155200</v>
      </c>
      <c r="H22" s="42">
        <v>290</v>
      </c>
      <c r="I22" s="43">
        <v>281300</v>
      </c>
      <c r="J22" s="42">
        <v>335</v>
      </c>
      <c r="K22" s="55">
        <v>324950</v>
      </c>
    </row>
    <row r="23" spans="1:11" ht="49" customHeight="1" x14ac:dyDescent="0.35">
      <c r="A23" s="122">
        <v>10</v>
      </c>
      <c r="B23" s="40" t="s">
        <v>342</v>
      </c>
      <c r="C23" s="45" t="s">
        <v>413</v>
      </c>
      <c r="D23" s="40" t="s">
        <v>95</v>
      </c>
      <c r="E23" s="41">
        <v>610</v>
      </c>
      <c r="F23" s="42">
        <v>180</v>
      </c>
      <c r="G23" s="43">
        <v>109800</v>
      </c>
      <c r="H23" s="42">
        <v>315</v>
      </c>
      <c r="I23" s="43">
        <v>192150</v>
      </c>
      <c r="J23" s="42">
        <v>362</v>
      </c>
      <c r="K23" s="55">
        <v>220820</v>
      </c>
    </row>
    <row r="24" spans="1:11" ht="27" customHeight="1" x14ac:dyDescent="0.35">
      <c r="A24" s="122">
        <v>11</v>
      </c>
      <c r="B24" s="40" t="s">
        <v>257</v>
      </c>
      <c r="C24" s="45" t="s">
        <v>414</v>
      </c>
      <c r="D24" s="40" t="s">
        <v>127</v>
      </c>
      <c r="E24" s="60">
        <v>1530</v>
      </c>
      <c r="F24" s="42">
        <v>5</v>
      </c>
      <c r="G24" s="43">
        <v>7650</v>
      </c>
      <c r="H24" s="42">
        <v>7.5</v>
      </c>
      <c r="I24" s="43">
        <v>11475</v>
      </c>
      <c r="J24" s="42">
        <v>10</v>
      </c>
      <c r="K24" s="55">
        <v>15300</v>
      </c>
    </row>
    <row r="25" spans="1:11" ht="22" customHeight="1" x14ac:dyDescent="0.35">
      <c r="A25" s="122">
        <v>12</v>
      </c>
      <c r="B25" s="40" t="s">
        <v>258</v>
      </c>
      <c r="C25" s="45" t="s">
        <v>415</v>
      </c>
      <c r="D25" s="40" t="s">
        <v>127</v>
      </c>
      <c r="E25" s="41">
        <v>490</v>
      </c>
      <c r="F25" s="42">
        <v>5</v>
      </c>
      <c r="G25" s="43">
        <v>2450</v>
      </c>
      <c r="H25" s="42">
        <v>8</v>
      </c>
      <c r="I25" s="43">
        <v>3920</v>
      </c>
      <c r="J25" s="42">
        <v>11</v>
      </c>
      <c r="K25" s="55">
        <v>5390</v>
      </c>
    </row>
    <row r="26" spans="1:11" ht="39" customHeight="1" x14ac:dyDescent="0.35">
      <c r="A26" s="122">
        <v>13</v>
      </c>
      <c r="B26" s="40" t="s">
        <v>259</v>
      </c>
      <c r="C26" s="45" t="s">
        <v>260</v>
      </c>
      <c r="D26" s="40" t="s">
        <v>132</v>
      </c>
      <c r="E26" s="41">
        <v>180</v>
      </c>
      <c r="F26" s="42">
        <v>5</v>
      </c>
      <c r="G26" s="42">
        <v>900</v>
      </c>
      <c r="H26" s="42">
        <v>7.32</v>
      </c>
      <c r="I26" s="43">
        <v>1317.6</v>
      </c>
      <c r="J26" s="42">
        <v>27</v>
      </c>
      <c r="K26" s="55">
        <v>4860</v>
      </c>
    </row>
    <row r="27" spans="1:11" ht="53.5" customHeight="1" x14ac:dyDescent="0.35">
      <c r="A27" s="122">
        <v>14</v>
      </c>
      <c r="B27" s="40" t="s">
        <v>261</v>
      </c>
      <c r="C27" s="58" t="s">
        <v>419</v>
      </c>
      <c r="D27" s="40" t="s">
        <v>132</v>
      </c>
      <c r="E27" s="41">
        <v>180</v>
      </c>
      <c r="F27" s="42">
        <v>5</v>
      </c>
      <c r="G27" s="42">
        <v>900</v>
      </c>
      <c r="H27" s="42">
        <v>7.32</v>
      </c>
      <c r="I27" s="43">
        <v>1317.6</v>
      </c>
      <c r="J27" s="42">
        <v>27</v>
      </c>
      <c r="K27" s="55">
        <v>4860</v>
      </c>
    </row>
    <row r="28" spans="1:11" ht="39.65" customHeight="1" x14ac:dyDescent="0.35">
      <c r="A28" s="122">
        <v>15</v>
      </c>
      <c r="B28" s="40" t="s">
        <v>262</v>
      </c>
      <c r="C28" s="45" t="s">
        <v>416</v>
      </c>
      <c r="D28" s="40" t="s">
        <v>53</v>
      </c>
      <c r="E28" s="41">
        <v>6</v>
      </c>
      <c r="F28" s="42">
        <v>500</v>
      </c>
      <c r="G28" s="43">
        <v>3000</v>
      </c>
      <c r="H28" s="42">
        <v>250</v>
      </c>
      <c r="I28" s="43">
        <v>1500</v>
      </c>
      <c r="J28" s="42">
        <v>900</v>
      </c>
      <c r="K28" s="55">
        <v>5400</v>
      </c>
    </row>
    <row r="29" spans="1:11" ht="39.65" customHeight="1" x14ac:dyDescent="0.35">
      <c r="A29" s="123">
        <v>16</v>
      </c>
      <c r="B29" s="46" t="s">
        <v>417</v>
      </c>
      <c r="C29" s="79" t="s">
        <v>418</v>
      </c>
      <c r="D29" s="46" t="s">
        <v>53</v>
      </c>
      <c r="E29" s="48">
        <v>21</v>
      </c>
      <c r="F29" s="49">
        <v>1200</v>
      </c>
      <c r="G29" s="49">
        <v>25200</v>
      </c>
      <c r="H29" s="72">
        <v>620</v>
      </c>
      <c r="I29" s="49">
        <v>13020</v>
      </c>
      <c r="J29" s="49">
        <v>2250</v>
      </c>
      <c r="K29" s="56">
        <v>47250</v>
      </c>
    </row>
    <row r="30" spans="1:11" ht="15" thickBot="1" x14ac:dyDescent="0.4">
      <c r="A30" s="446" t="s">
        <v>406</v>
      </c>
      <c r="B30" s="447"/>
      <c r="C30" s="447"/>
      <c r="D30" s="447"/>
      <c r="E30" s="448"/>
      <c r="F30" s="451">
        <f>SUM(Table16[Amount])</f>
        <v>649925</v>
      </c>
      <c r="G30" s="448"/>
      <c r="H30" s="451">
        <f>SUM(Table16[Amount 2])</f>
        <v>794725.2</v>
      </c>
      <c r="I30" s="448"/>
      <c r="J30" s="451">
        <f>SUM(Table16[Amount 3])</f>
        <v>1265520</v>
      </c>
      <c r="K30" s="452"/>
    </row>
  </sheetData>
  <mergeCells count="8">
    <mergeCell ref="A30:E30"/>
    <mergeCell ref="F30:G30"/>
    <mergeCell ref="H30:I30"/>
    <mergeCell ref="J30:K30"/>
    <mergeCell ref="A12:E12"/>
    <mergeCell ref="F12:G12"/>
    <mergeCell ref="H12:I12"/>
    <mergeCell ref="J12:K12"/>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F962-3D64-4DA5-8808-2409B3DF32A6}">
  <dimension ref="A1:K80"/>
  <sheetViews>
    <sheetView workbookViewId="0">
      <selection activeCell="C28" sqref="C28"/>
    </sheetView>
  </sheetViews>
  <sheetFormatPr defaultRowHeight="14.5" x14ac:dyDescent="0.35"/>
  <cols>
    <col min="3" max="3" width="24.54296875" bestFit="1" customWidth="1"/>
    <col min="4" max="4" width="37.26953125" bestFit="1" customWidth="1"/>
  </cols>
  <sheetData>
    <row r="1" spans="1:11" x14ac:dyDescent="0.35">
      <c r="A1" s="230" t="s">
        <v>1087</v>
      </c>
      <c r="B1" s="230" t="s">
        <v>1086</v>
      </c>
      <c r="C1" s="230" t="s">
        <v>1085</v>
      </c>
      <c r="D1" s="230" t="s">
        <v>1084</v>
      </c>
      <c r="E1" s="230" t="s">
        <v>1083</v>
      </c>
      <c r="F1" s="229"/>
    </row>
    <row r="2" spans="1:11" x14ac:dyDescent="0.35">
      <c r="A2" s="228" t="s">
        <v>1082</v>
      </c>
      <c r="B2" t="s">
        <v>1081</v>
      </c>
      <c r="C2" t="s">
        <v>1080</v>
      </c>
      <c r="D2" t="s">
        <v>1079</v>
      </c>
      <c r="E2" t="s">
        <v>787</v>
      </c>
    </row>
    <row r="3" spans="1:11" x14ac:dyDescent="0.35">
      <c r="A3" s="228" t="s">
        <v>1078</v>
      </c>
      <c r="B3" t="s">
        <v>1077</v>
      </c>
      <c r="C3" t="s">
        <v>1076</v>
      </c>
      <c r="D3" t="s">
        <v>1076</v>
      </c>
      <c r="E3" t="s">
        <v>801</v>
      </c>
    </row>
    <row r="4" spans="1:11" x14ac:dyDescent="0.35">
      <c r="A4" s="228" t="s">
        <v>1075</v>
      </c>
      <c r="B4" t="s">
        <v>1074</v>
      </c>
      <c r="C4" t="s">
        <v>1073</v>
      </c>
      <c r="D4" t="s">
        <v>1072</v>
      </c>
      <c r="E4" t="s">
        <v>801</v>
      </c>
    </row>
    <row r="5" spans="1:11" x14ac:dyDescent="0.35">
      <c r="A5" s="228" t="s">
        <v>1071</v>
      </c>
      <c r="B5" t="s">
        <v>1070</v>
      </c>
      <c r="C5" t="s">
        <v>1069</v>
      </c>
      <c r="D5" t="s">
        <v>1068</v>
      </c>
      <c r="E5" t="s">
        <v>796</v>
      </c>
    </row>
    <row r="6" spans="1:11" x14ac:dyDescent="0.35">
      <c r="A6" s="228" t="s">
        <v>1067</v>
      </c>
      <c r="B6" t="s">
        <v>1066</v>
      </c>
      <c r="C6" t="s">
        <v>1065</v>
      </c>
      <c r="D6" t="s">
        <v>1064</v>
      </c>
      <c r="E6" t="s">
        <v>787</v>
      </c>
    </row>
    <row r="7" spans="1:11" ht="16" x14ac:dyDescent="0.4">
      <c r="A7" s="228" t="s">
        <v>1063</v>
      </c>
      <c r="B7" t="s">
        <v>1007</v>
      </c>
      <c r="C7" t="s">
        <v>1062</v>
      </c>
      <c r="D7" t="s">
        <v>1061</v>
      </c>
      <c r="E7" t="s">
        <v>796</v>
      </c>
      <c r="J7" s="226"/>
    </row>
    <row r="8" spans="1:11" ht="16" x14ac:dyDescent="0.4">
      <c r="A8" s="228" t="s">
        <v>1060</v>
      </c>
      <c r="B8" t="s">
        <v>1059</v>
      </c>
      <c r="C8" t="s">
        <v>1058</v>
      </c>
      <c r="D8" t="s">
        <v>1057</v>
      </c>
      <c r="E8" t="s">
        <v>787</v>
      </c>
      <c r="J8" s="226"/>
    </row>
    <row r="9" spans="1:11" ht="16" x14ac:dyDescent="0.4">
      <c r="A9" s="228" t="s">
        <v>1056</v>
      </c>
      <c r="B9" t="s">
        <v>978</v>
      </c>
      <c r="C9" t="s">
        <v>995</v>
      </c>
      <c r="D9" t="s">
        <v>1055</v>
      </c>
      <c r="E9" t="s">
        <v>801</v>
      </c>
      <c r="J9" s="226"/>
    </row>
    <row r="10" spans="1:11" ht="16" x14ac:dyDescent="0.4">
      <c r="A10" s="228" t="s">
        <v>1054</v>
      </c>
      <c r="B10" t="s">
        <v>1008</v>
      </c>
      <c r="C10" t="s">
        <v>1053</v>
      </c>
      <c r="D10" t="s">
        <v>1052</v>
      </c>
      <c r="E10" t="s">
        <v>801</v>
      </c>
      <c r="J10" s="226"/>
    </row>
    <row r="11" spans="1:11" ht="16" x14ac:dyDescent="0.4">
      <c r="A11" s="228" t="s">
        <v>1051</v>
      </c>
      <c r="B11" t="s">
        <v>887</v>
      </c>
      <c r="C11" t="s">
        <v>1050</v>
      </c>
      <c r="D11" t="s">
        <v>1049</v>
      </c>
      <c r="E11" t="s">
        <v>787</v>
      </c>
      <c r="J11" s="226"/>
    </row>
    <row r="12" spans="1:11" ht="16" x14ac:dyDescent="0.4">
      <c r="A12" s="228" t="s">
        <v>1048</v>
      </c>
      <c r="B12" t="s">
        <v>790</v>
      </c>
      <c r="C12" t="s">
        <v>1047</v>
      </c>
      <c r="D12" t="s">
        <v>1046</v>
      </c>
      <c r="E12" t="s">
        <v>787</v>
      </c>
      <c r="J12" s="226"/>
      <c r="K12" s="227"/>
    </row>
    <row r="13" spans="1:11" ht="16" x14ac:dyDescent="0.4">
      <c r="A13" s="228" t="s">
        <v>1045</v>
      </c>
      <c r="B13" t="s">
        <v>1044</v>
      </c>
      <c r="C13" t="s">
        <v>1043</v>
      </c>
      <c r="D13" t="s">
        <v>1042</v>
      </c>
      <c r="E13" t="s">
        <v>801</v>
      </c>
      <c r="J13" s="226"/>
    </row>
    <row r="14" spans="1:11" ht="16" x14ac:dyDescent="0.4">
      <c r="A14" s="228" t="s">
        <v>1041</v>
      </c>
      <c r="B14" t="s">
        <v>1040</v>
      </c>
      <c r="C14" t="s">
        <v>1039</v>
      </c>
      <c r="D14" t="s">
        <v>1038</v>
      </c>
      <c r="E14" t="s">
        <v>787</v>
      </c>
      <c r="J14" s="226"/>
    </row>
    <row r="15" spans="1:11" x14ac:dyDescent="0.35">
      <c r="A15" s="228" t="s">
        <v>1037</v>
      </c>
      <c r="B15" t="s">
        <v>1036</v>
      </c>
      <c r="C15" t="s">
        <v>1035</v>
      </c>
      <c r="D15" t="s">
        <v>1034</v>
      </c>
      <c r="E15" t="s">
        <v>787</v>
      </c>
    </row>
    <row r="16" spans="1:11" x14ac:dyDescent="0.35">
      <c r="A16" s="228" t="s">
        <v>1033</v>
      </c>
      <c r="B16" t="s">
        <v>864</v>
      </c>
      <c r="C16" t="s">
        <v>863</v>
      </c>
      <c r="D16" t="s">
        <v>1032</v>
      </c>
      <c r="E16" t="s">
        <v>796</v>
      </c>
    </row>
    <row r="17" spans="1:5" x14ac:dyDescent="0.35">
      <c r="A17" s="228" t="s">
        <v>1031</v>
      </c>
      <c r="B17" t="s">
        <v>1030</v>
      </c>
      <c r="C17" t="s">
        <v>1029</v>
      </c>
      <c r="D17" t="s">
        <v>1028</v>
      </c>
      <c r="E17" t="s">
        <v>801</v>
      </c>
    </row>
    <row r="18" spans="1:5" x14ac:dyDescent="0.35">
      <c r="A18" s="228" t="s">
        <v>1027</v>
      </c>
      <c r="B18" t="s">
        <v>1026</v>
      </c>
      <c r="C18" t="s">
        <v>1025</v>
      </c>
      <c r="D18" t="s">
        <v>1024</v>
      </c>
      <c r="E18" t="s">
        <v>787</v>
      </c>
    </row>
    <row r="19" spans="1:5" x14ac:dyDescent="0.35">
      <c r="A19" s="228" t="s">
        <v>1023</v>
      </c>
      <c r="B19" t="s">
        <v>824</v>
      </c>
      <c r="C19" t="s">
        <v>1022</v>
      </c>
      <c r="D19" t="s">
        <v>1021</v>
      </c>
      <c r="E19" t="s">
        <v>787</v>
      </c>
    </row>
    <row r="20" spans="1:5" x14ac:dyDescent="0.35">
      <c r="A20" s="228" t="s">
        <v>1020</v>
      </c>
      <c r="B20" t="s">
        <v>974</v>
      </c>
      <c r="C20" t="s">
        <v>1019</v>
      </c>
      <c r="D20" t="s">
        <v>1018</v>
      </c>
      <c r="E20" t="s">
        <v>796</v>
      </c>
    </row>
    <row r="21" spans="1:5" x14ac:dyDescent="0.35">
      <c r="A21" s="228" t="s">
        <v>1017</v>
      </c>
      <c r="B21" t="s">
        <v>1016</v>
      </c>
      <c r="C21" t="s">
        <v>1015</v>
      </c>
      <c r="D21" t="s">
        <v>1014</v>
      </c>
      <c r="E21" t="s">
        <v>801</v>
      </c>
    </row>
    <row r="22" spans="1:5" x14ac:dyDescent="0.35">
      <c r="A22" s="228" t="s">
        <v>1013</v>
      </c>
      <c r="B22" t="s">
        <v>1012</v>
      </c>
      <c r="C22" t="s">
        <v>1011</v>
      </c>
      <c r="D22" t="s">
        <v>1010</v>
      </c>
      <c r="E22" t="s">
        <v>787</v>
      </c>
    </row>
    <row r="23" spans="1:5" x14ac:dyDescent="0.35">
      <c r="A23" s="228" t="s">
        <v>1009</v>
      </c>
      <c r="B23" t="s">
        <v>1008</v>
      </c>
      <c r="C23" t="s">
        <v>1007</v>
      </c>
      <c r="D23" t="s">
        <v>1006</v>
      </c>
      <c r="E23" t="s">
        <v>801</v>
      </c>
    </row>
    <row r="24" spans="1:5" x14ac:dyDescent="0.35">
      <c r="A24" s="228" t="s">
        <v>1005</v>
      </c>
      <c r="B24" t="s">
        <v>1004</v>
      </c>
      <c r="C24" t="s">
        <v>1003</v>
      </c>
      <c r="D24" t="s">
        <v>1002</v>
      </c>
      <c r="E24" t="s">
        <v>801</v>
      </c>
    </row>
    <row r="25" spans="1:5" x14ac:dyDescent="0.35">
      <c r="A25" s="228" t="s">
        <v>1001</v>
      </c>
      <c r="B25" t="s">
        <v>794</v>
      </c>
      <c r="C25" t="s">
        <v>1000</v>
      </c>
      <c r="D25" t="s">
        <v>999</v>
      </c>
      <c r="E25" t="s">
        <v>787</v>
      </c>
    </row>
    <row r="26" spans="1:5" x14ac:dyDescent="0.35">
      <c r="A26" s="228" t="s">
        <v>998</v>
      </c>
      <c r="B26" t="s">
        <v>942</v>
      </c>
      <c r="C26" t="s">
        <v>941</v>
      </c>
      <c r="D26" t="s">
        <v>997</v>
      </c>
      <c r="E26" t="s">
        <v>787</v>
      </c>
    </row>
    <row r="27" spans="1:5" x14ac:dyDescent="0.35">
      <c r="A27" s="228" t="s">
        <v>996</v>
      </c>
      <c r="B27" t="s">
        <v>978</v>
      </c>
      <c r="C27" t="s">
        <v>995</v>
      </c>
      <c r="D27" t="s">
        <v>994</v>
      </c>
      <c r="E27" t="s">
        <v>801</v>
      </c>
    </row>
    <row r="28" spans="1:5" x14ac:dyDescent="0.35">
      <c r="A28" s="228" t="s">
        <v>993</v>
      </c>
      <c r="B28" t="s">
        <v>992</v>
      </c>
      <c r="C28" t="s">
        <v>991</v>
      </c>
      <c r="D28" t="s">
        <v>990</v>
      </c>
      <c r="E28" t="s">
        <v>787</v>
      </c>
    </row>
    <row r="29" spans="1:5" x14ac:dyDescent="0.35">
      <c r="A29" s="228" t="s">
        <v>786</v>
      </c>
      <c r="B29" t="s">
        <v>989</v>
      </c>
      <c r="C29" t="s">
        <v>988</v>
      </c>
      <c r="D29" t="s">
        <v>987</v>
      </c>
      <c r="E29" t="s">
        <v>801</v>
      </c>
    </row>
    <row r="30" spans="1:5" x14ac:dyDescent="0.35">
      <c r="A30" s="228" t="s">
        <v>986</v>
      </c>
      <c r="B30" t="s">
        <v>985</v>
      </c>
      <c r="C30" t="s">
        <v>803</v>
      </c>
      <c r="D30" t="s">
        <v>984</v>
      </c>
      <c r="E30" t="s">
        <v>801</v>
      </c>
    </row>
    <row r="31" spans="1:5" x14ac:dyDescent="0.35">
      <c r="A31" s="228" t="s">
        <v>983</v>
      </c>
      <c r="B31" t="s">
        <v>982</v>
      </c>
      <c r="C31" t="s">
        <v>981</v>
      </c>
      <c r="D31" t="s">
        <v>980</v>
      </c>
      <c r="E31" t="s">
        <v>796</v>
      </c>
    </row>
    <row r="32" spans="1:5" x14ac:dyDescent="0.35">
      <c r="A32" s="228" t="s">
        <v>979</v>
      </c>
      <c r="B32" t="s">
        <v>978</v>
      </c>
      <c r="C32" t="s">
        <v>977</v>
      </c>
      <c r="D32" t="s">
        <v>976</v>
      </c>
      <c r="E32" t="s">
        <v>801</v>
      </c>
    </row>
    <row r="33" spans="1:5" x14ac:dyDescent="0.35">
      <c r="A33" s="228" t="s">
        <v>975</v>
      </c>
      <c r="B33" t="s">
        <v>974</v>
      </c>
      <c r="C33" t="s">
        <v>973</v>
      </c>
      <c r="D33" t="s">
        <v>972</v>
      </c>
      <c r="E33" t="s">
        <v>796</v>
      </c>
    </row>
    <row r="34" spans="1:5" x14ac:dyDescent="0.35">
      <c r="A34" s="228" t="s">
        <v>971</v>
      </c>
      <c r="B34" t="s">
        <v>970</v>
      </c>
      <c r="C34" t="s">
        <v>969</v>
      </c>
      <c r="D34" t="s">
        <v>968</v>
      </c>
      <c r="E34" t="s">
        <v>787</v>
      </c>
    </row>
    <row r="35" spans="1:5" x14ac:dyDescent="0.35">
      <c r="A35" s="228" t="s">
        <v>967</v>
      </c>
      <c r="B35" t="s">
        <v>966</v>
      </c>
      <c r="C35" t="s">
        <v>965</v>
      </c>
      <c r="D35" t="s">
        <v>964</v>
      </c>
      <c r="E35" t="s">
        <v>801</v>
      </c>
    </row>
    <row r="36" spans="1:5" x14ac:dyDescent="0.35">
      <c r="A36" s="228" t="s">
        <v>963</v>
      </c>
      <c r="B36" t="s">
        <v>962</v>
      </c>
      <c r="C36" t="s">
        <v>961</v>
      </c>
      <c r="D36" t="s">
        <v>960</v>
      </c>
      <c r="E36" t="s">
        <v>787</v>
      </c>
    </row>
    <row r="37" spans="1:5" x14ac:dyDescent="0.35">
      <c r="A37" s="228" t="s">
        <v>959</v>
      </c>
      <c r="B37" t="s">
        <v>958</v>
      </c>
      <c r="C37" t="s">
        <v>957</v>
      </c>
      <c r="D37" t="s">
        <v>956</v>
      </c>
      <c r="E37" t="s">
        <v>801</v>
      </c>
    </row>
    <row r="38" spans="1:5" x14ac:dyDescent="0.35">
      <c r="A38" s="228" t="s">
        <v>955</v>
      </c>
      <c r="B38" t="s">
        <v>954</v>
      </c>
      <c r="C38" t="s">
        <v>953</v>
      </c>
      <c r="D38" t="s">
        <v>952</v>
      </c>
      <c r="E38" t="s">
        <v>787</v>
      </c>
    </row>
    <row r="39" spans="1:5" x14ac:dyDescent="0.35">
      <c r="A39" s="228" t="s">
        <v>951</v>
      </c>
      <c r="B39" t="s">
        <v>950</v>
      </c>
      <c r="C39" t="s">
        <v>949</v>
      </c>
      <c r="D39" t="s">
        <v>948</v>
      </c>
      <c r="E39" t="s">
        <v>796</v>
      </c>
    </row>
    <row r="40" spans="1:5" x14ac:dyDescent="0.35">
      <c r="A40" s="228" t="s">
        <v>947</v>
      </c>
      <c r="B40" t="s">
        <v>946</v>
      </c>
      <c r="C40" t="s">
        <v>945</v>
      </c>
      <c r="D40" t="s">
        <v>944</v>
      </c>
      <c r="E40" t="s">
        <v>801</v>
      </c>
    </row>
    <row r="41" spans="1:5" x14ac:dyDescent="0.35">
      <c r="A41" s="228" t="s">
        <v>943</v>
      </c>
      <c r="B41" t="s">
        <v>942</v>
      </c>
      <c r="C41" t="s">
        <v>941</v>
      </c>
      <c r="D41" t="s">
        <v>940</v>
      </c>
      <c r="E41" t="s">
        <v>787</v>
      </c>
    </row>
    <row r="42" spans="1:5" x14ac:dyDescent="0.35">
      <c r="A42" s="228" t="s">
        <v>939</v>
      </c>
      <c r="B42" t="s">
        <v>938</v>
      </c>
      <c r="C42" t="s">
        <v>937</v>
      </c>
      <c r="D42" t="s">
        <v>936</v>
      </c>
      <c r="E42" t="s">
        <v>787</v>
      </c>
    </row>
    <row r="43" spans="1:5" x14ac:dyDescent="0.35">
      <c r="A43" s="228" t="s">
        <v>935</v>
      </c>
      <c r="B43" t="s">
        <v>864</v>
      </c>
      <c r="C43" t="s">
        <v>891</v>
      </c>
      <c r="D43" t="s">
        <v>934</v>
      </c>
      <c r="E43" t="s">
        <v>796</v>
      </c>
    </row>
    <row r="44" spans="1:5" x14ac:dyDescent="0.35">
      <c r="A44" s="228" t="s">
        <v>933</v>
      </c>
      <c r="B44" t="s">
        <v>932</v>
      </c>
      <c r="C44" t="s">
        <v>932</v>
      </c>
      <c r="D44" t="s">
        <v>931</v>
      </c>
      <c r="E44" t="s">
        <v>787</v>
      </c>
    </row>
    <row r="45" spans="1:5" x14ac:dyDescent="0.35">
      <c r="A45" s="228" t="s">
        <v>930</v>
      </c>
      <c r="B45" t="s">
        <v>929</v>
      </c>
      <c r="C45" t="s">
        <v>928</v>
      </c>
      <c r="D45" t="s">
        <v>927</v>
      </c>
      <c r="E45" t="s">
        <v>796</v>
      </c>
    </row>
    <row r="46" spans="1:5" x14ac:dyDescent="0.35">
      <c r="A46" s="228" t="s">
        <v>926</v>
      </c>
      <c r="B46" t="s">
        <v>925</v>
      </c>
      <c r="C46" t="s">
        <v>924</v>
      </c>
      <c r="D46" t="s">
        <v>923</v>
      </c>
      <c r="E46" t="s">
        <v>796</v>
      </c>
    </row>
    <row r="47" spans="1:5" x14ac:dyDescent="0.35">
      <c r="A47" s="228" t="s">
        <v>922</v>
      </c>
      <c r="B47" t="s">
        <v>921</v>
      </c>
      <c r="C47" t="s">
        <v>920</v>
      </c>
      <c r="D47" t="s">
        <v>919</v>
      </c>
      <c r="E47" t="s">
        <v>787</v>
      </c>
    </row>
    <row r="48" spans="1:5" x14ac:dyDescent="0.35">
      <c r="A48" s="228" t="s">
        <v>918</v>
      </c>
      <c r="B48" t="s">
        <v>917</v>
      </c>
      <c r="C48" t="s">
        <v>916</v>
      </c>
      <c r="D48" t="s">
        <v>915</v>
      </c>
      <c r="E48" t="s">
        <v>787</v>
      </c>
    </row>
    <row r="49" spans="1:5" x14ac:dyDescent="0.35">
      <c r="A49" s="228" t="s">
        <v>914</v>
      </c>
      <c r="B49" t="s">
        <v>913</v>
      </c>
      <c r="C49" t="s">
        <v>912</v>
      </c>
      <c r="D49" t="s">
        <v>911</v>
      </c>
      <c r="E49" t="s">
        <v>796</v>
      </c>
    </row>
    <row r="50" spans="1:5" x14ac:dyDescent="0.35">
      <c r="A50" s="228" t="s">
        <v>910</v>
      </c>
      <c r="B50" t="s">
        <v>816</v>
      </c>
      <c r="C50" t="s">
        <v>909</v>
      </c>
      <c r="D50" t="s">
        <v>908</v>
      </c>
      <c r="E50" t="s">
        <v>796</v>
      </c>
    </row>
    <row r="51" spans="1:5" x14ac:dyDescent="0.35">
      <c r="A51" s="228" t="s">
        <v>907</v>
      </c>
      <c r="B51" t="s">
        <v>906</v>
      </c>
      <c r="C51" t="s">
        <v>905</v>
      </c>
      <c r="D51" t="s">
        <v>904</v>
      </c>
      <c r="E51" t="s">
        <v>787</v>
      </c>
    </row>
    <row r="52" spans="1:5" x14ac:dyDescent="0.35">
      <c r="A52" s="228" t="s">
        <v>903</v>
      </c>
      <c r="B52" t="s">
        <v>902</v>
      </c>
      <c r="C52" t="s">
        <v>901</v>
      </c>
      <c r="D52" t="s">
        <v>900</v>
      </c>
      <c r="E52" t="s">
        <v>787</v>
      </c>
    </row>
    <row r="53" spans="1:5" x14ac:dyDescent="0.35">
      <c r="A53" s="228" t="s">
        <v>899</v>
      </c>
      <c r="B53" t="s">
        <v>898</v>
      </c>
      <c r="C53" t="s">
        <v>897</v>
      </c>
      <c r="D53" t="s">
        <v>896</v>
      </c>
      <c r="E53" t="s">
        <v>787</v>
      </c>
    </row>
    <row r="54" spans="1:5" x14ac:dyDescent="0.35">
      <c r="A54" s="228" t="s">
        <v>895</v>
      </c>
      <c r="B54" t="s">
        <v>872</v>
      </c>
      <c r="C54" t="s">
        <v>894</v>
      </c>
      <c r="D54" t="s">
        <v>893</v>
      </c>
      <c r="E54" t="s">
        <v>787</v>
      </c>
    </row>
    <row r="55" spans="1:5" x14ac:dyDescent="0.35">
      <c r="A55" s="228" t="s">
        <v>892</v>
      </c>
      <c r="B55" t="s">
        <v>864</v>
      </c>
      <c r="C55" t="s">
        <v>891</v>
      </c>
      <c r="D55" t="s">
        <v>890</v>
      </c>
      <c r="E55" t="s">
        <v>796</v>
      </c>
    </row>
    <row r="56" spans="1:5" x14ac:dyDescent="0.35">
      <c r="A56" s="228" t="s">
        <v>889</v>
      </c>
      <c r="B56" t="s">
        <v>888</v>
      </c>
      <c r="C56" t="s">
        <v>887</v>
      </c>
      <c r="D56" t="s">
        <v>886</v>
      </c>
      <c r="E56" t="s">
        <v>796</v>
      </c>
    </row>
    <row r="57" spans="1:5" x14ac:dyDescent="0.35">
      <c r="A57" s="228" t="s">
        <v>885</v>
      </c>
      <c r="B57" t="s">
        <v>884</v>
      </c>
      <c r="C57" t="s">
        <v>883</v>
      </c>
      <c r="D57" t="s">
        <v>882</v>
      </c>
      <c r="E57" t="s">
        <v>801</v>
      </c>
    </row>
    <row r="58" spans="1:5" x14ac:dyDescent="0.35">
      <c r="A58" s="228" t="s">
        <v>881</v>
      </c>
      <c r="B58" t="s">
        <v>880</v>
      </c>
      <c r="C58" t="s">
        <v>879</v>
      </c>
      <c r="D58" t="s">
        <v>878</v>
      </c>
      <c r="E58" t="s">
        <v>801</v>
      </c>
    </row>
    <row r="59" spans="1:5" x14ac:dyDescent="0.35">
      <c r="A59" s="228" t="s">
        <v>877</v>
      </c>
      <c r="B59" t="s">
        <v>876</v>
      </c>
      <c r="C59" t="s">
        <v>875</v>
      </c>
      <c r="D59" t="s">
        <v>874</v>
      </c>
      <c r="E59" t="s">
        <v>801</v>
      </c>
    </row>
    <row r="60" spans="1:5" x14ac:dyDescent="0.35">
      <c r="A60" s="228" t="s">
        <v>873</v>
      </c>
      <c r="B60" t="s">
        <v>872</v>
      </c>
      <c r="C60" t="s">
        <v>871</v>
      </c>
      <c r="D60" t="s">
        <v>870</v>
      </c>
      <c r="E60" t="s">
        <v>787</v>
      </c>
    </row>
    <row r="61" spans="1:5" x14ac:dyDescent="0.35">
      <c r="A61" s="228" t="s">
        <v>869</v>
      </c>
      <c r="B61" t="s">
        <v>868</v>
      </c>
      <c r="C61" t="s">
        <v>867</v>
      </c>
      <c r="D61" t="s">
        <v>866</v>
      </c>
      <c r="E61" t="s">
        <v>787</v>
      </c>
    </row>
    <row r="62" spans="1:5" x14ac:dyDescent="0.35">
      <c r="A62" s="228" t="s">
        <v>865</v>
      </c>
      <c r="B62" t="s">
        <v>864</v>
      </c>
      <c r="C62" t="s">
        <v>863</v>
      </c>
      <c r="D62" t="s">
        <v>862</v>
      </c>
      <c r="E62" t="s">
        <v>796</v>
      </c>
    </row>
    <row r="63" spans="1:5" x14ac:dyDescent="0.35">
      <c r="A63" s="228" t="s">
        <v>861</v>
      </c>
      <c r="B63" t="s">
        <v>860</v>
      </c>
      <c r="C63" t="s">
        <v>859</v>
      </c>
      <c r="D63" t="s">
        <v>858</v>
      </c>
      <c r="E63" t="s">
        <v>796</v>
      </c>
    </row>
    <row r="64" spans="1:5" x14ac:dyDescent="0.35">
      <c r="A64" s="228" t="s">
        <v>857</v>
      </c>
      <c r="B64" t="s">
        <v>856</v>
      </c>
      <c r="C64" t="s">
        <v>855</v>
      </c>
      <c r="D64" t="s">
        <v>854</v>
      </c>
      <c r="E64" t="s">
        <v>796</v>
      </c>
    </row>
    <row r="65" spans="1:5" x14ac:dyDescent="0.35">
      <c r="A65" s="228" t="s">
        <v>853</v>
      </c>
      <c r="B65" t="s">
        <v>852</v>
      </c>
      <c r="C65" t="s">
        <v>851</v>
      </c>
      <c r="D65" t="s">
        <v>850</v>
      </c>
      <c r="E65" t="s">
        <v>801</v>
      </c>
    </row>
    <row r="66" spans="1:5" x14ac:dyDescent="0.35">
      <c r="A66" s="228" t="s">
        <v>849</v>
      </c>
      <c r="B66" t="s">
        <v>848</v>
      </c>
      <c r="C66" t="s">
        <v>847</v>
      </c>
      <c r="D66" t="s">
        <v>846</v>
      </c>
      <c r="E66" t="s">
        <v>787</v>
      </c>
    </row>
    <row r="67" spans="1:5" x14ac:dyDescent="0.35">
      <c r="A67" s="228" t="s">
        <v>845</v>
      </c>
      <c r="B67" t="s">
        <v>844</v>
      </c>
      <c r="C67" t="s">
        <v>843</v>
      </c>
      <c r="D67" t="s">
        <v>842</v>
      </c>
      <c r="E67" t="s">
        <v>801</v>
      </c>
    </row>
    <row r="68" spans="1:5" x14ac:dyDescent="0.35">
      <c r="A68" s="228" t="s">
        <v>841</v>
      </c>
      <c r="B68" t="s">
        <v>840</v>
      </c>
      <c r="C68" t="s">
        <v>839</v>
      </c>
      <c r="D68" t="s">
        <v>838</v>
      </c>
      <c r="E68" t="s">
        <v>801</v>
      </c>
    </row>
    <row r="69" spans="1:5" x14ac:dyDescent="0.35">
      <c r="A69" s="228" t="s">
        <v>837</v>
      </c>
      <c r="B69" t="s">
        <v>836</v>
      </c>
      <c r="C69" t="s">
        <v>835</v>
      </c>
      <c r="D69" t="s">
        <v>834</v>
      </c>
      <c r="E69" t="s">
        <v>801</v>
      </c>
    </row>
    <row r="70" spans="1:5" x14ac:dyDescent="0.35">
      <c r="A70" s="228" t="s">
        <v>833</v>
      </c>
      <c r="B70" t="s">
        <v>832</v>
      </c>
      <c r="C70" t="s">
        <v>831</v>
      </c>
      <c r="D70" t="s">
        <v>830</v>
      </c>
      <c r="E70" t="s">
        <v>796</v>
      </c>
    </row>
    <row r="71" spans="1:5" x14ac:dyDescent="0.35">
      <c r="A71" s="228" t="s">
        <v>829</v>
      </c>
      <c r="B71" t="s">
        <v>828</v>
      </c>
      <c r="C71" t="s">
        <v>827</v>
      </c>
      <c r="D71" t="s">
        <v>826</v>
      </c>
      <c r="E71" t="s">
        <v>787</v>
      </c>
    </row>
    <row r="72" spans="1:5" x14ac:dyDescent="0.35">
      <c r="A72" s="228" t="s">
        <v>825</v>
      </c>
      <c r="B72" t="s">
        <v>824</v>
      </c>
      <c r="C72" t="s">
        <v>823</v>
      </c>
      <c r="D72" t="s">
        <v>822</v>
      </c>
      <c r="E72" t="s">
        <v>787</v>
      </c>
    </row>
    <row r="73" spans="1:5" x14ac:dyDescent="0.35">
      <c r="A73" s="228" t="s">
        <v>821</v>
      </c>
      <c r="B73" t="s">
        <v>820</v>
      </c>
      <c r="C73" t="s">
        <v>819</v>
      </c>
      <c r="D73" t="s">
        <v>818</v>
      </c>
      <c r="E73" t="s">
        <v>796</v>
      </c>
    </row>
    <row r="74" spans="1:5" x14ac:dyDescent="0.35">
      <c r="A74" s="228" t="s">
        <v>817</v>
      </c>
      <c r="B74" t="s">
        <v>816</v>
      </c>
      <c r="C74" t="s">
        <v>815</v>
      </c>
      <c r="D74" t="s">
        <v>814</v>
      </c>
      <c r="E74" t="s">
        <v>796</v>
      </c>
    </row>
    <row r="75" spans="1:5" x14ac:dyDescent="0.35">
      <c r="A75" s="228" t="s">
        <v>813</v>
      </c>
      <c r="B75" t="s">
        <v>812</v>
      </c>
      <c r="C75" t="s">
        <v>811</v>
      </c>
      <c r="D75" t="s">
        <v>810</v>
      </c>
      <c r="E75" t="s">
        <v>787</v>
      </c>
    </row>
    <row r="76" spans="1:5" x14ac:dyDescent="0.35">
      <c r="A76" s="228" t="s">
        <v>809</v>
      </c>
      <c r="B76" t="s">
        <v>808</v>
      </c>
      <c r="C76" t="s">
        <v>807</v>
      </c>
      <c r="D76" t="s">
        <v>806</v>
      </c>
      <c r="E76" t="s">
        <v>801</v>
      </c>
    </row>
    <row r="77" spans="1:5" x14ac:dyDescent="0.35">
      <c r="A77" s="228" t="s">
        <v>805</v>
      </c>
      <c r="B77" t="s">
        <v>804</v>
      </c>
      <c r="C77" t="s">
        <v>803</v>
      </c>
      <c r="D77" t="s">
        <v>802</v>
      </c>
      <c r="E77" t="s">
        <v>801</v>
      </c>
    </row>
    <row r="78" spans="1:5" x14ac:dyDescent="0.35">
      <c r="A78" s="228" t="s">
        <v>800</v>
      </c>
      <c r="B78" t="s">
        <v>799</v>
      </c>
      <c r="C78" t="s">
        <v>798</v>
      </c>
      <c r="D78" t="s">
        <v>797</v>
      </c>
      <c r="E78" t="s">
        <v>796</v>
      </c>
    </row>
    <row r="79" spans="1:5" x14ac:dyDescent="0.35">
      <c r="A79" s="228" t="s">
        <v>795</v>
      </c>
      <c r="B79" t="s">
        <v>794</v>
      </c>
      <c r="C79" t="s">
        <v>793</v>
      </c>
      <c r="D79" t="s">
        <v>792</v>
      </c>
      <c r="E79" t="s">
        <v>787</v>
      </c>
    </row>
    <row r="80" spans="1:5" x14ac:dyDescent="0.35">
      <c r="A80" s="228" t="s">
        <v>791</v>
      </c>
      <c r="B80" t="s">
        <v>790</v>
      </c>
      <c r="C80" t="s">
        <v>789</v>
      </c>
      <c r="D80" t="s">
        <v>788</v>
      </c>
      <c r="E80" t="s">
        <v>787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8D746-BDAB-4EEF-9285-BA6E4C266922}">
  <dimension ref="A3:U85"/>
  <sheetViews>
    <sheetView workbookViewId="0">
      <selection activeCell="B3" sqref="B3:B10"/>
    </sheetView>
  </sheetViews>
  <sheetFormatPr defaultColWidth="8.7265625" defaultRowHeight="14.5" x14ac:dyDescent="0.35"/>
  <cols>
    <col min="1" max="1" width="19.81640625" style="85" customWidth="1"/>
    <col min="2" max="2" width="17.1796875" style="85" customWidth="1"/>
    <col min="3" max="3" width="45.54296875" style="85" customWidth="1"/>
    <col min="4" max="4" width="8.7265625" style="85"/>
    <col min="5" max="5" width="10.26953125" style="85" customWidth="1"/>
    <col min="6" max="6" width="14.453125" style="85" customWidth="1"/>
    <col min="7" max="7" width="14.54296875" style="85" customWidth="1"/>
    <col min="8" max="8" width="20.7265625" style="85" customWidth="1"/>
    <col min="9" max="9" width="19.54296875" style="85" customWidth="1"/>
    <col min="10" max="10" width="17.54296875" style="85" customWidth="1"/>
    <col min="11" max="11" width="21.453125" style="85" customWidth="1"/>
    <col min="12" max="12" width="20.26953125" style="85" customWidth="1"/>
    <col min="13" max="13" width="18.54296875" style="85" customWidth="1"/>
    <col min="14" max="14" width="13.54296875" style="85" customWidth="1"/>
    <col min="15" max="15" width="16.453125" style="85" customWidth="1"/>
    <col min="16" max="16" width="13.1796875" style="85" customWidth="1"/>
    <col min="17" max="17" width="16" style="85" customWidth="1"/>
    <col min="18" max="18" width="13.1796875" style="85" customWidth="1"/>
    <col min="19" max="19" width="15.1796875" style="85" customWidth="1"/>
    <col min="20" max="20" width="13.1796875" style="85" customWidth="1"/>
    <col min="21" max="21" width="18.7265625" style="85" customWidth="1"/>
    <col min="22" max="16384" width="8.7265625" style="85"/>
  </cols>
  <sheetData>
    <row r="3" spans="1:21" x14ac:dyDescent="0.35">
      <c r="A3" s="84" t="s">
        <v>1091</v>
      </c>
      <c r="B3" s="246" t="s">
        <v>907</v>
      </c>
      <c r="C3" s="84"/>
    </row>
    <row r="4" spans="1:21" x14ac:dyDescent="0.35">
      <c r="A4" s="84" t="s">
        <v>1092</v>
      </c>
      <c r="B4" s="246" t="str">
        <f>VLOOKUP(B3,DATA!A2:E80,3)</f>
        <v>Lebanon</v>
      </c>
      <c r="C4" s="84"/>
    </row>
    <row r="5" spans="1:21" x14ac:dyDescent="0.35">
      <c r="A5" s="84" t="s">
        <v>768</v>
      </c>
      <c r="B5" s="246" t="str">
        <f>VLOOKUP(B3,DATA!A2:E80,4)</f>
        <v>Lebanon Municipal</v>
      </c>
      <c r="C5" s="84"/>
    </row>
    <row r="6" spans="1:21" x14ac:dyDescent="0.35">
      <c r="A6" s="84" t="s">
        <v>10</v>
      </c>
      <c r="B6" s="246" t="s">
        <v>1127</v>
      </c>
      <c r="C6" s="84"/>
    </row>
    <row r="7" spans="1:21" x14ac:dyDescent="0.35">
      <c r="A7" s="84" t="s">
        <v>767</v>
      </c>
      <c r="B7" s="246" t="s">
        <v>1290</v>
      </c>
      <c r="C7" s="84"/>
    </row>
    <row r="8" spans="1:21" x14ac:dyDescent="0.35">
      <c r="A8" s="84" t="s">
        <v>12</v>
      </c>
      <c r="B8" s="283">
        <v>45714</v>
      </c>
      <c r="C8" s="84"/>
    </row>
    <row r="9" spans="1:21" x14ac:dyDescent="0.35">
      <c r="A9" s="84" t="s">
        <v>13</v>
      </c>
      <c r="B9" s="246" t="str">
        <f>VLOOKUP(B3,DATA!A2:E80,2)</f>
        <v>Wilson</v>
      </c>
      <c r="C9" s="84"/>
    </row>
    <row r="10" spans="1:21" x14ac:dyDescent="0.35">
      <c r="A10" s="84" t="s">
        <v>14</v>
      </c>
      <c r="B10" s="246" t="str">
        <f>VLOOKUP(B3,DATA!A2:E80,5)</f>
        <v>Middle</v>
      </c>
      <c r="C10" s="84"/>
    </row>
    <row r="11" spans="1:21" ht="15" thickBot="1" x14ac:dyDescent="0.4"/>
    <row r="12" spans="1:21" x14ac:dyDescent="0.35">
      <c r="A12" s="529" t="s">
        <v>460</v>
      </c>
      <c r="B12" s="530"/>
      <c r="C12" s="530"/>
      <c r="D12" s="530"/>
      <c r="E12" s="531"/>
      <c r="F12" s="527" t="s">
        <v>167</v>
      </c>
      <c r="G12" s="531"/>
      <c r="H12" s="527" t="s">
        <v>169</v>
      </c>
      <c r="I12" s="531"/>
      <c r="J12" s="527" t="s">
        <v>420</v>
      </c>
      <c r="K12" s="531"/>
      <c r="L12" s="527" t="s">
        <v>421</v>
      </c>
      <c r="M12" s="531"/>
      <c r="N12" s="527" t="s">
        <v>422</v>
      </c>
      <c r="O12" s="531"/>
      <c r="P12" s="527" t="s">
        <v>423</v>
      </c>
      <c r="Q12" s="531"/>
      <c r="R12" s="527" t="s">
        <v>424</v>
      </c>
      <c r="S12" s="531"/>
      <c r="T12" s="527" t="s">
        <v>425</v>
      </c>
      <c r="U12" s="528"/>
    </row>
    <row r="13" spans="1:21" x14ac:dyDescent="0.35">
      <c r="A13" s="50" t="s">
        <v>0</v>
      </c>
      <c r="B13" s="57" t="s">
        <v>1</v>
      </c>
      <c r="C13" s="38" t="s">
        <v>2</v>
      </c>
      <c r="D13" s="38" t="s">
        <v>3</v>
      </c>
      <c r="E13" s="57" t="s">
        <v>4</v>
      </c>
      <c r="F13" s="38" t="s">
        <v>5</v>
      </c>
      <c r="G13" s="38" t="s">
        <v>6</v>
      </c>
      <c r="H13" s="38" t="s">
        <v>158</v>
      </c>
      <c r="I13" s="38" t="s">
        <v>159</v>
      </c>
      <c r="J13" s="38" t="s">
        <v>160</v>
      </c>
      <c r="K13" s="38" t="s">
        <v>161</v>
      </c>
      <c r="L13" s="38" t="s">
        <v>162</v>
      </c>
      <c r="M13" s="38" t="s">
        <v>163</v>
      </c>
      <c r="N13" s="38" t="s">
        <v>480</v>
      </c>
      <c r="O13" s="38" t="s">
        <v>481</v>
      </c>
      <c r="P13" s="38" t="s">
        <v>482</v>
      </c>
      <c r="Q13" s="38" t="s">
        <v>483</v>
      </c>
      <c r="R13" s="38" t="s">
        <v>484</v>
      </c>
      <c r="S13" s="38" t="s">
        <v>485</v>
      </c>
      <c r="T13" s="38" t="s">
        <v>486</v>
      </c>
      <c r="U13" s="53" t="s">
        <v>487</v>
      </c>
    </row>
    <row r="14" spans="1:21" x14ac:dyDescent="0.35">
      <c r="A14" s="51">
        <v>1</v>
      </c>
      <c r="B14" s="40" t="s">
        <v>182</v>
      </c>
      <c r="C14" s="44" t="s">
        <v>183</v>
      </c>
      <c r="D14" s="40" t="s">
        <v>56</v>
      </c>
      <c r="E14" s="41">
        <v>1</v>
      </c>
      <c r="F14" s="43">
        <v>130000</v>
      </c>
      <c r="G14" s="43">
        <v>130000</v>
      </c>
      <c r="H14" s="43">
        <v>51290</v>
      </c>
      <c r="I14" s="43">
        <v>51290</v>
      </c>
      <c r="J14" s="43">
        <v>240000</v>
      </c>
      <c r="K14" s="43">
        <v>240000</v>
      </c>
      <c r="L14" s="43">
        <v>164223.56</v>
      </c>
      <c r="M14" s="43">
        <v>164223.56</v>
      </c>
      <c r="N14" s="43">
        <v>62647</v>
      </c>
      <c r="O14" s="43">
        <v>62647</v>
      </c>
      <c r="P14" s="43">
        <v>70000</v>
      </c>
      <c r="Q14" s="43">
        <v>70000</v>
      </c>
      <c r="R14" s="43">
        <v>302000</v>
      </c>
      <c r="S14" s="43">
        <v>302000</v>
      </c>
      <c r="T14" s="43">
        <v>108800</v>
      </c>
      <c r="U14" s="55">
        <v>108800</v>
      </c>
    </row>
    <row r="15" spans="1:21" ht="29" x14ac:dyDescent="0.35">
      <c r="A15" s="51">
        <v>2</v>
      </c>
      <c r="B15" s="40" t="s">
        <v>184</v>
      </c>
      <c r="C15" s="93" t="s">
        <v>456</v>
      </c>
      <c r="D15" s="40" t="s">
        <v>56</v>
      </c>
      <c r="E15" s="41">
        <v>1</v>
      </c>
      <c r="F15" s="43">
        <v>15000</v>
      </c>
      <c r="G15" s="43">
        <v>15000</v>
      </c>
      <c r="H15" s="43">
        <v>5755.75</v>
      </c>
      <c r="I15" s="43">
        <v>5755.75</v>
      </c>
      <c r="J15" s="43">
        <v>15000</v>
      </c>
      <c r="K15" s="43">
        <v>15000</v>
      </c>
      <c r="L15" s="43">
        <v>28409.119999999999</v>
      </c>
      <c r="M15" s="43">
        <v>28409.119999999999</v>
      </c>
      <c r="N15" s="43">
        <v>44415</v>
      </c>
      <c r="O15" s="43">
        <v>44415</v>
      </c>
      <c r="P15" s="43">
        <v>10000</v>
      </c>
      <c r="Q15" s="43">
        <v>10000</v>
      </c>
      <c r="R15" s="43">
        <v>60000</v>
      </c>
      <c r="S15" s="43">
        <v>60000</v>
      </c>
      <c r="T15" s="43">
        <v>86826.75</v>
      </c>
      <c r="U15" s="55">
        <v>86826.75</v>
      </c>
    </row>
    <row r="16" spans="1:21" x14ac:dyDescent="0.35">
      <c r="A16" s="51">
        <v>3</v>
      </c>
      <c r="B16" s="40" t="s">
        <v>185</v>
      </c>
      <c r="C16" s="44" t="s">
        <v>241</v>
      </c>
      <c r="D16" s="40" t="s">
        <v>56</v>
      </c>
      <c r="E16" s="41">
        <v>1</v>
      </c>
      <c r="F16" s="43">
        <v>5000</v>
      </c>
      <c r="G16" s="43">
        <v>5000</v>
      </c>
      <c r="H16" s="42">
        <v>230</v>
      </c>
      <c r="I16" s="42">
        <v>230</v>
      </c>
      <c r="J16" s="43">
        <v>30000</v>
      </c>
      <c r="K16" s="43">
        <v>30000</v>
      </c>
      <c r="L16" s="43">
        <v>17411.810000000001</v>
      </c>
      <c r="M16" s="43">
        <v>17411.810000000001</v>
      </c>
      <c r="N16" s="43">
        <v>4315</v>
      </c>
      <c r="O16" s="43">
        <v>4315</v>
      </c>
      <c r="P16" s="43">
        <v>70000</v>
      </c>
      <c r="Q16" s="43">
        <v>70000</v>
      </c>
      <c r="R16" s="43">
        <v>15000</v>
      </c>
      <c r="S16" s="43">
        <v>15000</v>
      </c>
      <c r="T16" s="43">
        <v>29866.75</v>
      </c>
      <c r="U16" s="55">
        <v>29866.75</v>
      </c>
    </row>
    <row r="17" spans="1:21" x14ac:dyDescent="0.35">
      <c r="A17" s="51">
        <v>4</v>
      </c>
      <c r="B17" s="40" t="s">
        <v>242</v>
      </c>
      <c r="C17" s="44" t="s">
        <v>243</v>
      </c>
      <c r="D17" s="40" t="s">
        <v>56</v>
      </c>
      <c r="E17" s="41">
        <v>1</v>
      </c>
      <c r="F17" s="43">
        <v>20000</v>
      </c>
      <c r="G17" s="43">
        <v>20000</v>
      </c>
      <c r="H17" s="42">
        <v>230</v>
      </c>
      <c r="I17" s="42">
        <v>230</v>
      </c>
      <c r="J17" s="43">
        <v>40000</v>
      </c>
      <c r="K17" s="43">
        <v>40000</v>
      </c>
      <c r="L17" s="43">
        <v>64447.06</v>
      </c>
      <c r="M17" s="43">
        <v>64447.06</v>
      </c>
      <c r="N17" s="43">
        <v>5918</v>
      </c>
      <c r="O17" s="43">
        <v>5918</v>
      </c>
      <c r="P17" s="43">
        <v>75000</v>
      </c>
      <c r="Q17" s="43">
        <v>75000</v>
      </c>
      <c r="R17" s="43">
        <v>80000</v>
      </c>
      <c r="S17" s="43">
        <v>80000</v>
      </c>
      <c r="T17" s="43">
        <v>54000</v>
      </c>
      <c r="U17" s="55">
        <v>54000</v>
      </c>
    </row>
    <row r="18" spans="1:21" x14ac:dyDescent="0.35">
      <c r="A18" s="51">
        <v>5</v>
      </c>
      <c r="B18" s="40" t="s">
        <v>244</v>
      </c>
      <c r="C18" s="44" t="s">
        <v>245</v>
      </c>
      <c r="D18" s="40" t="s">
        <v>56</v>
      </c>
      <c r="E18" s="41">
        <v>1</v>
      </c>
      <c r="F18" s="43">
        <v>35000</v>
      </c>
      <c r="G18" s="43">
        <v>35000</v>
      </c>
      <c r="H18" s="43">
        <v>30347.35</v>
      </c>
      <c r="I18" s="43">
        <v>30347.35</v>
      </c>
      <c r="J18" s="43">
        <v>70000</v>
      </c>
      <c r="K18" s="43">
        <v>70000</v>
      </c>
      <c r="L18" s="43">
        <v>153228</v>
      </c>
      <c r="M18" s="43">
        <v>153228</v>
      </c>
      <c r="N18" s="43">
        <v>11342</v>
      </c>
      <c r="O18" s="43">
        <v>11342</v>
      </c>
      <c r="P18" s="43">
        <v>90000</v>
      </c>
      <c r="Q18" s="43">
        <v>90000</v>
      </c>
      <c r="R18" s="43">
        <v>100000</v>
      </c>
      <c r="S18" s="43">
        <v>100000</v>
      </c>
      <c r="T18" s="43">
        <v>29320.75</v>
      </c>
      <c r="U18" s="55">
        <v>29320.75</v>
      </c>
    </row>
    <row r="19" spans="1:21" x14ac:dyDescent="0.35">
      <c r="A19" s="51">
        <v>6</v>
      </c>
      <c r="B19" s="40" t="s">
        <v>188</v>
      </c>
      <c r="C19" s="44" t="s">
        <v>189</v>
      </c>
      <c r="D19" s="40" t="s">
        <v>56</v>
      </c>
      <c r="E19" s="41">
        <v>1</v>
      </c>
      <c r="F19" s="43">
        <v>25000</v>
      </c>
      <c r="G19" s="43">
        <v>25000</v>
      </c>
      <c r="H19" s="42">
        <v>575</v>
      </c>
      <c r="I19" s="42">
        <v>575</v>
      </c>
      <c r="J19" s="43">
        <v>25000</v>
      </c>
      <c r="K19" s="43">
        <v>25000</v>
      </c>
      <c r="L19" s="43">
        <v>1021.52</v>
      </c>
      <c r="M19" s="43">
        <v>1021.52</v>
      </c>
      <c r="N19" s="43">
        <v>10714</v>
      </c>
      <c r="O19" s="43">
        <v>10714</v>
      </c>
      <c r="P19" s="43">
        <v>4000</v>
      </c>
      <c r="Q19" s="43">
        <v>4000</v>
      </c>
      <c r="R19" s="43">
        <v>22500</v>
      </c>
      <c r="S19" s="43">
        <v>22500</v>
      </c>
      <c r="T19" s="43">
        <v>33840</v>
      </c>
      <c r="U19" s="55">
        <v>33840</v>
      </c>
    </row>
    <row r="20" spans="1:21" x14ac:dyDescent="0.35">
      <c r="A20" s="51">
        <v>7</v>
      </c>
      <c r="B20" s="40" t="s">
        <v>174</v>
      </c>
      <c r="C20" s="44" t="s">
        <v>175</v>
      </c>
      <c r="D20" s="40" t="s">
        <v>37</v>
      </c>
      <c r="E20" s="60">
        <v>2900</v>
      </c>
      <c r="F20" s="42">
        <v>4</v>
      </c>
      <c r="G20" s="43">
        <v>11600</v>
      </c>
      <c r="H20" s="42">
        <v>3.68</v>
      </c>
      <c r="I20" s="43">
        <v>10672</v>
      </c>
      <c r="J20" s="42">
        <v>3.2</v>
      </c>
      <c r="K20" s="43">
        <v>9280</v>
      </c>
      <c r="L20" s="42">
        <v>5.7</v>
      </c>
      <c r="M20" s="43">
        <v>16530</v>
      </c>
      <c r="N20" s="42">
        <v>5.6</v>
      </c>
      <c r="O20" s="43">
        <v>16240</v>
      </c>
      <c r="P20" s="42">
        <v>3.2</v>
      </c>
      <c r="Q20" s="43">
        <v>9280</v>
      </c>
      <c r="R20" s="42">
        <v>4.5</v>
      </c>
      <c r="S20" s="43">
        <v>13050</v>
      </c>
      <c r="T20" s="42">
        <v>3.25</v>
      </c>
      <c r="U20" s="55">
        <v>9425</v>
      </c>
    </row>
    <row r="21" spans="1:21" x14ac:dyDescent="0.35">
      <c r="A21" s="51">
        <v>8</v>
      </c>
      <c r="B21" s="40" t="s">
        <v>176</v>
      </c>
      <c r="C21" s="44" t="s">
        <v>177</v>
      </c>
      <c r="D21" s="40" t="s">
        <v>37</v>
      </c>
      <c r="E21" s="60">
        <v>1800</v>
      </c>
      <c r="F21" s="42">
        <v>4</v>
      </c>
      <c r="G21" s="43">
        <v>7200</v>
      </c>
      <c r="H21" s="42">
        <v>4.03</v>
      </c>
      <c r="I21" s="43">
        <v>7254</v>
      </c>
      <c r="J21" s="42">
        <v>3.5</v>
      </c>
      <c r="K21" s="43">
        <v>6300</v>
      </c>
      <c r="L21" s="42">
        <v>11.49</v>
      </c>
      <c r="M21" s="43">
        <v>20682</v>
      </c>
      <c r="N21" s="42">
        <v>6.9</v>
      </c>
      <c r="O21" s="43">
        <v>12420</v>
      </c>
      <c r="P21" s="42">
        <v>3.5</v>
      </c>
      <c r="Q21" s="43">
        <v>6300</v>
      </c>
      <c r="R21" s="42">
        <v>5</v>
      </c>
      <c r="S21" s="43">
        <v>9000</v>
      </c>
      <c r="T21" s="42">
        <v>5.75</v>
      </c>
      <c r="U21" s="55">
        <v>10350</v>
      </c>
    </row>
    <row r="22" spans="1:21" x14ac:dyDescent="0.35">
      <c r="A22" s="51">
        <v>9</v>
      </c>
      <c r="B22" s="40" t="s">
        <v>178</v>
      </c>
      <c r="C22" s="44" t="s">
        <v>179</v>
      </c>
      <c r="D22" s="40" t="s">
        <v>59</v>
      </c>
      <c r="E22" s="60">
        <v>13195</v>
      </c>
      <c r="F22" s="42">
        <v>3.5</v>
      </c>
      <c r="G22" s="43">
        <v>46182.5</v>
      </c>
      <c r="H22" s="42">
        <v>1.38</v>
      </c>
      <c r="I22" s="43">
        <v>18209.099999999999</v>
      </c>
      <c r="J22" s="42">
        <v>1.2</v>
      </c>
      <c r="K22" s="43">
        <v>15834</v>
      </c>
      <c r="L22" s="42">
        <v>2.08</v>
      </c>
      <c r="M22" s="43">
        <v>27445.599999999999</v>
      </c>
      <c r="N22" s="42">
        <v>2</v>
      </c>
      <c r="O22" s="43">
        <v>26390</v>
      </c>
      <c r="P22" s="42">
        <v>1.2</v>
      </c>
      <c r="Q22" s="43">
        <v>15834</v>
      </c>
      <c r="R22" s="42">
        <v>1.5</v>
      </c>
      <c r="S22" s="43">
        <v>19792.5</v>
      </c>
      <c r="T22" s="42">
        <v>2</v>
      </c>
      <c r="U22" s="55">
        <v>26390</v>
      </c>
    </row>
    <row r="23" spans="1:21" x14ac:dyDescent="0.35">
      <c r="A23" s="51">
        <v>10</v>
      </c>
      <c r="B23" s="40" t="s">
        <v>247</v>
      </c>
      <c r="C23" s="44" t="s">
        <v>426</v>
      </c>
      <c r="D23" s="40" t="s">
        <v>59</v>
      </c>
      <c r="E23" s="41">
        <v>945</v>
      </c>
      <c r="F23" s="42">
        <v>30</v>
      </c>
      <c r="G23" s="43">
        <v>28350</v>
      </c>
      <c r="H23" s="42">
        <v>7.35</v>
      </c>
      <c r="I23" s="43">
        <v>6945.75</v>
      </c>
      <c r="J23" s="42">
        <v>18.7</v>
      </c>
      <c r="K23" s="43">
        <v>17671.5</v>
      </c>
      <c r="L23" s="42">
        <v>20.61</v>
      </c>
      <c r="M23" s="43">
        <v>19476.45</v>
      </c>
      <c r="N23" s="42">
        <v>9</v>
      </c>
      <c r="O23" s="43">
        <v>8505</v>
      </c>
      <c r="P23" s="42">
        <v>8.5</v>
      </c>
      <c r="Q23" s="43">
        <v>8032.5</v>
      </c>
      <c r="R23" s="42">
        <v>8</v>
      </c>
      <c r="S23" s="43">
        <v>7560</v>
      </c>
      <c r="T23" s="42">
        <v>14.5</v>
      </c>
      <c r="U23" s="55">
        <v>13702.5</v>
      </c>
    </row>
    <row r="24" spans="1:21" x14ac:dyDescent="0.35">
      <c r="A24" s="51">
        <v>11</v>
      </c>
      <c r="B24" s="40" t="s">
        <v>427</v>
      </c>
      <c r="C24" s="44" t="s">
        <v>315</v>
      </c>
      <c r="D24" s="40" t="s">
        <v>76</v>
      </c>
      <c r="E24" s="59">
        <v>1.2</v>
      </c>
      <c r="F24" s="43">
        <v>15000</v>
      </c>
      <c r="G24" s="43">
        <v>18000</v>
      </c>
      <c r="H24" s="43">
        <v>9008.33</v>
      </c>
      <c r="I24" s="43">
        <v>10810</v>
      </c>
      <c r="J24" s="43">
        <v>14500</v>
      </c>
      <c r="K24" s="43">
        <v>17400</v>
      </c>
      <c r="L24" s="43">
        <v>9062.4599999999991</v>
      </c>
      <c r="M24" s="43">
        <v>10874.95</v>
      </c>
      <c r="N24" s="43">
        <v>9602</v>
      </c>
      <c r="O24" s="43">
        <v>11522.4</v>
      </c>
      <c r="P24" s="43">
        <v>25000</v>
      </c>
      <c r="Q24" s="43">
        <v>30000</v>
      </c>
      <c r="R24" s="43">
        <v>15000</v>
      </c>
      <c r="S24" s="43">
        <v>18000</v>
      </c>
      <c r="T24" s="43">
        <v>16666.75</v>
      </c>
      <c r="U24" s="55">
        <v>20000.099999999999</v>
      </c>
    </row>
    <row r="25" spans="1:21" x14ac:dyDescent="0.35">
      <c r="A25" s="51">
        <v>12</v>
      </c>
      <c r="B25" s="40" t="s">
        <v>190</v>
      </c>
      <c r="C25" s="44" t="s">
        <v>61</v>
      </c>
      <c r="D25" s="40" t="s">
        <v>62</v>
      </c>
      <c r="E25" s="60">
        <v>35796</v>
      </c>
      <c r="F25" s="42">
        <v>25</v>
      </c>
      <c r="G25" s="43">
        <v>894900</v>
      </c>
      <c r="H25" s="42">
        <v>24.81</v>
      </c>
      <c r="I25" s="43">
        <v>888098.76</v>
      </c>
      <c r="J25" s="42">
        <v>29.75</v>
      </c>
      <c r="K25" s="43">
        <v>1064931</v>
      </c>
      <c r="L25" s="42">
        <v>25.91</v>
      </c>
      <c r="M25" s="43">
        <v>927474.36</v>
      </c>
      <c r="N25" s="42">
        <v>40</v>
      </c>
      <c r="O25" s="43">
        <v>1431840</v>
      </c>
      <c r="P25" s="42">
        <v>38</v>
      </c>
      <c r="Q25" s="43">
        <v>1360248</v>
      </c>
      <c r="R25" s="42">
        <v>44</v>
      </c>
      <c r="S25" s="43">
        <v>1575024</v>
      </c>
      <c r="T25" s="42">
        <v>99.25</v>
      </c>
      <c r="U25" s="55">
        <v>3552753</v>
      </c>
    </row>
    <row r="26" spans="1:21" x14ac:dyDescent="0.35">
      <c r="A26" s="51">
        <v>13</v>
      </c>
      <c r="B26" s="40" t="s">
        <v>337</v>
      </c>
      <c r="C26" s="44" t="s">
        <v>428</v>
      </c>
      <c r="D26" s="40" t="s">
        <v>62</v>
      </c>
      <c r="E26" s="60">
        <v>5950</v>
      </c>
      <c r="F26" s="42">
        <v>20</v>
      </c>
      <c r="G26" s="43">
        <v>119000</v>
      </c>
      <c r="H26" s="42">
        <v>15.48</v>
      </c>
      <c r="I26" s="43">
        <v>92106</v>
      </c>
      <c r="J26" s="42">
        <v>12.75</v>
      </c>
      <c r="K26" s="43">
        <v>75862.5</v>
      </c>
      <c r="L26" s="42">
        <v>15.06</v>
      </c>
      <c r="M26" s="43">
        <v>89607</v>
      </c>
      <c r="N26" s="42">
        <v>18</v>
      </c>
      <c r="O26" s="43">
        <v>107100</v>
      </c>
      <c r="P26" s="42">
        <v>25</v>
      </c>
      <c r="Q26" s="43">
        <v>148750</v>
      </c>
      <c r="R26" s="42">
        <v>24</v>
      </c>
      <c r="S26" s="43">
        <v>142800</v>
      </c>
      <c r="T26" s="42">
        <v>19.5</v>
      </c>
      <c r="U26" s="55">
        <v>116025</v>
      </c>
    </row>
    <row r="27" spans="1:21" x14ac:dyDescent="0.35">
      <c r="A27" s="51">
        <v>14</v>
      </c>
      <c r="B27" s="40" t="s">
        <v>338</v>
      </c>
      <c r="C27" s="44" t="s">
        <v>64</v>
      </c>
      <c r="D27" s="40" t="s">
        <v>62</v>
      </c>
      <c r="E27" s="60">
        <v>4000</v>
      </c>
      <c r="F27" s="42">
        <v>25</v>
      </c>
      <c r="G27" s="43">
        <v>100000</v>
      </c>
      <c r="H27" s="42">
        <v>23</v>
      </c>
      <c r="I27" s="43">
        <v>92000</v>
      </c>
      <c r="J27" s="42">
        <v>33</v>
      </c>
      <c r="K27" s="43">
        <v>132000</v>
      </c>
      <c r="L27" s="42">
        <v>28.38</v>
      </c>
      <c r="M27" s="43">
        <v>113520</v>
      </c>
      <c r="N27" s="42">
        <v>29</v>
      </c>
      <c r="O27" s="43">
        <v>116000</v>
      </c>
      <c r="P27" s="42">
        <v>25</v>
      </c>
      <c r="Q27" s="43">
        <v>100000</v>
      </c>
      <c r="R27" s="42">
        <v>15</v>
      </c>
      <c r="S27" s="43">
        <v>60000</v>
      </c>
      <c r="T27" s="42">
        <v>87.25</v>
      </c>
      <c r="U27" s="55">
        <v>349000</v>
      </c>
    </row>
    <row r="28" spans="1:21" x14ac:dyDescent="0.35">
      <c r="A28" s="51">
        <v>15</v>
      </c>
      <c r="B28" s="40" t="s">
        <v>429</v>
      </c>
      <c r="C28" s="44" t="s">
        <v>316</v>
      </c>
      <c r="D28" s="40" t="s">
        <v>95</v>
      </c>
      <c r="E28" s="41">
        <v>440</v>
      </c>
      <c r="F28" s="42">
        <v>40</v>
      </c>
      <c r="G28" s="43">
        <v>17600</v>
      </c>
      <c r="H28" s="42">
        <v>30.1</v>
      </c>
      <c r="I28" s="43">
        <v>13244</v>
      </c>
      <c r="J28" s="42">
        <v>42</v>
      </c>
      <c r="K28" s="43">
        <v>18480</v>
      </c>
      <c r="L28" s="42">
        <v>63.16</v>
      </c>
      <c r="M28" s="43">
        <v>27790.400000000001</v>
      </c>
      <c r="N28" s="42">
        <v>27</v>
      </c>
      <c r="O28" s="43">
        <v>11880</v>
      </c>
      <c r="P28" s="42">
        <v>32</v>
      </c>
      <c r="Q28" s="43">
        <v>14080</v>
      </c>
      <c r="R28" s="42">
        <v>36</v>
      </c>
      <c r="S28" s="43">
        <v>15840</v>
      </c>
      <c r="T28" s="42">
        <v>53.5</v>
      </c>
      <c r="U28" s="55">
        <v>23540</v>
      </c>
    </row>
    <row r="29" spans="1:21" x14ac:dyDescent="0.35">
      <c r="A29" s="51">
        <v>16</v>
      </c>
      <c r="B29" s="40" t="s">
        <v>430</v>
      </c>
      <c r="C29" s="44" t="s">
        <v>317</v>
      </c>
      <c r="D29" s="40" t="s">
        <v>95</v>
      </c>
      <c r="E29" s="41">
        <v>440</v>
      </c>
      <c r="F29" s="42">
        <v>50</v>
      </c>
      <c r="G29" s="43">
        <v>22000</v>
      </c>
      <c r="H29" s="42">
        <v>51.18</v>
      </c>
      <c r="I29" s="43">
        <v>22519.200000000001</v>
      </c>
      <c r="J29" s="42">
        <v>65</v>
      </c>
      <c r="K29" s="43">
        <v>28600</v>
      </c>
      <c r="L29" s="42">
        <v>66.849999999999994</v>
      </c>
      <c r="M29" s="43">
        <v>29414</v>
      </c>
      <c r="N29" s="42">
        <v>65</v>
      </c>
      <c r="O29" s="43">
        <v>28600</v>
      </c>
      <c r="P29" s="42">
        <v>40</v>
      </c>
      <c r="Q29" s="43">
        <v>17600</v>
      </c>
      <c r="R29" s="42">
        <v>44</v>
      </c>
      <c r="S29" s="43">
        <v>19360</v>
      </c>
      <c r="T29" s="42">
        <v>60.25</v>
      </c>
      <c r="U29" s="55">
        <v>26510</v>
      </c>
    </row>
    <row r="30" spans="1:21" x14ac:dyDescent="0.35">
      <c r="A30" s="51">
        <v>17</v>
      </c>
      <c r="B30" s="40" t="s">
        <v>431</v>
      </c>
      <c r="C30" s="44" t="s">
        <v>432</v>
      </c>
      <c r="D30" s="40" t="s">
        <v>95</v>
      </c>
      <c r="E30" s="41">
        <v>70</v>
      </c>
      <c r="F30" s="42">
        <v>280</v>
      </c>
      <c r="G30" s="43">
        <v>19600</v>
      </c>
      <c r="H30" s="42">
        <v>289.8</v>
      </c>
      <c r="I30" s="43">
        <v>20286</v>
      </c>
      <c r="J30" s="42">
        <v>350</v>
      </c>
      <c r="K30" s="43">
        <v>24500</v>
      </c>
      <c r="L30" s="42">
        <v>351.15</v>
      </c>
      <c r="M30" s="43">
        <v>24580.5</v>
      </c>
      <c r="N30" s="42">
        <v>339</v>
      </c>
      <c r="O30" s="43">
        <v>23730</v>
      </c>
      <c r="P30" s="42">
        <v>275</v>
      </c>
      <c r="Q30" s="43">
        <v>19250</v>
      </c>
      <c r="R30" s="42">
        <v>338</v>
      </c>
      <c r="S30" s="43">
        <v>23660</v>
      </c>
      <c r="T30" s="42">
        <v>403.5</v>
      </c>
      <c r="U30" s="55">
        <v>28245</v>
      </c>
    </row>
    <row r="31" spans="1:21" x14ac:dyDescent="0.35">
      <c r="A31" s="51">
        <v>18</v>
      </c>
      <c r="B31" s="40" t="s">
        <v>192</v>
      </c>
      <c r="C31" s="44" t="s">
        <v>433</v>
      </c>
      <c r="D31" s="40" t="s">
        <v>95</v>
      </c>
      <c r="E31" s="41">
        <v>96</v>
      </c>
      <c r="F31" s="42">
        <v>275</v>
      </c>
      <c r="G31" s="43">
        <v>26400</v>
      </c>
      <c r="H31" s="42">
        <v>222.81</v>
      </c>
      <c r="I31" s="43">
        <v>21389.759999999998</v>
      </c>
      <c r="J31" s="42">
        <v>275</v>
      </c>
      <c r="K31" s="43">
        <v>26400</v>
      </c>
      <c r="L31" s="42">
        <v>290.33</v>
      </c>
      <c r="M31" s="43">
        <v>27871.68</v>
      </c>
      <c r="N31" s="42">
        <v>277</v>
      </c>
      <c r="O31" s="43">
        <v>26592</v>
      </c>
      <c r="P31" s="42">
        <v>225</v>
      </c>
      <c r="Q31" s="43">
        <v>21600</v>
      </c>
      <c r="R31" s="42">
        <v>277</v>
      </c>
      <c r="S31" s="43">
        <v>26592</v>
      </c>
      <c r="T31" s="42">
        <v>330</v>
      </c>
      <c r="U31" s="55">
        <v>31680</v>
      </c>
    </row>
    <row r="32" spans="1:21" x14ac:dyDescent="0.35">
      <c r="A32" s="51">
        <v>19</v>
      </c>
      <c r="B32" s="40" t="s">
        <v>258</v>
      </c>
      <c r="C32" s="44" t="s">
        <v>199</v>
      </c>
      <c r="D32" s="40" t="s">
        <v>127</v>
      </c>
      <c r="E32" s="41">
        <v>56</v>
      </c>
      <c r="F32" s="42">
        <v>25</v>
      </c>
      <c r="G32" s="43">
        <v>1400</v>
      </c>
      <c r="H32" s="42">
        <v>34.5</v>
      </c>
      <c r="I32" s="43">
        <v>1932</v>
      </c>
      <c r="J32" s="42">
        <v>5</v>
      </c>
      <c r="K32" s="42">
        <v>280</v>
      </c>
      <c r="L32" s="42">
        <v>26.18</v>
      </c>
      <c r="M32" s="43">
        <v>1466.08</v>
      </c>
      <c r="N32" s="42">
        <v>25</v>
      </c>
      <c r="O32" s="43">
        <v>1400</v>
      </c>
      <c r="P32" s="42">
        <v>20.5</v>
      </c>
      <c r="Q32" s="43">
        <v>1148</v>
      </c>
      <c r="R32" s="42">
        <v>25</v>
      </c>
      <c r="S32" s="43">
        <v>1400</v>
      </c>
      <c r="T32" s="42">
        <v>30.25</v>
      </c>
      <c r="U32" s="55">
        <v>1694</v>
      </c>
    </row>
    <row r="33" spans="1:21" x14ac:dyDescent="0.35">
      <c r="A33" s="51">
        <v>20</v>
      </c>
      <c r="B33" s="40" t="s">
        <v>434</v>
      </c>
      <c r="C33" s="44" t="s">
        <v>313</v>
      </c>
      <c r="D33" s="40" t="s">
        <v>37</v>
      </c>
      <c r="E33" s="41">
        <v>565</v>
      </c>
      <c r="F33" s="42">
        <v>25</v>
      </c>
      <c r="G33" s="43">
        <v>14125</v>
      </c>
      <c r="H33" s="42">
        <v>5.75</v>
      </c>
      <c r="I33" s="43">
        <v>3248.75</v>
      </c>
      <c r="J33" s="42">
        <v>4.7</v>
      </c>
      <c r="K33" s="43">
        <v>2655.5</v>
      </c>
      <c r="L33" s="42">
        <v>6.38</v>
      </c>
      <c r="M33" s="43">
        <v>3604.7</v>
      </c>
      <c r="N33" s="42">
        <v>7.4</v>
      </c>
      <c r="O33" s="43">
        <v>4181</v>
      </c>
      <c r="P33" s="42">
        <v>6</v>
      </c>
      <c r="Q33" s="43">
        <v>3390</v>
      </c>
      <c r="R33" s="42">
        <v>5</v>
      </c>
      <c r="S33" s="43">
        <v>2825</v>
      </c>
      <c r="T33" s="42">
        <v>26</v>
      </c>
      <c r="U33" s="55">
        <v>14690</v>
      </c>
    </row>
    <row r="34" spans="1:21" x14ac:dyDescent="0.35">
      <c r="A34" s="51">
        <v>21</v>
      </c>
      <c r="B34" s="40" t="s">
        <v>378</v>
      </c>
      <c r="C34" s="44" t="s">
        <v>435</v>
      </c>
      <c r="D34" s="40" t="s">
        <v>37</v>
      </c>
      <c r="E34" s="41">
        <v>727</v>
      </c>
      <c r="F34" s="42">
        <v>28</v>
      </c>
      <c r="G34" s="43">
        <v>20356</v>
      </c>
      <c r="H34" s="42">
        <v>25.3</v>
      </c>
      <c r="I34" s="43">
        <v>18393.099999999999</v>
      </c>
      <c r="J34" s="42">
        <v>30</v>
      </c>
      <c r="K34" s="43">
        <v>21810</v>
      </c>
      <c r="L34" s="42">
        <v>28.09</v>
      </c>
      <c r="M34" s="43">
        <v>20421.43</v>
      </c>
      <c r="N34" s="42">
        <v>62</v>
      </c>
      <c r="O34" s="43">
        <v>45074</v>
      </c>
      <c r="P34" s="42">
        <v>51</v>
      </c>
      <c r="Q34" s="43">
        <v>37077</v>
      </c>
      <c r="R34" s="42">
        <v>28</v>
      </c>
      <c r="S34" s="43">
        <v>20356</v>
      </c>
      <c r="T34" s="42">
        <v>40</v>
      </c>
      <c r="U34" s="55">
        <v>29080</v>
      </c>
    </row>
    <row r="35" spans="1:21" x14ac:dyDescent="0.35">
      <c r="A35" s="51">
        <v>22</v>
      </c>
      <c r="B35" s="40" t="s">
        <v>380</v>
      </c>
      <c r="C35" s="44" t="s">
        <v>436</v>
      </c>
      <c r="D35" s="40" t="s">
        <v>56</v>
      </c>
      <c r="E35" s="41">
        <v>1</v>
      </c>
      <c r="F35" s="43">
        <v>30000</v>
      </c>
      <c r="G35" s="43">
        <v>30000</v>
      </c>
      <c r="H35" s="43">
        <v>11183.75</v>
      </c>
      <c r="I35" s="43">
        <v>11183.75</v>
      </c>
      <c r="J35" s="43">
        <v>8100</v>
      </c>
      <c r="K35" s="43">
        <v>8100</v>
      </c>
      <c r="L35" s="43">
        <v>18802.349999999999</v>
      </c>
      <c r="M35" s="43">
        <v>18802.349999999999</v>
      </c>
      <c r="N35" s="43">
        <v>1849</v>
      </c>
      <c r="O35" s="43">
        <v>1849</v>
      </c>
      <c r="P35" s="43">
        <v>1500</v>
      </c>
      <c r="Q35" s="43">
        <v>1500</v>
      </c>
      <c r="R35" s="43">
        <v>32000</v>
      </c>
      <c r="S35" s="43">
        <v>32000</v>
      </c>
      <c r="T35" s="43">
        <v>68000</v>
      </c>
      <c r="U35" s="55">
        <v>68000</v>
      </c>
    </row>
    <row r="36" spans="1:21" x14ac:dyDescent="0.35">
      <c r="A36" s="51">
        <v>23</v>
      </c>
      <c r="B36" s="40" t="s">
        <v>437</v>
      </c>
      <c r="C36" s="44" t="s">
        <v>438</v>
      </c>
      <c r="D36" s="40" t="s">
        <v>56</v>
      </c>
      <c r="E36" s="41">
        <v>1</v>
      </c>
      <c r="F36" s="43">
        <v>2500</v>
      </c>
      <c r="G36" s="43">
        <v>2500</v>
      </c>
      <c r="H36" s="42">
        <v>632.5</v>
      </c>
      <c r="I36" s="42">
        <v>632.5</v>
      </c>
      <c r="J36" s="43">
        <v>3900</v>
      </c>
      <c r="K36" s="43">
        <v>3900</v>
      </c>
      <c r="L36" s="42">
        <v>702.3</v>
      </c>
      <c r="M36" s="42">
        <v>702.3</v>
      </c>
      <c r="N36" s="43">
        <v>1233</v>
      </c>
      <c r="O36" s="43">
        <v>1233</v>
      </c>
      <c r="P36" s="43">
        <v>1000</v>
      </c>
      <c r="Q36" s="43">
        <v>1000</v>
      </c>
      <c r="R36" s="43">
        <v>2000</v>
      </c>
      <c r="S36" s="43">
        <v>2000</v>
      </c>
      <c r="T36" s="43">
        <v>33333.5</v>
      </c>
      <c r="U36" s="55">
        <v>33333.5</v>
      </c>
    </row>
    <row r="37" spans="1:21" x14ac:dyDescent="0.35">
      <c r="A37" s="51">
        <v>24</v>
      </c>
      <c r="B37" s="40" t="s">
        <v>200</v>
      </c>
      <c r="C37" s="44" t="s">
        <v>201</v>
      </c>
      <c r="D37" s="40" t="s">
        <v>37</v>
      </c>
      <c r="E37" s="41">
        <v>80</v>
      </c>
      <c r="F37" s="42">
        <v>150</v>
      </c>
      <c r="G37" s="43">
        <v>12000</v>
      </c>
      <c r="H37" s="42">
        <v>125.48</v>
      </c>
      <c r="I37" s="43">
        <v>10038.4</v>
      </c>
      <c r="J37" s="42">
        <v>125</v>
      </c>
      <c r="K37" s="43">
        <v>10000</v>
      </c>
      <c r="L37" s="42">
        <v>241.72</v>
      </c>
      <c r="M37" s="43">
        <v>19337.599999999999</v>
      </c>
      <c r="N37" s="42">
        <v>231</v>
      </c>
      <c r="O37" s="43">
        <v>18480</v>
      </c>
      <c r="P37" s="42">
        <v>275</v>
      </c>
      <c r="Q37" s="43">
        <v>22000</v>
      </c>
      <c r="R37" s="42">
        <v>85</v>
      </c>
      <c r="S37" s="43">
        <v>6800</v>
      </c>
      <c r="T37" s="42">
        <v>140.75</v>
      </c>
      <c r="U37" s="55">
        <v>11260</v>
      </c>
    </row>
    <row r="38" spans="1:21" x14ac:dyDescent="0.35">
      <c r="A38" s="51">
        <v>25</v>
      </c>
      <c r="B38" s="40" t="s">
        <v>439</v>
      </c>
      <c r="C38" s="44" t="s">
        <v>440</v>
      </c>
      <c r="D38" s="40" t="s">
        <v>37</v>
      </c>
      <c r="E38" s="41">
        <v>96</v>
      </c>
      <c r="F38" s="42">
        <v>175</v>
      </c>
      <c r="G38" s="43">
        <v>16800</v>
      </c>
      <c r="H38" s="42">
        <v>175.95</v>
      </c>
      <c r="I38" s="43">
        <v>16891.2</v>
      </c>
      <c r="J38" s="42">
        <v>190</v>
      </c>
      <c r="K38" s="43">
        <v>18240</v>
      </c>
      <c r="L38" s="42">
        <v>200.69</v>
      </c>
      <c r="M38" s="43">
        <v>19266.240000000002</v>
      </c>
      <c r="N38" s="42">
        <v>297</v>
      </c>
      <c r="O38" s="43">
        <v>28512</v>
      </c>
      <c r="P38" s="42">
        <v>230</v>
      </c>
      <c r="Q38" s="43">
        <v>22080</v>
      </c>
      <c r="R38" s="42">
        <v>178</v>
      </c>
      <c r="S38" s="43">
        <v>17088</v>
      </c>
      <c r="T38" s="42">
        <v>275.5</v>
      </c>
      <c r="U38" s="55">
        <v>26448</v>
      </c>
    </row>
    <row r="39" spans="1:21" x14ac:dyDescent="0.35">
      <c r="A39" s="51">
        <v>26</v>
      </c>
      <c r="B39" s="40" t="s">
        <v>441</v>
      </c>
      <c r="C39" s="44" t="s">
        <v>442</v>
      </c>
      <c r="D39" s="40" t="s">
        <v>37</v>
      </c>
      <c r="E39" s="41">
        <v>217</v>
      </c>
      <c r="F39" s="42">
        <v>200</v>
      </c>
      <c r="G39" s="43">
        <v>43400</v>
      </c>
      <c r="H39" s="42">
        <v>186.61</v>
      </c>
      <c r="I39" s="43">
        <v>40494.370000000003</v>
      </c>
      <c r="J39" s="42">
        <v>200</v>
      </c>
      <c r="K39" s="43">
        <v>43400</v>
      </c>
      <c r="L39" s="42">
        <v>186.95</v>
      </c>
      <c r="M39" s="43">
        <v>40568.15</v>
      </c>
      <c r="N39" s="42">
        <v>306</v>
      </c>
      <c r="O39" s="43">
        <v>66402</v>
      </c>
      <c r="P39" s="42">
        <v>215</v>
      </c>
      <c r="Q39" s="43">
        <v>46655</v>
      </c>
      <c r="R39" s="42">
        <v>188</v>
      </c>
      <c r="S39" s="43">
        <v>40796</v>
      </c>
      <c r="T39" s="42">
        <v>313</v>
      </c>
      <c r="U39" s="55">
        <v>67921</v>
      </c>
    </row>
    <row r="40" spans="1:21" x14ac:dyDescent="0.35">
      <c r="A40" s="51">
        <v>27</v>
      </c>
      <c r="B40" s="40" t="s">
        <v>443</v>
      </c>
      <c r="C40" s="44" t="s">
        <v>444</v>
      </c>
      <c r="D40" s="40" t="s">
        <v>37</v>
      </c>
      <c r="E40" s="41">
        <v>130</v>
      </c>
      <c r="F40" s="42">
        <v>225</v>
      </c>
      <c r="G40" s="43">
        <v>29250</v>
      </c>
      <c r="H40" s="42">
        <v>217.66</v>
      </c>
      <c r="I40" s="43">
        <v>28295.8</v>
      </c>
      <c r="J40" s="42">
        <v>230</v>
      </c>
      <c r="K40" s="43">
        <v>29900</v>
      </c>
      <c r="L40" s="42">
        <v>226.6</v>
      </c>
      <c r="M40" s="43">
        <v>29458</v>
      </c>
      <c r="N40" s="42">
        <v>355</v>
      </c>
      <c r="O40" s="43">
        <v>46150</v>
      </c>
      <c r="P40" s="42">
        <v>260</v>
      </c>
      <c r="Q40" s="43">
        <v>33800</v>
      </c>
      <c r="R40" s="42">
        <v>233</v>
      </c>
      <c r="S40" s="43">
        <v>30290</v>
      </c>
      <c r="T40" s="42">
        <v>363.75</v>
      </c>
      <c r="U40" s="55">
        <v>47287.5</v>
      </c>
    </row>
    <row r="41" spans="1:21" x14ac:dyDescent="0.35">
      <c r="A41" s="51">
        <v>28</v>
      </c>
      <c r="B41" s="40" t="s">
        <v>445</v>
      </c>
      <c r="C41" s="44" t="s">
        <v>446</v>
      </c>
      <c r="D41" s="40" t="s">
        <v>37</v>
      </c>
      <c r="E41" s="41">
        <v>296</v>
      </c>
      <c r="F41" s="42">
        <v>125</v>
      </c>
      <c r="G41" s="43">
        <v>37000</v>
      </c>
      <c r="H41" s="42">
        <v>95.54</v>
      </c>
      <c r="I41" s="43">
        <v>28279.84</v>
      </c>
      <c r="J41" s="42">
        <v>120</v>
      </c>
      <c r="K41" s="43">
        <v>35520</v>
      </c>
      <c r="L41" s="42">
        <v>64.5</v>
      </c>
      <c r="M41" s="43">
        <v>19092</v>
      </c>
      <c r="N41" s="42">
        <v>220</v>
      </c>
      <c r="O41" s="43">
        <v>65120</v>
      </c>
      <c r="P41" s="42">
        <v>75</v>
      </c>
      <c r="Q41" s="43">
        <v>22200</v>
      </c>
      <c r="R41" s="42">
        <v>97</v>
      </c>
      <c r="S41" s="43">
        <v>28712</v>
      </c>
      <c r="T41" s="42">
        <v>139.75</v>
      </c>
      <c r="U41" s="55">
        <v>41366</v>
      </c>
    </row>
    <row r="42" spans="1:21" x14ac:dyDescent="0.35">
      <c r="A42" s="51">
        <v>29</v>
      </c>
      <c r="B42" s="40" t="s">
        <v>202</v>
      </c>
      <c r="C42" s="44" t="s">
        <v>447</v>
      </c>
      <c r="D42" s="40" t="s">
        <v>37</v>
      </c>
      <c r="E42" s="41">
        <v>337</v>
      </c>
      <c r="F42" s="42">
        <v>500</v>
      </c>
      <c r="G42" s="43">
        <v>168500</v>
      </c>
      <c r="H42" s="42">
        <v>544.54</v>
      </c>
      <c r="I42" s="43">
        <v>183509.98</v>
      </c>
      <c r="J42" s="42">
        <v>629</v>
      </c>
      <c r="K42" s="43">
        <v>211973</v>
      </c>
      <c r="L42" s="43">
        <v>1050.8800000000001</v>
      </c>
      <c r="M42" s="43">
        <v>354146.56</v>
      </c>
      <c r="N42" s="42">
        <v>583</v>
      </c>
      <c r="O42" s="43">
        <v>196471</v>
      </c>
      <c r="P42" s="42">
        <v>550</v>
      </c>
      <c r="Q42" s="43">
        <v>185350</v>
      </c>
      <c r="R42" s="42">
        <v>565</v>
      </c>
      <c r="S42" s="43">
        <v>190405</v>
      </c>
      <c r="T42" s="43">
        <v>1138.75</v>
      </c>
      <c r="U42" s="55">
        <v>383758.75</v>
      </c>
    </row>
    <row r="43" spans="1:21" ht="29" x14ac:dyDescent="0.35">
      <c r="A43" s="51">
        <v>30</v>
      </c>
      <c r="B43" s="40" t="s">
        <v>448</v>
      </c>
      <c r="C43" s="93" t="s">
        <v>457</v>
      </c>
      <c r="D43" s="40" t="s">
        <v>53</v>
      </c>
      <c r="E43" s="41">
        <v>4</v>
      </c>
      <c r="F43" s="43">
        <v>15000</v>
      </c>
      <c r="G43" s="43">
        <v>60000</v>
      </c>
      <c r="H43" s="43">
        <v>14654.23</v>
      </c>
      <c r="I43" s="43">
        <v>58616.92</v>
      </c>
      <c r="J43" s="43">
        <v>17500</v>
      </c>
      <c r="K43" s="43">
        <v>70000</v>
      </c>
      <c r="L43" s="43">
        <v>14174.97</v>
      </c>
      <c r="M43" s="43">
        <v>56699.88</v>
      </c>
      <c r="N43" s="43">
        <v>15958</v>
      </c>
      <c r="O43" s="43">
        <v>63832</v>
      </c>
      <c r="P43" s="43">
        <v>16000</v>
      </c>
      <c r="Q43" s="43">
        <v>64000</v>
      </c>
      <c r="R43" s="43">
        <v>12500</v>
      </c>
      <c r="S43" s="43">
        <v>50000</v>
      </c>
      <c r="T43" s="43">
        <v>22411.5</v>
      </c>
      <c r="U43" s="55">
        <v>89646</v>
      </c>
    </row>
    <row r="44" spans="1:21" x14ac:dyDescent="0.35">
      <c r="A44" s="51">
        <v>31</v>
      </c>
      <c r="B44" s="40" t="s">
        <v>203</v>
      </c>
      <c r="C44" s="44" t="s">
        <v>449</v>
      </c>
      <c r="D44" s="40" t="s">
        <v>53</v>
      </c>
      <c r="E44" s="41">
        <v>4</v>
      </c>
      <c r="F44" s="43">
        <v>2000</v>
      </c>
      <c r="G44" s="43">
        <v>8000</v>
      </c>
      <c r="H44" s="43">
        <v>1331.7</v>
      </c>
      <c r="I44" s="43">
        <v>5326.8</v>
      </c>
      <c r="J44" s="43">
        <v>1300</v>
      </c>
      <c r="K44" s="43">
        <v>5200</v>
      </c>
      <c r="L44" s="43">
        <v>2092.0300000000002</v>
      </c>
      <c r="M44" s="43">
        <v>8368.1200000000008</v>
      </c>
      <c r="N44" s="43">
        <v>2544</v>
      </c>
      <c r="O44" s="43">
        <v>10176</v>
      </c>
      <c r="P44" s="43">
        <v>2500</v>
      </c>
      <c r="Q44" s="43">
        <v>10000</v>
      </c>
      <c r="R44" s="43">
        <v>1500</v>
      </c>
      <c r="S44" s="43">
        <v>6000</v>
      </c>
      <c r="T44" s="43">
        <v>2786</v>
      </c>
      <c r="U44" s="55">
        <v>11144</v>
      </c>
    </row>
    <row r="45" spans="1:21" x14ac:dyDescent="0.35">
      <c r="A45" s="51">
        <v>32</v>
      </c>
      <c r="B45" s="40" t="s">
        <v>450</v>
      </c>
      <c r="C45" s="44" t="s">
        <v>451</v>
      </c>
      <c r="D45" s="40" t="s">
        <v>53</v>
      </c>
      <c r="E45" s="41">
        <v>1</v>
      </c>
      <c r="F45" s="43">
        <v>3200</v>
      </c>
      <c r="G45" s="43">
        <v>3200</v>
      </c>
      <c r="H45" s="43">
        <v>1846.9</v>
      </c>
      <c r="I45" s="43">
        <v>1846.9</v>
      </c>
      <c r="J45" s="43">
        <v>1850</v>
      </c>
      <c r="K45" s="43">
        <v>1850</v>
      </c>
      <c r="L45" s="43">
        <v>2644.47</v>
      </c>
      <c r="M45" s="43">
        <v>2644.47</v>
      </c>
      <c r="N45" s="43">
        <v>4833</v>
      </c>
      <c r="O45" s="43">
        <v>4833</v>
      </c>
      <c r="P45" s="43">
        <v>3100</v>
      </c>
      <c r="Q45" s="43">
        <v>3100</v>
      </c>
      <c r="R45" s="43">
        <v>2400</v>
      </c>
      <c r="S45" s="43">
        <v>2400</v>
      </c>
      <c r="T45" s="43">
        <v>6463.5</v>
      </c>
      <c r="U45" s="55">
        <v>6463.5</v>
      </c>
    </row>
    <row r="46" spans="1:21" x14ac:dyDescent="0.35">
      <c r="A46" s="51">
        <v>33</v>
      </c>
      <c r="B46" s="40" t="s">
        <v>452</v>
      </c>
      <c r="C46" s="44" t="s">
        <v>453</v>
      </c>
      <c r="D46" s="40" t="s">
        <v>53</v>
      </c>
      <c r="E46" s="41">
        <v>1</v>
      </c>
      <c r="F46" s="43">
        <v>5000</v>
      </c>
      <c r="G46" s="43">
        <v>5000</v>
      </c>
      <c r="H46" s="43">
        <v>2152.66</v>
      </c>
      <c r="I46" s="43">
        <v>2152.66</v>
      </c>
      <c r="J46" s="43">
        <v>1850</v>
      </c>
      <c r="K46" s="43">
        <v>1850</v>
      </c>
      <c r="L46" s="43">
        <v>2644.47</v>
      </c>
      <c r="M46" s="43">
        <v>2644.47</v>
      </c>
      <c r="N46" s="43">
        <v>5832</v>
      </c>
      <c r="O46" s="43">
        <v>5832</v>
      </c>
      <c r="P46" s="43">
        <v>3100</v>
      </c>
      <c r="Q46" s="43">
        <v>3100</v>
      </c>
      <c r="R46" s="43">
        <v>3200</v>
      </c>
      <c r="S46" s="43">
        <v>3200</v>
      </c>
      <c r="T46" s="43">
        <v>6463.5</v>
      </c>
      <c r="U46" s="55">
        <v>6463.5</v>
      </c>
    </row>
    <row r="47" spans="1:21" x14ac:dyDescent="0.35">
      <c r="A47" s="51">
        <v>34</v>
      </c>
      <c r="B47" s="40" t="s">
        <v>454</v>
      </c>
      <c r="C47" s="44" t="s">
        <v>455</v>
      </c>
      <c r="D47" s="40" t="s">
        <v>53</v>
      </c>
      <c r="E47" s="41">
        <v>1</v>
      </c>
      <c r="F47" s="43">
        <v>2000</v>
      </c>
      <c r="G47" s="43">
        <v>2000</v>
      </c>
      <c r="H47" s="43">
        <v>1217.8499999999999</v>
      </c>
      <c r="I47" s="43">
        <v>1217.8499999999999</v>
      </c>
      <c r="J47" s="43">
        <v>1200</v>
      </c>
      <c r="K47" s="43">
        <v>1200</v>
      </c>
      <c r="L47" s="43">
        <v>1625.26</v>
      </c>
      <c r="M47" s="43">
        <v>1625.26</v>
      </c>
      <c r="N47" s="43">
        <v>2544</v>
      </c>
      <c r="O47" s="43">
        <v>2544</v>
      </c>
      <c r="P47" s="43">
        <v>1900</v>
      </c>
      <c r="Q47" s="43">
        <v>1900</v>
      </c>
      <c r="R47" s="43">
        <v>1250</v>
      </c>
      <c r="S47" s="43">
        <v>1250</v>
      </c>
      <c r="T47" s="43">
        <v>3416</v>
      </c>
      <c r="U47" s="55">
        <v>3416</v>
      </c>
    </row>
    <row r="48" spans="1:21" x14ac:dyDescent="0.35">
      <c r="A48" s="51">
        <v>35</v>
      </c>
      <c r="B48" s="40" t="s">
        <v>207</v>
      </c>
      <c r="C48" s="44" t="s">
        <v>208</v>
      </c>
      <c r="D48" s="40" t="s">
        <v>62</v>
      </c>
      <c r="E48" s="60">
        <v>5587</v>
      </c>
      <c r="F48" s="42">
        <v>25</v>
      </c>
      <c r="G48" s="43">
        <v>139675</v>
      </c>
      <c r="H48" s="42">
        <v>24.82</v>
      </c>
      <c r="I48" s="43">
        <v>138669.34</v>
      </c>
      <c r="J48" s="42">
        <v>8.75</v>
      </c>
      <c r="K48" s="43">
        <v>48886.25</v>
      </c>
      <c r="L48" s="42">
        <v>11.36</v>
      </c>
      <c r="M48" s="43">
        <v>63468.32</v>
      </c>
      <c r="N48" s="42">
        <v>10</v>
      </c>
      <c r="O48" s="43">
        <v>55870</v>
      </c>
      <c r="P48" s="42">
        <v>18</v>
      </c>
      <c r="Q48" s="43">
        <v>100566</v>
      </c>
      <c r="R48" s="42">
        <v>15</v>
      </c>
      <c r="S48" s="43">
        <v>83805</v>
      </c>
      <c r="T48" s="42">
        <v>64</v>
      </c>
      <c r="U48" s="55">
        <v>357568</v>
      </c>
    </row>
    <row r="49" spans="1:21" x14ac:dyDescent="0.35">
      <c r="A49" s="52">
        <v>36</v>
      </c>
      <c r="B49" s="46" t="s">
        <v>264</v>
      </c>
      <c r="C49" s="47" t="s">
        <v>206</v>
      </c>
      <c r="D49" s="46" t="s">
        <v>76</v>
      </c>
      <c r="E49" s="143">
        <v>12.1</v>
      </c>
      <c r="F49" s="49">
        <v>3500</v>
      </c>
      <c r="G49" s="49">
        <v>42350</v>
      </c>
      <c r="H49" s="49">
        <v>3680</v>
      </c>
      <c r="I49" s="49">
        <v>44528</v>
      </c>
      <c r="J49" s="49">
        <v>3200</v>
      </c>
      <c r="K49" s="49">
        <v>38720</v>
      </c>
      <c r="L49" s="49">
        <v>4063.98</v>
      </c>
      <c r="M49" s="49">
        <v>49174.16</v>
      </c>
      <c r="N49" s="49">
        <v>3390</v>
      </c>
      <c r="O49" s="49">
        <v>41019</v>
      </c>
      <c r="P49" s="49">
        <v>3200</v>
      </c>
      <c r="Q49" s="49">
        <v>38720</v>
      </c>
      <c r="R49" s="49">
        <v>4500</v>
      </c>
      <c r="S49" s="49">
        <v>54450</v>
      </c>
      <c r="T49" s="49">
        <v>4606.75</v>
      </c>
      <c r="U49" s="56">
        <v>55741.68</v>
      </c>
    </row>
    <row r="50" spans="1:21" ht="15" thickBot="1" x14ac:dyDescent="0.4">
      <c r="A50" s="534" t="s">
        <v>458</v>
      </c>
      <c r="B50" s="535"/>
      <c r="C50" s="535"/>
      <c r="D50" s="535"/>
      <c r="E50" s="536"/>
      <c r="F50" s="538">
        <f>SUM(G14:G49)</f>
        <v>2176388.5</v>
      </c>
      <c r="G50" s="536"/>
      <c r="H50" s="538">
        <f>SUM(I14:I49)</f>
        <v>1887220.83</v>
      </c>
      <c r="I50" s="536"/>
      <c r="J50" s="538">
        <f>SUM(K14:K49)</f>
        <v>2410743.75</v>
      </c>
      <c r="K50" s="536"/>
      <c r="L50" s="538">
        <f>SUM(M14:M49)</f>
        <v>2475498.1</v>
      </c>
      <c r="M50" s="536"/>
      <c r="N50" s="538">
        <f>SUM(O14:O49)</f>
        <v>2619148.4</v>
      </c>
      <c r="O50" s="536"/>
      <c r="P50" s="538">
        <f>SUM(Q14:Q49)</f>
        <v>2667560.5</v>
      </c>
      <c r="Q50" s="536"/>
      <c r="R50" s="538">
        <f>SUM(S14:S49)</f>
        <v>3083955.5</v>
      </c>
      <c r="S50" s="536"/>
      <c r="T50" s="538">
        <f>SUM(U14:U49)</f>
        <v>5805556.2799999993</v>
      </c>
      <c r="U50" s="539"/>
    </row>
    <row r="51" spans="1:21" ht="15" thickBot="1" x14ac:dyDescent="0.4"/>
    <row r="52" spans="1:21" x14ac:dyDescent="0.35">
      <c r="A52" s="529" t="s">
        <v>459</v>
      </c>
      <c r="B52" s="530"/>
      <c r="C52" s="530"/>
      <c r="D52" s="530"/>
      <c r="E52" s="531"/>
      <c r="F52" s="527" t="s">
        <v>167</v>
      </c>
      <c r="G52" s="531"/>
      <c r="H52" s="527" t="s">
        <v>169</v>
      </c>
      <c r="I52" s="531"/>
      <c r="J52" s="527" t="s">
        <v>420</v>
      </c>
      <c r="K52" s="531"/>
      <c r="L52" s="527" t="s">
        <v>421</v>
      </c>
      <c r="M52" s="531"/>
      <c r="N52" s="527" t="s">
        <v>422</v>
      </c>
      <c r="O52" s="531"/>
      <c r="P52" s="527" t="s">
        <v>423</v>
      </c>
      <c r="Q52" s="531"/>
      <c r="R52" s="527" t="s">
        <v>424</v>
      </c>
      <c r="S52" s="531"/>
      <c r="T52" s="527" t="s">
        <v>425</v>
      </c>
      <c r="U52" s="528"/>
    </row>
    <row r="53" spans="1:21" x14ac:dyDescent="0.35">
      <c r="A53" s="38" t="s">
        <v>0</v>
      </c>
      <c r="B53" s="57" t="s">
        <v>1</v>
      </c>
      <c r="C53" s="38" t="s">
        <v>2</v>
      </c>
      <c r="D53" s="38" t="s">
        <v>3</v>
      </c>
      <c r="E53" s="57" t="s">
        <v>4</v>
      </c>
      <c r="F53" s="38" t="s">
        <v>5</v>
      </c>
      <c r="G53" s="38" t="s">
        <v>6</v>
      </c>
      <c r="H53" s="38" t="s">
        <v>158</v>
      </c>
      <c r="I53" s="38" t="s">
        <v>159</v>
      </c>
      <c r="J53" s="38" t="s">
        <v>160</v>
      </c>
      <c r="K53" s="38" t="s">
        <v>161</v>
      </c>
      <c r="L53" s="38" t="s">
        <v>162</v>
      </c>
      <c r="M53" s="38" t="s">
        <v>163</v>
      </c>
      <c r="N53" s="38" t="s">
        <v>480</v>
      </c>
      <c r="O53" s="38" t="s">
        <v>481</v>
      </c>
      <c r="P53" s="38" t="s">
        <v>482</v>
      </c>
      <c r="Q53" s="38" t="s">
        <v>483</v>
      </c>
      <c r="R53" s="38" t="s">
        <v>484</v>
      </c>
      <c r="S53" s="38" t="s">
        <v>485</v>
      </c>
      <c r="T53" s="38" t="s">
        <v>486</v>
      </c>
      <c r="U53" s="38" t="s">
        <v>487</v>
      </c>
    </row>
    <row r="54" spans="1:21" ht="29" x14ac:dyDescent="0.35">
      <c r="A54" s="124">
        <v>37</v>
      </c>
      <c r="B54" s="144" t="s">
        <v>461</v>
      </c>
      <c r="C54" s="145" t="s">
        <v>478</v>
      </c>
      <c r="D54" s="144" t="s">
        <v>37</v>
      </c>
      <c r="E54" s="146">
        <v>727</v>
      </c>
      <c r="F54" s="150">
        <v>10</v>
      </c>
      <c r="G54" s="151">
        <v>7270</v>
      </c>
      <c r="H54" s="150">
        <v>5.75</v>
      </c>
      <c r="I54" s="151">
        <v>4180.25</v>
      </c>
      <c r="J54" s="150">
        <v>42</v>
      </c>
      <c r="K54" s="151">
        <v>30534</v>
      </c>
      <c r="L54" s="150">
        <v>45.63</v>
      </c>
      <c r="M54" s="151">
        <v>33173.01</v>
      </c>
      <c r="N54" s="150">
        <v>8</v>
      </c>
      <c r="O54" s="151">
        <v>5816</v>
      </c>
      <c r="P54" s="150">
        <v>6.7</v>
      </c>
      <c r="Q54" s="151">
        <v>4870.8999999999996</v>
      </c>
      <c r="R54" s="150">
        <v>4.25</v>
      </c>
      <c r="S54" s="151">
        <v>3089.75</v>
      </c>
      <c r="T54" s="150">
        <v>53.5</v>
      </c>
      <c r="U54" s="151">
        <v>38894.5</v>
      </c>
    </row>
    <row r="55" spans="1:21" ht="15" thickBot="1" x14ac:dyDescent="0.4">
      <c r="A55" s="534" t="s">
        <v>462</v>
      </c>
      <c r="B55" s="535"/>
      <c r="C55" s="535"/>
      <c r="D55" s="535"/>
      <c r="E55" s="536"/>
      <c r="F55" s="532">
        <v>7270</v>
      </c>
      <c r="G55" s="533"/>
      <c r="H55" s="532">
        <v>4180.25</v>
      </c>
      <c r="I55" s="533"/>
      <c r="J55" s="532">
        <v>30534</v>
      </c>
      <c r="K55" s="533"/>
      <c r="L55" s="532">
        <v>33173.01</v>
      </c>
      <c r="M55" s="533"/>
      <c r="N55" s="532">
        <v>5816</v>
      </c>
      <c r="O55" s="533"/>
      <c r="P55" s="532">
        <v>4870.8999999999996</v>
      </c>
      <c r="Q55" s="533"/>
      <c r="R55" s="532">
        <v>3089.75</v>
      </c>
      <c r="S55" s="533"/>
      <c r="T55" s="532">
        <v>38894.5</v>
      </c>
      <c r="U55" s="537"/>
    </row>
    <row r="56" spans="1:21" ht="15" thickBot="1" x14ac:dyDescent="0.4"/>
    <row r="57" spans="1:21" x14ac:dyDescent="0.35">
      <c r="A57" s="529" t="s">
        <v>463</v>
      </c>
      <c r="B57" s="530"/>
      <c r="C57" s="530"/>
      <c r="D57" s="530"/>
      <c r="E57" s="531"/>
      <c r="F57" s="527" t="s">
        <v>167</v>
      </c>
      <c r="G57" s="531"/>
      <c r="H57" s="527" t="s">
        <v>169</v>
      </c>
      <c r="I57" s="531"/>
      <c r="J57" s="527" t="s">
        <v>420</v>
      </c>
      <c r="K57" s="531"/>
      <c r="L57" s="527" t="s">
        <v>421</v>
      </c>
      <c r="M57" s="531"/>
      <c r="N57" s="527" t="s">
        <v>422</v>
      </c>
      <c r="O57" s="531"/>
      <c r="P57" s="527" t="s">
        <v>423</v>
      </c>
      <c r="Q57" s="531"/>
      <c r="R57" s="527" t="s">
        <v>424</v>
      </c>
      <c r="S57" s="531"/>
      <c r="T57" s="527" t="s">
        <v>425</v>
      </c>
      <c r="U57" s="528"/>
    </row>
    <row r="58" spans="1:21" x14ac:dyDescent="0.35">
      <c r="A58" s="50" t="s">
        <v>0</v>
      </c>
      <c r="B58" s="57" t="s">
        <v>1</v>
      </c>
      <c r="C58" s="38" t="s">
        <v>2</v>
      </c>
      <c r="D58" s="38" t="s">
        <v>3</v>
      </c>
      <c r="E58" s="57" t="s">
        <v>4</v>
      </c>
      <c r="F58" s="38" t="s">
        <v>5</v>
      </c>
      <c r="G58" s="38" t="s">
        <v>6</v>
      </c>
      <c r="H58" s="38" t="s">
        <v>158</v>
      </c>
      <c r="I58" s="38" t="s">
        <v>159</v>
      </c>
      <c r="J58" s="38" t="s">
        <v>160</v>
      </c>
      <c r="K58" s="38" t="s">
        <v>161</v>
      </c>
      <c r="L58" s="38" t="s">
        <v>162</v>
      </c>
      <c r="M58" s="38" t="s">
        <v>163</v>
      </c>
      <c r="N58" s="38" t="s">
        <v>480</v>
      </c>
      <c r="O58" s="38" t="s">
        <v>481</v>
      </c>
      <c r="P58" s="38" t="s">
        <v>482</v>
      </c>
      <c r="Q58" s="38" t="s">
        <v>483</v>
      </c>
      <c r="R58" s="38" t="s">
        <v>484</v>
      </c>
      <c r="S58" s="38" t="s">
        <v>485</v>
      </c>
      <c r="T58" s="38" t="s">
        <v>486</v>
      </c>
      <c r="U58" s="53" t="s">
        <v>487</v>
      </c>
    </row>
    <row r="59" spans="1:21" x14ac:dyDescent="0.35">
      <c r="A59" s="100">
        <v>38</v>
      </c>
      <c r="B59" s="152" t="s">
        <v>174</v>
      </c>
      <c r="C59" s="148" t="s">
        <v>175</v>
      </c>
      <c r="D59" s="152" t="s">
        <v>37</v>
      </c>
      <c r="E59" s="153">
        <v>66</v>
      </c>
      <c r="F59" s="154">
        <v>4</v>
      </c>
      <c r="G59" s="154">
        <v>264</v>
      </c>
      <c r="H59" s="154">
        <v>3.68</v>
      </c>
      <c r="I59" s="154">
        <v>242.88</v>
      </c>
      <c r="J59" s="154">
        <v>3.2</v>
      </c>
      <c r="K59" s="154">
        <v>211.2</v>
      </c>
      <c r="L59" s="154">
        <v>16.62</v>
      </c>
      <c r="M59" s="155">
        <v>1096.92</v>
      </c>
      <c r="N59" s="154">
        <v>25</v>
      </c>
      <c r="O59" s="155">
        <v>1650</v>
      </c>
      <c r="P59" s="154">
        <v>3.2</v>
      </c>
      <c r="Q59" s="154">
        <v>211.2</v>
      </c>
      <c r="R59" s="154">
        <v>4.5</v>
      </c>
      <c r="S59" s="154">
        <v>297</v>
      </c>
      <c r="T59" s="154">
        <v>3.25</v>
      </c>
      <c r="U59" s="159">
        <v>214.5</v>
      </c>
    </row>
    <row r="60" spans="1:21" x14ac:dyDescent="0.35">
      <c r="A60" s="51">
        <v>39</v>
      </c>
      <c r="B60" s="40" t="s">
        <v>176</v>
      </c>
      <c r="C60" s="45" t="s">
        <v>177</v>
      </c>
      <c r="D60" s="40" t="s">
        <v>37</v>
      </c>
      <c r="E60" s="41">
        <v>125</v>
      </c>
      <c r="F60" s="42">
        <v>4</v>
      </c>
      <c r="G60" s="42">
        <v>500</v>
      </c>
      <c r="H60" s="42">
        <v>4.03</v>
      </c>
      <c r="I60" s="42">
        <v>503.75</v>
      </c>
      <c r="J60" s="42">
        <v>3.5</v>
      </c>
      <c r="K60" s="42">
        <v>437.5</v>
      </c>
      <c r="L60" s="42">
        <v>11.48</v>
      </c>
      <c r="M60" s="43">
        <v>1435</v>
      </c>
      <c r="N60" s="42">
        <v>25</v>
      </c>
      <c r="O60" s="43">
        <v>3125</v>
      </c>
      <c r="P60" s="42">
        <v>3.5</v>
      </c>
      <c r="Q60" s="42">
        <v>437.5</v>
      </c>
      <c r="R60" s="42">
        <v>5</v>
      </c>
      <c r="S60" s="42">
        <v>625</v>
      </c>
      <c r="T60" s="42">
        <v>5.75</v>
      </c>
      <c r="U60" s="54">
        <v>718.75</v>
      </c>
    </row>
    <row r="61" spans="1:21" x14ac:dyDescent="0.35">
      <c r="A61" s="51">
        <v>40</v>
      </c>
      <c r="B61" s="40" t="s">
        <v>178</v>
      </c>
      <c r="C61" s="45" t="s">
        <v>179</v>
      </c>
      <c r="D61" s="40" t="s">
        <v>59</v>
      </c>
      <c r="E61" s="41">
        <v>490</v>
      </c>
      <c r="F61" s="42">
        <v>3.5</v>
      </c>
      <c r="G61" s="43">
        <v>1715</v>
      </c>
      <c r="H61" s="42">
        <v>1.38</v>
      </c>
      <c r="I61" s="42">
        <v>676.2</v>
      </c>
      <c r="J61" s="42">
        <v>1.2</v>
      </c>
      <c r="K61" s="42">
        <v>588</v>
      </c>
      <c r="L61" s="42">
        <v>3.48</v>
      </c>
      <c r="M61" s="43">
        <v>1705.2</v>
      </c>
      <c r="N61" s="42">
        <v>1.9</v>
      </c>
      <c r="O61" s="42">
        <v>931</v>
      </c>
      <c r="P61" s="42">
        <v>1.2</v>
      </c>
      <c r="Q61" s="42">
        <v>588</v>
      </c>
      <c r="R61" s="42">
        <v>1.5</v>
      </c>
      <c r="S61" s="42">
        <v>735</v>
      </c>
      <c r="T61" s="42">
        <v>2</v>
      </c>
      <c r="U61" s="54">
        <v>980</v>
      </c>
    </row>
    <row r="62" spans="1:21" x14ac:dyDescent="0.35">
      <c r="A62" s="51">
        <v>41</v>
      </c>
      <c r="B62" s="40" t="s">
        <v>190</v>
      </c>
      <c r="C62" s="45" t="s">
        <v>61</v>
      </c>
      <c r="D62" s="40" t="s">
        <v>62</v>
      </c>
      <c r="E62" s="60">
        <v>33698</v>
      </c>
      <c r="F62" s="42">
        <v>25</v>
      </c>
      <c r="G62" s="43">
        <v>842450</v>
      </c>
      <c r="H62" s="42">
        <v>24.81</v>
      </c>
      <c r="I62" s="43">
        <v>836047.38</v>
      </c>
      <c r="J62" s="42">
        <v>29.75</v>
      </c>
      <c r="K62" s="43">
        <v>1002515.5</v>
      </c>
      <c r="L62" s="42">
        <v>28.81</v>
      </c>
      <c r="M62" s="43">
        <v>970839.38</v>
      </c>
      <c r="N62" s="42">
        <v>31</v>
      </c>
      <c r="O62" s="43">
        <v>1044638</v>
      </c>
      <c r="P62" s="42">
        <v>38</v>
      </c>
      <c r="Q62" s="43">
        <v>1280524</v>
      </c>
      <c r="R62" s="42">
        <v>42</v>
      </c>
      <c r="S62" s="43">
        <v>1415316</v>
      </c>
      <c r="T62" s="42">
        <v>95</v>
      </c>
      <c r="U62" s="55">
        <v>3201310</v>
      </c>
    </row>
    <row r="63" spans="1:21" x14ac:dyDescent="0.35">
      <c r="A63" s="51">
        <v>42</v>
      </c>
      <c r="B63" s="40" t="s">
        <v>337</v>
      </c>
      <c r="C63" s="45" t="s">
        <v>428</v>
      </c>
      <c r="D63" s="40" t="s">
        <v>62</v>
      </c>
      <c r="E63" s="60">
        <v>6440</v>
      </c>
      <c r="F63" s="42">
        <v>20</v>
      </c>
      <c r="G63" s="43">
        <v>128800</v>
      </c>
      <c r="H63" s="42">
        <v>15.48</v>
      </c>
      <c r="I63" s="43">
        <v>99691.199999999997</v>
      </c>
      <c r="J63" s="42">
        <v>12.75</v>
      </c>
      <c r="K63" s="43">
        <v>82110</v>
      </c>
      <c r="L63" s="42">
        <v>12.47</v>
      </c>
      <c r="M63" s="43">
        <v>80306.8</v>
      </c>
      <c r="N63" s="42">
        <v>18</v>
      </c>
      <c r="O63" s="43">
        <v>115920</v>
      </c>
      <c r="P63" s="42">
        <v>25</v>
      </c>
      <c r="Q63" s="43">
        <v>161000</v>
      </c>
      <c r="R63" s="42">
        <v>24</v>
      </c>
      <c r="S63" s="43">
        <v>154560</v>
      </c>
      <c r="T63" s="42">
        <v>19.5</v>
      </c>
      <c r="U63" s="55">
        <v>125580</v>
      </c>
    </row>
    <row r="64" spans="1:21" x14ac:dyDescent="0.35">
      <c r="A64" s="51">
        <v>43</v>
      </c>
      <c r="B64" s="40" t="s">
        <v>338</v>
      </c>
      <c r="C64" s="45" t="s">
        <v>64</v>
      </c>
      <c r="D64" s="40" t="s">
        <v>62</v>
      </c>
      <c r="E64" s="60">
        <v>1000</v>
      </c>
      <c r="F64" s="42">
        <v>25</v>
      </c>
      <c r="G64" s="43">
        <v>25000</v>
      </c>
      <c r="H64" s="42">
        <v>23</v>
      </c>
      <c r="I64" s="43">
        <v>23000</v>
      </c>
      <c r="J64" s="42">
        <v>33</v>
      </c>
      <c r="K64" s="43">
        <v>33000</v>
      </c>
      <c r="L64" s="42">
        <v>55.09</v>
      </c>
      <c r="M64" s="43">
        <v>55090</v>
      </c>
      <c r="N64" s="42">
        <v>29</v>
      </c>
      <c r="O64" s="43">
        <v>29000</v>
      </c>
      <c r="P64" s="42">
        <v>25</v>
      </c>
      <c r="Q64" s="43">
        <v>25000</v>
      </c>
      <c r="R64" s="42">
        <v>15</v>
      </c>
      <c r="S64" s="43">
        <v>15000</v>
      </c>
      <c r="T64" s="42">
        <v>54.75</v>
      </c>
      <c r="U64" s="55">
        <v>54750</v>
      </c>
    </row>
    <row r="65" spans="1:21" x14ac:dyDescent="0.35">
      <c r="A65" s="51">
        <v>44</v>
      </c>
      <c r="B65" s="40" t="s">
        <v>429</v>
      </c>
      <c r="C65" s="45" t="s">
        <v>316</v>
      </c>
      <c r="D65" s="40" t="s">
        <v>95</v>
      </c>
      <c r="E65" s="41">
        <v>265</v>
      </c>
      <c r="F65" s="42">
        <v>40</v>
      </c>
      <c r="G65" s="43">
        <v>10600</v>
      </c>
      <c r="H65" s="42">
        <v>30.1</v>
      </c>
      <c r="I65" s="43">
        <v>7976.5</v>
      </c>
      <c r="J65" s="42">
        <v>42</v>
      </c>
      <c r="K65" s="43">
        <v>11130</v>
      </c>
      <c r="L65" s="42">
        <v>60.11</v>
      </c>
      <c r="M65" s="43">
        <v>15929.15</v>
      </c>
      <c r="N65" s="42">
        <v>27</v>
      </c>
      <c r="O65" s="43">
        <v>7155</v>
      </c>
      <c r="P65" s="42">
        <v>32</v>
      </c>
      <c r="Q65" s="43">
        <v>8480</v>
      </c>
      <c r="R65" s="42">
        <v>36</v>
      </c>
      <c r="S65" s="43">
        <v>9540</v>
      </c>
      <c r="T65" s="42">
        <v>55</v>
      </c>
      <c r="U65" s="55">
        <v>14575</v>
      </c>
    </row>
    <row r="66" spans="1:21" x14ac:dyDescent="0.35">
      <c r="A66" s="51">
        <v>45</v>
      </c>
      <c r="B66" s="40" t="s">
        <v>441</v>
      </c>
      <c r="C66" s="45" t="s">
        <v>442</v>
      </c>
      <c r="D66" s="40" t="s">
        <v>37</v>
      </c>
      <c r="E66" s="41">
        <v>134</v>
      </c>
      <c r="F66" s="42">
        <v>200</v>
      </c>
      <c r="G66" s="43">
        <v>26800</v>
      </c>
      <c r="H66" s="42">
        <v>205.26</v>
      </c>
      <c r="I66" s="43">
        <v>27504.84</v>
      </c>
      <c r="J66" s="42">
        <v>184</v>
      </c>
      <c r="K66" s="43">
        <v>24656</v>
      </c>
      <c r="L66" s="42">
        <v>172.04</v>
      </c>
      <c r="M66" s="43">
        <v>23053.360000000001</v>
      </c>
      <c r="N66" s="42">
        <v>302</v>
      </c>
      <c r="O66" s="43">
        <v>40468</v>
      </c>
      <c r="P66" s="42">
        <v>300</v>
      </c>
      <c r="Q66" s="43">
        <v>40200</v>
      </c>
      <c r="R66" s="42">
        <v>188</v>
      </c>
      <c r="S66" s="43">
        <v>25192</v>
      </c>
      <c r="T66" s="42">
        <v>385.5</v>
      </c>
      <c r="U66" s="55">
        <v>51657</v>
      </c>
    </row>
    <row r="67" spans="1:21" x14ac:dyDescent="0.35">
      <c r="A67" s="51">
        <v>46</v>
      </c>
      <c r="B67" s="40" t="s">
        <v>468</v>
      </c>
      <c r="C67" s="45" t="s">
        <v>469</v>
      </c>
      <c r="D67" s="40" t="s">
        <v>37</v>
      </c>
      <c r="E67" s="41">
        <v>112</v>
      </c>
      <c r="F67" s="42">
        <v>300</v>
      </c>
      <c r="G67" s="43">
        <v>33600</v>
      </c>
      <c r="H67" s="42">
        <v>310.32</v>
      </c>
      <c r="I67" s="43">
        <v>34755.839999999997</v>
      </c>
      <c r="J67" s="42">
        <v>260</v>
      </c>
      <c r="K67" s="43">
        <v>29120</v>
      </c>
      <c r="L67" s="42">
        <v>233.71</v>
      </c>
      <c r="M67" s="43">
        <v>26175.52</v>
      </c>
      <c r="N67" s="42">
        <v>364</v>
      </c>
      <c r="O67" s="43">
        <v>40768</v>
      </c>
      <c r="P67" s="42">
        <v>325</v>
      </c>
      <c r="Q67" s="43">
        <v>36400</v>
      </c>
      <c r="R67" s="42">
        <v>277</v>
      </c>
      <c r="S67" s="43">
        <v>31024</v>
      </c>
      <c r="T67" s="42">
        <v>422</v>
      </c>
      <c r="U67" s="55">
        <v>47264</v>
      </c>
    </row>
    <row r="68" spans="1:21" x14ac:dyDescent="0.35">
      <c r="A68" s="51">
        <v>47</v>
      </c>
      <c r="B68" s="40" t="s">
        <v>470</v>
      </c>
      <c r="C68" s="45" t="s">
        <v>471</v>
      </c>
      <c r="D68" s="40" t="s">
        <v>37</v>
      </c>
      <c r="E68" s="41">
        <v>275</v>
      </c>
      <c r="F68" s="42">
        <v>450</v>
      </c>
      <c r="G68" s="43">
        <v>123750</v>
      </c>
      <c r="H68" s="42">
        <v>520.95000000000005</v>
      </c>
      <c r="I68" s="43">
        <v>143261.25</v>
      </c>
      <c r="J68" s="42">
        <v>377</v>
      </c>
      <c r="K68" s="43">
        <v>103675</v>
      </c>
      <c r="L68" s="42">
        <v>422.88</v>
      </c>
      <c r="M68" s="43">
        <v>116292</v>
      </c>
      <c r="N68" s="42">
        <v>618</v>
      </c>
      <c r="O68" s="43">
        <v>169950</v>
      </c>
      <c r="P68" s="42">
        <v>360</v>
      </c>
      <c r="Q68" s="43">
        <v>99000</v>
      </c>
      <c r="R68" s="42">
        <v>537</v>
      </c>
      <c r="S68" s="43">
        <v>147675</v>
      </c>
      <c r="T68" s="42">
        <v>613.75</v>
      </c>
      <c r="U68" s="55">
        <v>168781.25</v>
      </c>
    </row>
    <row r="69" spans="1:21" ht="29" x14ac:dyDescent="0.35">
      <c r="A69" s="51">
        <v>48</v>
      </c>
      <c r="B69" s="40" t="s">
        <v>448</v>
      </c>
      <c r="C69" s="58" t="s">
        <v>457</v>
      </c>
      <c r="D69" s="40" t="s">
        <v>53</v>
      </c>
      <c r="E69" s="41">
        <v>2</v>
      </c>
      <c r="F69" s="43">
        <v>15000</v>
      </c>
      <c r="G69" s="43">
        <v>30000</v>
      </c>
      <c r="H69" s="43">
        <v>13505.6</v>
      </c>
      <c r="I69" s="43">
        <v>27011.200000000001</v>
      </c>
      <c r="J69" s="43">
        <v>21500</v>
      </c>
      <c r="K69" s="43">
        <v>43000</v>
      </c>
      <c r="L69" s="43">
        <v>21083.23</v>
      </c>
      <c r="M69" s="43">
        <v>42166.46</v>
      </c>
      <c r="N69" s="43">
        <v>14626</v>
      </c>
      <c r="O69" s="43">
        <v>29252</v>
      </c>
      <c r="P69" s="43">
        <v>20000</v>
      </c>
      <c r="Q69" s="43">
        <v>40000</v>
      </c>
      <c r="R69" s="43">
        <v>12900</v>
      </c>
      <c r="S69" s="43">
        <v>25800</v>
      </c>
      <c r="T69" s="43">
        <v>27719</v>
      </c>
      <c r="U69" s="55">
        <v>55438</v>
      </c>
    </row>
    <row r="70" spans="1:21" ht="29" x14ac:dyDescent="0.35">
      <c r="A70" s="51">
        <v>49</v>
      </c>
      <c r="B70" s="40" t="s">
        <v>472</v>
      </c>
      <c r="C70" s="58" t="s">
        <v>479</v>
      </c>
      <c r="D70" s="40" t="s">
        <v>53</v>
      </c>
      <c r="E70" s="41">
        <v>1</v>
      </c>
      <c r="F70" s="43">
        <v>4000</v>
      </c>
      <c r="G70" s="43">
        <v>4000</v>
      </c>
      <c r="H70" s="43">
        <v>1386.9</v>
      </c>
      <c r="I70" s="43">
        <v>1386.9</v>
      </c>
      <c r="J70" s="43">
        <v>4000</v>
      </c>
      <c r="K70" s="43">
        <v>4000</v>
      </c>
      <c r="L70" s="43">
        <v>2832.2</v>
      </c>
      <c r="M70" s="43">
        <v>2832.2</v>
      </c>
      <c r="N70" s="43">
        <v>4111</v>
      </c>
      <c r="O70" s="43">
        <v>4111</v>
      </c>
      <c r="P70" s="43">
        <v>7300</v>
      </c>
      <c r="Q70" s="43">
        <v>7300</v>
      </c>
      <c r="R70" s="43">
        <v>12500</v>
      </c>
      <c r="S70" s="43">
        <v>12500</v>
      </c>
      <c r="T70" s="43">
        <v>9918</v>
      </c>
      <c r="U70" s="55">
        <v>9918</v>
      </c>
    </row>
    <row r="71" spans="1:21" x14ac:dyDescent="0.35">
      <c r="A71" s="51">
        <v>50</v>
      </c>
      <c r="B71" s="40" t="s">
        <v>473</v>
      </c>
      <c r="C71" s="45" t="s">
        <v>474</v>
      </c>
      <c r="D71" s="40" t="s">
        <v>53</v>
      </c>
      <c r="E71" s="41">
        <v>1</v>
      </c>
      <c r="F71" s="43">
        <v>7000</v>
      </c>
      <c r="G71" s="43">
        <v>7000</v>
      </c>
      <c r="H71" s="43">
        <v>2448.35</v>
      </c>
      <c r="I71" s="43">
        <v>2448.35</v>
      </c>
      <c r="J71" s="43">
        <v>3500</v>
      </c>
      <c r="K71" s="43">
        <v>3500</v>
      </c>
      <c r="L71" s="43">
        <v>3073.63</v>
      </c>
      <c r="M71" s="43">
        <v>3073.63</v>
      </c>
      <c r="N71" s="43">
        <v>6366</v>
      </c>
      <c r="O71" s="43">
        <v>6366</v>
      </c>
      <c r="P71" s="43">
        <v>3000</v>
      </c>
      <c r="Q71" s="43">
        <v>3000</v>
      </c>
      <c r="R71" s="43">
        <v>3200</v>
      </c>
      <c r="S71" s="43">
        <v>3200</v>
      </c>
      <c r="T71" s="43">
        <v>9918</v>
      </c>
      <c r="U71" s="55">
        <v>9918</v>
      </c>
    </row>
    <row r="72" spans="1:21" x14ac:dyDescent="0.35">
      <c r="A72" s="51">
        <v>51</v>
      </c>
      <c r="B72" s="40" t="s">
        <v>207</v>
      </c>
      <c r="C72" s="45" t="s">
        <v>208</v>
      </c>
      <c r="D72" s="40" t="s">
        <v>62</v>
      </c>
      <c r="E72" s="60">
        <v>1746</v>
      </c>
      <c r="F72" s="42">
        <v>25</v>
      </c>
      <c r="G72" s="43">
        <v>43650</v>
      </c>
      <c r="H72" s="42">
        <v>24.82</v>
      </c>
      <c r="I72" s="43">
        <v>43335.72</v>
      </c>
      <c r="J72" s="42">
        <v>8.75</v>
      </c>
      <c r="K72" s="43">
        <v>15277.5</v>
      </c>
      <c r="L72" s="42">
        <v>13.61</v>
      </c>
      <c r="M72" s="43">
        <v>23763.06</v>
      </c>
      <c r="N72" s="42">
        <v>13</v>
      </c>
      <c r="O72" s="43">
        <v>22698</v>
      </c>
      <c r="P72" s="42">
        <v>18</v>
      </c>
      <c r="Q72" s="43">
        <v>31428</v>
      </c>
      <c r="R72" s="42">
        <v>15</v>
      </c>
      <c r="S72" s="43">
        <v>26190</v>
      </c>
      <c r="T72" s="42">
        <v>16</v>
      </c>
      <c r="U72" s="55">
        <v>27936</v>
      </c>
    </row>
    <row r="73" spans="1:21" x14ac:dyDescent="0.35">
      <c r="A73" s="52">
        <v>52</v>
      </c>
      <c r="B73" s="46" t="s">
        <v>264</v>
      </c>
      <c r="C73" s="79" t="s">
        <v>206</v>
      </c>
      <c r="D73" s="46" t="s">
        <v>76</v>
      </c>
      <c r="E73" s="143">
        <v>4.3</v>
      </c>
      <c r="F73" s="49">
        <v>3500</v>
      </c>
      <c r="G73" s="49">
        <v>15050</v>
      </c>
      <c r="H73" s="49">
        <v>3680</v>
      </c>
      <c r="I73" s="49">
        <v>15824</v>
      </c>
      <c r="J73" s="49">
        <v>3200</v>
      </c>
      <c r="K73" s="49">
        <v>13760</v>
      </c>
      <c r="L73" s="49">
        <v>4715.78</v>
      </c>
      <c r="M73" s="49">
        <v>20277.849999999999</v>
      </c>
      <c r="N73" s="49">
        <v>3390</v>
      </c>
      <c r="O73" s="49">
        <v>14577</v>
      </c>
      <c r="P73" s="49">
        <v>3200</v>
      </c>
      <c r="Q73" s="49">
        <v>13760</v>
      </c>
      <c r="R73" s="49">
        <v>4500</v>
      </c>
      <c r="S73" s="49">
        <v>19350</v>
      </c>
      <c r="T73" s="49">
        <v>4606.75</v>
      </c>
      <c r="U73" s="56">
        <v>19809.03</v>
      </c>
    </row>
    <row r="74" spans="1:21" ht="15" thickBot="1" x14ac:dyDescent="0.4">
      <c r="A74" s="534" t="s">
        <v>464</v>
      </c>
      <c r="B74" s="535"/>
      <c r="C74" s="535"/>
      <c r="D74" s="535"/>
      <c r="E74" s="536"/>
      <c r="F74" s="532">
        <f>SUM(G59:G73)</f>
        <v>1293179</v>
      </c>
      <c r="G74" s="533"/>
      <c r="H74" s="532">
        <f>SUM(I59:I73)</f>
        <v>1263666.0099999998</v>
      </c>
      <c r="I74" s="533"/>
      <c r="J74" s="532">
        <f>SUM(K59:K73)</f>
        <v>1366980.7</v>
      </c>
      <c r="K74" s="533"/>
      <c r="L74" s="532">
        <f>SUM(M59:M73)</f>
        <v>1384036.53</v>
      </c>
      <c r="M74" s="533"/>
      <c r="N74" s="532">
        <f>SUM(O59:O73)</f>
        <v>1530609</v>
      </c>
      <c r="O74" s="533"/>
      <c r="P74" s="532">
        <f>SUM(Q59:Q73)</f>
        <v>1747328.7</v>
      </c>
      <c r="Q74" s="533"/>
      <c r="R74" s="532">
        <f>SUM(S59:S73)</f>
        <v>1887004</v>
      </c>
      <c r="S74" s="533"/>
      <c r="T74" s="532">
        <f>SUM(U59:U73)</f>
        <v>3788849.53</v>
      </c>
      <c r="U74" s="537"/>
    </row>
    <row r="75" spans="1:21" ht="15" thickBot="1" x14ac:dyDescent="0.4"/>
    <row r="76" spans="1:21" x14ac:dyDescent="0.35">
      <c r="A76" s="529" t="s">
        <v>465</v>
      </c>
      <c r="B76" s="530"/>
      <c r="C76" s="530"/>
      <c r="D76" s="530"/>
      <c r="E76" s="531"/>
      <c r="F76" s="527" t="s">
        <v>167</v>
      </c>
      <c r="G76" s="531"/>
      <c r="H76" s="527" t="s">
        <v>169</v>
      </c>
      <c r="I76" s="531"/>
      <c r="J76" s="527" t="s">
        <v>420</v>
      </c>
      <c r="K76" s="531"/>
      <c r="L76" s="527" t="s">
        <v>421</v>
      </c>
      <c r="M76" s="531"/>
      <c r="N76" s="527" t="s">
        <v>422</v>
      </c>
      <c r="O76" s="531"/>
      <c r="P76" s="527" t="s">
        <v>423</v>
      </c>
      <c r="Q76" s="531"/>
      <c r="R76" s="527" t="s">
        <v>424</v>
      </c>
      <c r="S76" s="531"/>
      <c r="T76" s="527" t="s">
        <v>425</v>
      </c>
      <c r="U76" s="528"/>
    </row>
    <row r="77" spans="1:21" x14ac:dyDescent="0.35">
      <c r="A77" s="50" t="s">
        <v>0</v>
      </c>
      <c r="B77" s="57" t="s">
        <v>1</v>
      </c>
      <c r="C77" s="38" t="s">
        <v>2</v>
      </c>
      <c r="D77" s="38" t="s">
        <v>3</v>
      </c>
      <c r="E77" s="57" t="s">
        <v>4</v>
      </c>
      <c r="F77" s="38" t="s">
        <v>5</v>
      </c>
      <c r="G77" s="38" t="s">
        <v>6</v>
      </c>
      <c r="H77" s="38" t="s">
        <v>158</v>
      </c>
      <c r="I77" s="38" t="s">
        <v>159</v>
      </c>
      <c r="J77" s="38" t="s">
        <v>160</v>
      </c>
      <c r="K77" s="38" t="s">
        <v>161</v>
      </c>
      <c r="L77" s="38" t="s">
        <v>162</v>
      </c>
      <c r="M77" s="38" t="s">
        <v>163</v>
      </c>
      <c r="N77" s="38" t="s">
        <v>480</v>
      </c>
      <c r="O77" s="38" t="s">
        <v>481</v>
      </c>
      <c r="P77" s="38" t="s">
        <v>482</v>
      </c>
      <c r="Q77" s="38" t="s">
        <v>483</v>
      </c>
      <c r="R77" s="38" t="s">
        <v>484</v>
      </c>
      <c r="S77" s="38" t="s">
        <v>485</v>
      </c>
      <c r="T77" s="38" t="s">
        <v>486</v>
      </c>
      <c r="U77" s="38" t="s">
        <v>487</v>
      </c>
    </row>
    <row r="78" spans="1:21" x14ac:dyDescent="0.35">
      <c r="A78" s="51">
        <v>53</v>
      </c>
      <c r="B78" s="40" t="s">
        <v>333</v>
      </c>
      <c r="C78" s="160" t="s">
        <v>248</v>
      </c>
      <c r="D78" s="86" t="s">
        <v>59</v>
      </c>
      <c r="E78" s="87">
        <v>490</v>
      </c>
      <c r="F78" s="157">
        <v>40</v>
      </c>
      <c r="G78" s="158">
        <v>19600</v>
      </c>
      <c r="H78" s="157">
        <v>32.36</v>
      </c>
      <c r="I78" s="158">
        <v>15856.4</v>
      </c>
      <c r="J78" s="157">
        <v>32.5</v>
      </c>
      <c r="K78" s="158">
        <v>15925</v>
      </c>
      <c r="L78" s="157">
        <v>60</v>
      </c>
      <c r="M78" s="158">
        <v>29400</v>
      </c>
      <c r="N78" s="157">
        <v>44</v>
      </c>
      <c r="O78" s="158">
        <v>21560</v>
      </c>
      <c r="P78" s="157">
        <v>35.5</v>
      </c>
      <c r="Q78" s="158">
        <v>17395</v>
      </c>
      <c r="R78" s="157">
        <v>44</v>
      </c>
      <c r="S78" s="158">
        <v>21560</v>
      </c>
      <c r="T78" s="157">
        <v>56</v>
      </c>
      <c r="U78" s="158">
        <v>27440</v>
      </c>
    </row>
    <row r="79" spans="1:21" x14ac:dyDescent="0.35">
      <c r="A79" s="51">
        <v>54</v>
      </c>
      <c r="B79" s="40" t="s">
        <v>339</v>
      </c>
      <c r="C79" s="160" t="s">
        <v>475</v>
      </c>
      <c r="D79" s="86" t="s">
        <v>95</v>
      </c>
      <c r="E79" s="156">
        <v>2128</v>
      </c>
      <c r="F79" s="157">
        <v>60</v>
      </c>
      <c r="G79" s="158">
        <v>127680</v>
      </c>
      <c r="H79" s="157">
        <v>72.94</v>
      </c>
      <c r="I79" s="158">
        <v>155216.32000000001</v>
      </c>
      <c r="J79" s="157">
        <v>55</v>
      </c>
      <c r="K79" s="158">
        <v>117040</v>
      </c>
      <c r="L79" s="157">
        <v>57.73</v>
      </c>
      <c r="M79" s="158">
        <v>122849.44</v>
      </c>
      <c r="N79" s="157">
        <v>58</v>
      </c>
      <c r="O79" s="158">
        <v>123424</v>
      </c>
      <c r="P79" s="157">
        <v>70</v>
      </c>
      <c r="Q79" s="158">
        <v>148960</v>
      </c>
      <c r="R79" s="157">
        <v>66</v>
      </c>
      <c r="S79" s="158">
        <v>140448</v>
      </c>
      <c r="T79" s="157">
        <v>100</v>
      </c>
      <c r="U79" s="158">
        <v>212800</v>
      </c>
    </row>
    <row r="80" spans="1:21" x14ac:dyDescent="0.35">
      <c r="A80" s="51">
        <v>55</v>
      </c>
      <c r="B80" s="40" t="s">
        <v>476</v>
      </c>
      <c r="C80" s="160" t="s">
        <v>477</v>
      </c>
      <c r="D80" s="86" t="s">
        <v>95</v>
      </c>
      <c r="E80" s="156">
        <v>1558</v>
      </c>
      <c r="F80" s="157">
        <v>300</v>
      </c>
      <c r="G80" s="158">
        <v>467400</v>
      </c>
      <c r="H80" s="157">
        <v>355.58</v>
      </c>
      <c r="I80" s="158">
        <v>553993.64</v>
      </c>
      <c r="J80" s="157">
        <v>270</v>
      </c>
      <c r="K80" s="158">
        <v>420660</v>
      </c>
      <c r="L80" s="157">
        <v>490.1</v>
      </c>
      <c r="M80" s="158">
        <v>763575.8</v>
      </c>
      <c r="N80" s="157">
        <v>358</v>
      </c>
      <c r="O80" s="158">
        <v>557764</v>
      </c>
      <c r="P80" s="157">
        <v>290</v>
      </c>
      <c r="Q80" s="158">
        <v>451820</v>
      </c>
      <c r="R80" s="157">
        <v>357</v>
      </c>
      <c r="S80" s="158">
        <v>556206</v>
      </c>
      <c r="T80" s="157">
        <v>455.75</v>
      </c>
      <c r="U80" s="158">
        <v>710058.5</v>
      </c>
    </row>
    <row r="81" spans="1:21" x14ac:dyDescent="0.35">
      <c r="A81" s="52">
        <v>56</v>
      </c>
      <c r="B81" s="46" t="s">
        <v>258</v>
      </c>
      <c r="C81" s="161" t="s">
        <v>199</v>
      </c>
      <c r="D81" s="144" t="s">
        <v>127</v>
      </c>
      <c r="E81" s="146">
        <v>605</v>
      </c>
      <c r="F81" s="150">
        <v>25</v>
      </c>
      <c r="G81" s="151">
        <v>15125</v>
      </c>
      <c r="H81" s="150">
        <v>12.65</v>
      </c>
      <c r="I81" s="151">
        <v>7653.25</v>
      </c>
      <c r="J81" s="150">
        <v>5</v>
      </c>
      <c r="K81" s="151">
        <v>3025</v>
      </c>
      <c r="L81" s="150">
        <v>8.4499999999999993</v>
      </c>
      <c r="M81" s="151">
        <v>5112.25</v>
      </c>
      <c r="N81" s="150">
        <v>6.2</v>
      </c>
      <c r="O81" s="151">
        <v>3751</v>
      </c>
      <c r="P81" s="150">
        <v>5</v>
      </c>
      <c r="Q81" s="151">
        <v>3025</v>
      </c>
      <c r="R81" s="150">
        <v>6.15</v>
      </c>
      <c r="S81" s="151">
        <v>3720.75</v>
      </c>
      <c r="T81" s="150">
        <v>8</v>
      </c>
      <c r="U81" s="151">
        <v>4840</v>
      </c>
    </row>
    <row r="82" spans="1:21" x14ac:dyDescent="0.35">
      <c r="A82" s="470" t="s">
        <v>466</v>
      </c>
      <c r="B82" s="471"/>
      <c r="C82" s="471"/>
      <c r="D82" s="471"/>
      <c r="E82" s="472"/>
      <c r="F82" s="477">
        <f>SUM(G78:G81)</f>
        <v>629805</v>
      </c>
      <c r="G82" s="472"/>
      <c r="H82" s="477">
        <f>SUM(I78:I81)</f>
        <v>732719.61</v>
      </c>
      <c r="I82" s="472"/>
      <c r="J82" s="477">
        <f>SUM(K78:K81)</f>
        <v>556650</v>
      </c>
      <c r="K82" s="472"/>
      <c r="L82" s="477">
        <f>SUM(M78:M81)</f>
        <v>920937.49</v>
      </c>
      <c r="M82" s="472"/>
      <c r="N82" s="477">
        <f>SUM(O78:O81)</f>
        <v>706499</v>
      </c>
      <c r="O82" s="472"/>
      <c r="P82" s="477">
        <f>SUM(Q78:Q81)</f>
        <v>621200</v>
      </c>
      <c r="Q82" s="472"/>
      <c r="R82" s="477">
        <f>SUM(S78:S81)</f>
        <v>721934.75</v>
      </c>
      <c r="S82" s="472"/>
      <c r="T82" s="477">
        <f>SUM(U78:U81)</f>
        <v>955138.5</v>
      </c>
      <c r="U82" s="478"/>
    </row>
    <row r="83" spans="1:21" ht="15" thickBot="1" x14ac:dyDescent="0.4">
      <c r="A83" s="475" t="s">
        <v>467</v>
      </c>
      <c r="B83" s="476"/>
      <c r="C83" s="476"/>
      <c r="D83" s="476"/>
      <c r="E83" s="463"/>
      <c r="F83" s="524">
        <f>SUM(F50,F55,F74,F82)</f>
        <v>4106642.5</v>
      </c>
      <c r="G83" s="463"/>
      <c r="H83" s="524">
        <f>SUM(H50,H55,H74,H82,)</f>
        <v>3887786.6999999997</v>
      </c>
      <c r="I83" s="463"/>
      <c r="J83" s="524">
        <f>SUM(J50,J55,J74,J82,)</f>
        <v>4364908.45</v>
      </c>
      <c r="K83" s="463"/>
      <c r="L83" s="524">
        <f>SUM(L50,L55,L74,L82,)</f>
        <v>4813645.13</v>
      </c>
      <c r="M83" s="463"/>
      <c r="N83" s="524">
        <f>SUM(N50,N55,N74,N82)</f>
        <v>4862072.4000000004</v>
      </c>
      <c r="O83" s="463"/>
      <c r="P83" s="524">
        <f>SUM(P50,P55,P74,P82,)</f>
        <v>5040960.0999999996</v>
      </c>
      <c r="Q83" s="463"/>
      <c r="R83" s="524">
        <f>SUM(R50,R74,R55,R82,)</f>
        <v>5695984</v>
      </c>
      <c r="S83" s="463"/>
      <c r="T83" s="524">
        <f>SUM(T50,T55,T74,T82)</f>
        <v>10588438.809999999</v>
      </c>
      <c r="U83" s="526"/>
    </row>
    <row r="84" spans="1:21" ht="15" thickBot="1" x14ac:dyDescent="0.4"/>
    <row r="85" spans="1:21" ht="15" thickBot="1" x14ac:dyDescent="0.4">
      <c r="A85" s="514" t="s">
        <v>172</v>
      </c>
      <c r="B85" s="515"/>
      <c r="C85" s="515"/>
      <c r="D85" s="515"/>
      <c r="E85" s="516"/>
      <c r="F85" s="509" t="s">
        <v>173</v>
      </c>
      <c r="G85" s="516"/>
      <c r="H85" s="525">
        <v>-5.33E-2</v>
      </c>
      <c r="I85" s="516"/>
      <c r="J85" s="525">
        <v>6.2899999999999998E-2</v>
      </c>
      <c r="K85" s="516"/>
      <c r="L85" s="525">
        <v>0.17219999999999999</v>
      </c>
      <c r="M85" s="516"/>
      <c r="N85" s="525">
        <v>0.184</v>
      </c>
      <c r="O85" s="516"/>
      <c r="P85" s="525">
        <v>0.22750000000000001</v>
      </c>
      <c r="Q85" s="516"/>
      <c r="R85" s="509">
        <v>38.700000000000003</v>
      </c>
      <c r="S85" s="516"/>
      <c r="T85" s="525">
        <v>1.5784</v>
      </c>
      <c r="U85" s="510"/>
    </row>
  </sheetData>
  <mergeCells count="90">
    <mergeCell ref="J12:K12"/>
    <mergeCell ref="A12:E12"/>
    <mergeCell ref="F12:G12"/>
    <mergeCell ref="H12:I12"/>
    <mergeCell ref="L12:M12"/>
    <mergeCell ref="N12:O12"/>
    <mergeCell ref="P12:Q12"/>
    <mergeCell ref="R12:S12"/>
    <mergeCell ref="T12:U12"/>
    <mergeCell ref="T50:U50"/>
    <mergeCell ref="A52:E52"/>
    <mergeCell ref="F52:G52"/>
    <mergeCell ref="H52:I52"/>
    <mergeCell ref="J52:K52"/>
    <mergeCell ref="L52:M52"/>
    <mergeCell ref="A50:E50"/>
    <mergeCell ref="F50:G50"/>
    <mergeCell ref="H50:I50"/>
    <mergeCell ref="J50:K50"/>
    <mergeCell ref="L50:M50"/>
    <mergeCell ref="N55:O55"/>
    <mergeCell ref="P55:Q55"/>
    <mergeCell ref="N50:O50"/>
    <mergeCell ref="P50:Q50"/>
    <mergeCell ref="R50:S50"/>
    <mergeCell ref="N52:O52"/>
    <mergeCell ref="A55:E55"/>
    <mergeCell ref="F55:G55"/>
    <mergeCell ref="H55:I55"/>
    <mergeCell ref="J55:K55"/>
    <mergeCell ref="L55:M55"/>
    <mergeCell ref="T74:U74"/>
    <mergeCell ref="R55:S55"/>
    <mergeCell ref="T55:U55"/>
    <mergeCell ref="P52:Q52"/>
    <mergeCell ref="R52:S52"/>
    <mergeCell ref="T52:U52"/>
    <mergeCell ref="A74:E74"/>
    <mergeCell ref="F74:G74"/>
    <mergeCell ref="H74:I74"/>
    <mergeCell ref="J74:K74"/>
    <mergeCell ref="L74:M74"/>
    <mergeCell ref="L76:M76"/>
    <mergeCell ref="N76:O76"/>
    <mergeCell ref="P76:Q76"/>
    <mergeCell ref="R76:S76"/>
    <mergeCell ref="F57:G57"/>
    <mergeCell ref="H57:I57"/>
    <mergeCell ref="J57:K57"/>
    <mergeCell ref="L57:M57"/>
    <mergeCell ref="N57:O57"/>
    <mergeCell ref="P57:Q57"/>
    <mergeCell ref="N74:O74"/>
    <mergeCell ref="P74:Q74"/>
    <mergeCell ref="R74:S74"/>
    <mergeCell ref="T76:U76"/>
    <mergeCell ref="A57:E57"/>
    <mergeCell ref="A82:E82"/>
    <mergeCell ref="A83:E83"/>
    <mergeCell ref="A85:E85"/>
    <mergeCell ref="F85:G85"/>
    <mergeCell ref="H85:I85"/>
    <mergeCell ref="J85:K85"/>
    <mergeCell ref="T85:U85"/>
    <mergeCell ref="L85:M85"/>
    <mergeCell ref="R57:S57"/>
    <mergeCell ref="T57:U57"/>
    <mergeCell ref="A76:E76"/>
    <mergeCell ref="F76:G76"/>
    <mergeCell ref="H76:I76"/>
    <mergeCell ref="J76:K76"/>
    <mergeCell ref="N85:O85"/>
    <mergeCell ref="P85:Q85"/>
    <mergeCell ref="R85:S85"/>
    <mergeCell ref="T82:U82"/>
    <mergeCell ref="T83:U83"/>
    <mergeCell ref="R82:S82"/>
    <mergeCell ref="P82:Q82"/>
    <mergeCell ref="R83:S83"/>
    <mergeCell ref="P83:Q83"/>
    <mergeCell ref="N83:O83"/>
    <mergeCell ref="F82:G82"/>
    <mergeCell ref="F83:G83"/>
    <mergeCell ref="N82:O82"/>
    <mergeCell ref="L82:M82"/>
    <mergeCell ref="L83:M83"/>
    <mergeCell ref="J83:K83"/>
    <mergeCell ref="J82:K82"/>
    <mergeCell ref="H82:I82"/>
    <mergeCell ref="H83:I83"/>
  </mergeCells>
  <pageMargins left="0.7" right="0.7" top="0.75" bottom="0.75" header="0.3" footer="0.3"/>
  <drawing r:id="rId1"/>
  <tableParts count="4">
    <tablePart r:id="rId2"/>
    <tablePart r:id="rId3"/>
    <tablePart r:id="rId4"/>
    <tablePart r:id="rId5"/>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89F6C-6B94-4218-BFE0-80021DEED298}">
  <dimension ref="A3:M33"/>
  <sheetViews>
    <sheetView workbookViewId="0">
      <selection activeCell="B3" sqref="B3:B10"/>
    </sheetView>
  </sheetViews>
  <sheetFormatPr defaultColWidth="8.7265625" defaultRowHeight="14.5" x14ac:dyDescent="0.35"/>
  <cols>
    <col min="1" max="1" width="18.1796875" style="75" customWidth="1"/>
    <col min="2" max="2" width="22" style="75" customWidth="1"/>
    <col min="3" max="3" width="25.81640625" style="75" customWidth="1"/>
    <col min="4" max="4" width="8.7265625" style="75"/>
    <col min="5" max="5" width="10.26953125" style="75" customWidth="1"/>
    <col min="6" max="6" width="14.26953125" style="75" customWidth="1"/>
    <col min="7" max="7" width="14.1796875" style="75" customWidth="1"/>
    <col min="8" max="8" width="14.453125" style="75" customWidth="1"/>
    <col min="9" max="9" width="16" style="75" customWidth="1"/>
    <col min="10" max="10" width="13.453125" style="75" customWidth="1"/>
    <col min="11" max="11" width="13" style="75" customWidth="1"/>
    <col min="12" max="12" width="14.453125" style="75" customWidth="1"/>
    <col min="13" max="13" width="13" style="75" customWidth="1"/>
    <col min="14" max="16384" width="8.7265625" style="75"/>
  </cols>
  <sheetData>
    <row r="3" spans="1:13" x14ac:dyDescent="0.35">
      <c r="A3" s="84" t="s">
        <v>7</v>
      </c>
      <c r="B3" s="246" t="s">
        <v>903</v>
      </c>
      <c r="C3" s="84"/>
    </row>
    <row r="4" spans="1:13" x14ac:dyDescent="0.35">
      <c r="A4" s="84" t="s">
        <v>1092</v>
      </c>
      <c r="B4" s="246" t="str">
        <f>VLOOKUP(B3,DATA!A2:E80,3)</f>
        <v>Springfield</v>
      </c>
      <c r="C4" s="84"/>
    </row>
    <row r="5" spans="1:13" x14ac:dyDescent="0.35">
      <c r="A5" s="84" t="s">
        <v>9</v>
      </c>
      <c r="B5" s="246" t="str">
        <f>VLOOKUP(B3,DATA!A2:E80,4)</f>
        <v>Springfield-Robertson County</v>
      </c>
      <c r="C5" s="84"/>
    </row>
    <row r="6" spans="1:13" x14ac:dyDescent="0.35">
      <c r="A6" s="84" t="s">
        <v>10</v>
      </c>
      <c r="B6" s="381" t="s">
        <v>1128</v>
      </c>
      <c r="C6" s="84"/>
    </row>
    <row r="7" spans="1:13" x14ac:dyDescent="0.35">
      <c r="A7" s="84" t="s">
        <v>767</v>
      </c>
      <c r="B7" s="336" t="s">
        <v>1291</v>
      </c>
      <c r="C7" s="84"/>
    </row>
    <row r="8" spans="1:13" x14ac:dyDescent="0.35">
      <c r="A8" s="84" t="s">
        <v>12</v>
      </c>
      <c r="B8" s="283">
        <v>45777</v>
      </c>
      <c r="C8" s="84"/>
    </row>
    <row r="9" spans="1:13" x14ac:dyDescent="0.35">
      <c r="A9" s="84" t="s">
        <v>13</v>
      </c>
      <c r="B9" s="246" t="str">
        <f>VLOOKUP(B3,DATA!A2:E80,2)</f>
        <v>Robertson</v>
      </c>
      <c r="C9" s="84"/>
    </row>
    <row r="10" spans="1:13" x14ac:dyDescent="0.35">
      <c r="A10" s="84" t="s">
        <v>14</v>
      </c>
      <c r="B10" s="246" t="str">
        <f>VLOOKUP(B3,DATA!A2:E80,5)</f>
        <v>Middle</v>
      </c>
      <c r="C10" s="84"/>
    </row>
    <row r="12" spans="1:13" x14ac:dyDescent="0.35">
      <c r="A12" s="543" t="s">
        <v>17</v>
      </c>
      <c r="B12" s="474"/>
      <c r="C12" s="474"/>
      <c r="D12" s="474"/>
      <c r="E12" s="461"/>
      <c r="F12" s="543" t="s">
        <v>167</v>
      </c>
      <c r="G12" s="461"/>
      <c r="H12" s="543" t="s">
        <v>503</v>
      </c>
      <c r="I12" s="461"/>
      <c r="J12" s="543" t="s">
        <v>424</v>
      </c>
      <c r="K12" s="461"/>
      <c r="L12" s="543" t="s">
        <v>504</v>
      </c>
      <c r="M12" s="461"/>
    </row>
    <row r="13" spans="1:13" x14ac:dyDescent="0.35">
      <c r="A13" s="50" t="s">
        <v>0</v>
      </c>
      <c r="B13" s="57" t="s">
        <v>1</v>
      </c>
      <c r="C13" s="38" t="s">
        <v>2</v>
      </c>
      <c r="D13" s="38" t="s">
        <v>3</v>
      </c>
      <c r="E13" s="57" t="s">
        <v>4</v>
      </c>
      <c r="F13" s="38" t="s">
        <v>5</v>
      </c>
      <c r="G13" s="38" t="s">
        <v>6</v>
      </c>
      <c r="H13" s="38" t="s">
        <v>213</v>
      </c>
      <c r="I13" s="38" t="s">
        <v>214</v>
      </c>
      <c r="J13" s="38" t="s">
        <v>215</v>
      </c>
      <c r="K13" s="38" t="s">
        <v>216</v>
      </c>
      <c r="L13" s="38" t="s">
        <v>352</v>
      </c>
      <c r="M13" s="53" t="s">
        <v>353</v>
      </c>
    </row>
    <row r="14" spans="1:13" ht="29" x14ac:dyDescent="0.35">
      <c r="A14" s="122">
        <v>1</v>
      </c>
      <c r="B14" s="40" t="s">
        <v>174</v>
      </c>
      <c r="C14" s="45" t="s">
        <v>175</v>
      </c>
      <c r="D14" s="40" t="s">
        <v>37</v>
      </c>
      <c r="E14" s="60">
        <v>1250</v>
      </c>
      <c r="F14" s="42">
        <v>5</v>
      </c>
      <c r="G14" s="43">
        <v>6250</v>
      </c>
      <c r="H14" s="42">
        <v>4.3</v>
      </c>
      <c r="I14" s="43">
        <v>5375</v>
      </c>
      <c r="J14" s="42">
        <v>4.5</v>
      </c>
      <c r="K14" s="43">
        <v>5625</v>
      </c>
      <c r="L14" s="42">
        <v>3.91</v>
      </c>
      <c r="M14" s="55">
        <v>4887.5</v>
      </c>
    </row>
    <row r="15" spans="1:13" ht="29" x14ac:dyDescent="0.35">
      <c r="A15" s="122">
        <v>2</v>
      </c>
      <c r="B15" s="40" t="s">
        <v>176</v>
      </c>
      <c r="C15" s="45" t="s">
        <v>177</v>
      </c>
      <c r="D15" s="40" t="s">
        <v>37</v>
      </c>
      <c r="E15" s="60">
        <v>1560</v>
      </c>
      <c r="F15" s="42">
        <v>5</v>
      </c>
      <c r="G15" s="43">
        <v>7800</v>
      </c>
      <c r="H15" s="42">
        <v>4.25</v>
      </c>
      <c r="I15" s="43">
        <v>6630</v>
      </c>
      <c r="J15" s="42">
        <v>5.25</v>
      </c>
      <c r="K15" s="43">
        <v>8190</v>
      </c>
      <c r="L15" s="42">
        <v>4.54</v>
      </c>
      <c r="M15" s="55">
        <v>7082.4</v>
      </c>
    </row>
    <row r="16" spans="1:13" ht="29" x14ac:dyDescent="0.35">
      <c r="A16" s="122">
        <v>3</v>
      </c>
      <c r="B16" s="40" t="s">
        <v>178</v>
      </c>
      <c r="C16" s="45" t="s">
        <v>179</v>
      </c>
      <c r="D16" s="40" t="s">
        <v>59</v>
      </c>
      <c r="E16" s="60">
        <v>1500</v>
      </c>
      <c r="F16" s="42">
        <v>12</v>
      </c>
      <c r="G16" s="43">
        <v>18000</v>
      </c>
      <c r="H16" s="42">
        <v>1.8</v>
      </c>
      <c r="I16" s="43">
        <v>2700</v>
      </c>
      <c r="J16" s="42">
        <v>2.2000000000000002</v>
      </c>
      <c r="K16" s="43">
        <v>3300</v>
      </c>
      <c r="L16" s="42">
        <v>1.9</v>
      </c>
      <c r="M16" s="55">
        <v>2850</v>
      </c>
    </row>
    <row r="17" spans="1:13" ht="29" x14ac:dyDescent="0.35">
      <c r="A17" s="122">
        <v>4</v>
      </c>
      <c r="B17" s="40" t="s">
        <v>182</v>
      </c>
      <c r="C17" s="45" t="s">
        <v>183</v>
      </c>
      <c r="D17" s="40" t="s">
        <v>56</v>
      </c>
      <c r="E17" s="41">
        <v>1</v>
      </c>
      <c r="F17" s="43">
        <v>35000</v>
      </c>
      <c r="G17" s="43">
        <v>35000</v>
      </c>
      <c r="H17" s="43">
        <v>46900</v>
      </c>
      <c r="I17" s="43">
        <v>46900</v>
      </c>
      <c r="J17" s="43">
        <v>60000</v>
      </c>
      <c r="K17" s="43">
        <v>60000</v>
      </c>
      <c r="L17" s="43">
        <v>36892</v>
      </c>
      <c r="M17" s="55">
        <v>36892</v>
      </c>
    </row>
    <row r="18" spans="1:13" ht="43.5" x14ac:dyDescent="0.35">
      <c r="A18" s="122">
        <v>5</v>
      </c>
      <c r="B18" s="40" t="s">
        <v>184</v>
      </c>
      <c r="C18" s="58" t="s">
        <v>499</v>
      </c>
      <c r="D18" s="40" t="s">
        <v>56</v>
      </c>
      <c r="E18" s="41">
        <v>1</v>
      </c>
      <c r="F18" s="43">
        <v>10000</v>
      </c>
      <c r="G18" s="43">
        <v>10000</v>
      </c>
      <c r="H18" s="43">
        <v>47000</v>
      </c>
      <c r="I18" s="43">
        <v>47000</v>
      </c>
      <c r="J18" s="43">
        <v>37850</v>
      </c>
      <c r="K18" s="43">
        <v>37850</v>
      </c>
      <c r="L18" s="43">
        <v>7084</v>
      </c>
      <c r="M18" s="55">
        <v>7084</v>
      </c>
    </row>
    <row r="19" spans="1:13" x14ac:dyDescent="0.35">
      <c r="A19" s="122">
        <v>6</v>
      </c>
      <c r="B19" s="40" t="s">
        <v>185</v>
      </c>
      <c r="C19" s="45" t="s">
        <v>488</v>
      </c>
      <c r="D19" s="40" t="s">
        <v>56</v>
      </c>
      <c r="E19" s="41">
        <v>1</v>
      </c>
      <c r="F19" s="43">
        <v>10000</v>
      </c>
      <c r="G19" s="43">
        <v>10000</v>
      </c>
      <c r="H19" s="43">
        <v>2800</v>
      </c>
      <c r="I19" s="43">
        <v>2800</v>
      </c>
      <c r="J19" s="43">
        <v>27500</v>
      </c>
      <c r="K19" s="43">
        <v>27500</v>
      </c>
      <c r="L19" s="42">
        <v>575</v>
      </c>
      <c r="M19" s="54">
        <v>575</v>
      </c>
    </row>
    <row r="20" spans="1:13" x14ac:dyDescent="0.35">
      <c r="A20" s="122">
        <v>7</v>
      </c>
      <c r="B20" s="40" t="s">
        <v>489</v>
      </c>
      <c r="C20" s="45" t="s">
        <v>243</v>
      </c>
      <c r="D20" s="40" t="s">
        <v>56</v>
      </c>
      <c r="E20" s="41">
        <v>1</v>
      </c>
      <c r="F20" s="43">
        <v>15000</v>
      </c>
      <c r="G20" s="43">
        <v>15000</v>
      </c>
      <c r="H20" s="43">
        <v>4700</v>
      </c>
      <c r="I20" s="43">
        <v>4700</v>
      </c>
      <c r="J20" s="43">
        <v>27500</v>
      </c>
      <c r="K20" s="43">
        <v>27500</v>
      </c>
      <c r="L20" s="42">
        <v>1</v>
      </c>
      <c r="M20" s="54">
        <v>1</v>
      </c>
    </row>
    <row r="21" spans="1:13" x14ac:dyDescent="0.35">
      <c r="A21" s="122">
        <v>8</v>
      </c>
      <c r="B21" s="40" t="s">
        <v>190</v>
      </c>
      <c r="C21" s="45" t="s">
        <v>61</v>
      </c>
      <c r="D21" s="40" t="s">
        <v>62</v>
      </c>
      <c r="E21" s="60">
        <v>17521</v>
      </c>
      <c r="F21" s="42">
        <v>10</v>
      </c>
      <c r="G21" s="43">
        <v>175213.92</v>
      </c>
      <c r="H21" s="42">
        <v>9.4</v>
      </c>
      <c r="I21" s="43">
        <v>164701.07999999999</v>
      </c>
      <c r="J21" s="42">
        <v>17.600000000000001</v>
      </c>
      <c r="K21" s="43">
        <v>308376.5</v>
      </c>
      <c r="L21" s="42">
        <v>24.28</v>
      </c>
      <c r="M21" s="55">
        <v>425419.4</v>
      </c>
    </row>
    <row r="22" spans="1:13" ht="43.5" x14ac:dyDescent="0.35">
      <c r="A22" s="122">
        <v>9</v>
      </c>
      <c r="B22" s="40" t="s">
        <v>490</v>
      </c>
      <c r="C22" s="58" t="s">
        <v>500</v>
      </c>
      <c r="D22" s="40" t="s">
        <v>37</v>
      </c>
      <c r="E22" s="41">
        <v>314</v>
      </c>
      <c r="F22" s="42">
        <v>50</v>
      </c>
      <c r="G22" s="43">
        <v>15700</v>
      </c>
      <c r="H22" s="42">
        <v>47.1</v>
      </c>
      <c r="I22" s="43">
        <v>14789.4</v>
      </c>
      <c r="J22" s="42">
        <v>85</v>
      </c>
      <c r="K22" s="43">
        <v>26690</v>
      </c>
      <c r="L22" s="42">
        <v>24.15</v>
      </c>
      <c r="M22" s="104"/>
    </row>
    <row r="23" spans="1:13" x14ac:dyDescent="0.35">
      <c r="A23" s="122">
        <v>10</v>
      </c>
      <c r="B23" s="40" t="s">
        <v>491</v>
      </c>
      <c r="C23" s="45" t="s">
        <v>492</v>
      </c>
      <c r="D23" s="40" t="s">
        <v>37</v>
      </c>
      <c r="E23" s="41">
        <v>265</v>
      </c>
      <c r="F23" s="42">
        <v>9.5</v>
      </c>
      <c r="G23" s="43">
        <v>2517.5</v>
      </c>
      <c r="H23" s="42">
        <v>18.899999999999999</v>
      </c>
      <c r="I23" s="43">
        <v>5008.5</v>
      </c>
      <c r="J23" s="42">
        <v>9.75</v>
      </c>
      <c r="K23" s="43">
        <v>2583.75</v>
      </c>
      <c r="L23" s="42">
        <v>7.59</v>
      </c>
      <c r="M23" s="55">
        <v>2011.35</v>
      </c>
    </row>
    <row r="24" spans="1:13" x14ac:dyDescent="0.35">
      <c r="A24" s="122">
        <v>11</v>
      </c>
      <c r="B24" s="40" t="s">
        <v>493</v>
      </c>
      <c r="C24" s="45" t="s">
        <v>494</v>
      </c>
      <c r="D24" s="40" t="s">
        <v>37</v>
      </c>
      <c r="E24" s="41">
        <v>245</v>
      </c>
      <c r="F24" s="42">
        <v>55</v>
      </c>
      <c r="G24" s="43">
        <v>13475</v>
      </c>
      <c r="H24" s="42">
        <v>35.6</v>
      </c>
      <c r="I24" s="43">
        <v>8722</v>
      </c>
      <c r="J24" s="42">
        <v>50.5</v>
      </c>
      <c r="K24" s="43">
        <v>12372.5</v>
      </c>
      <c r="L24" s="42">
        <v>91.62</v>
      </c>
      <c r="M24" s="55">
        <v>22446.9</v>
      </c>
    </row>
    <row r="25" spans="1:13" ht="43.5" x14ac:dyDescent="0.35">
      <c r="A25" s="122">
        <v>12</v>
      </c>
      <c r="B25" s="40" t="s">
        <v>495</v>
      </c>
      <c r="C25" s="58" t="s">
        <v>501</v>
      </c>
      <c r="D25" s="40" t="s">
        <v>56</v>
      </c>
      <c r="E25" s="41">
        <v>1</v>
      </c>
      <c r="F25" s="43">
        <v>7500</v>
      </c>
      <c r="G25" s="43">
        <v>7500</v>
      </c>
      <c r="H25" s="43">
        <v>10300</v>
      </c>
      <c r="I25" s="43">
        <v>10300</v>
      </c>
      <c r="J25" s="43">
        <v>6550</v>
      </c>
      <c r="K25" s="43">
        <v>6550</v>
      </c>
      <c r="L25" s="43">
        <v>5800.65</v>
      </c>
      <c r="M25" s="55">
        <v>5800.65</v>
      </c>
    </row>
    <row r="26" spans="1:13" ht="43.5" x14ac:dyDescent="0.35">
      <c r="A26" s="122">
        <v>13</v>
      </c>
      <c r="B26" s="40" t="s">
        <v>496</v>
      </c>
      <c r="C26" s="58" t="s">
        <v>502</v>
      </c>
      <c r="D26" s="40" t="s">
        <v>56</v>
      </c>
      <c r="E26" s="41">
        <v>1</v>
      </c>
      <c r="F26" s="43">
        <v>30000</v>
      </c>
      <c r="G26" s="43">
        <v>30000</v>
      </c>
      <c r="H26" s="43">
        <v>65900</v>
      </c>
      <c r="I26" s="43">
        <v>65900</v>
      </c>
      <c r="J26" s="43">
        <v>26150</v>
      </c>
      <c r="K26" s="43">
        <v>26150</v>
      </c>
      <c r="L26" s="43">
        <v>97230.79</v>
      </c>
      <c r="M26" s="55">
        <v>97230.79</v>
      </c>
    </row>
    <row r="27" spans="1:13" ht="29" x14ac:dyDescent="0.35">
      <c r="A27" s="122">
        <v>14</v>
      </c>
      <c r="B27" s="40" t="s">
        <v>497</v>
      </c>
      <c r="C27" s="45" t="s">
        <v>498</v>
      </c>
      <c r="D27" s="40" t="s">
        <v>56</v>
      </c>
      <c r="E27" s="41">
        <v>1</v>
      </c>
      <c r="F27" s="43">
        <v>30000</v>
      </c>
      <c r="G27" s="43">
        <v>30000</v>
      </c>
      <c r="H27" s="43">
        <v>54000</v>
      </c>
      <c r="I27" s="43">
        <v>54000</v>
      </c>
      <c r="J27" s="43">
        <v>20000</v>
      </c>
      <c r="K27" s="43">
        <v>20000</v>
      </c>
      <c r="L27" s="43">
        <v>48990</v>
      </c>
      <c r="M27" s="55">
        <v>48990</v>
      </c>
    </row>
    <row r="28" spans="1:13" x14ac:dyDescent="0.35">
      <c r="A28" s="122">
        <v>15</v>
      </c>
      <c r="B28" s="40" t="s">
        <v>205</v>
      </c>
      <c r="C28" s="45" t="s">
        <v>206</v>
      </c>
      <c r="D28" s="40" t="s">
        <v>76</v>
      </c>
      <c r="E28" s="59">
        <v>4.5</v>
      </c>
      <c r="F28" s="43">
        <v>4000</v>
      </c>
      <c r="G28" s="43">
        <v>18000</v>
      </c>
      <c r="H28" s="43">
        <v>3400</v>
      </c>
      <c r="I28" s="43">
        <v>15300</v>
      </c>
      <c r="J28" s="43">
        <v>4800</v>
      </c>
      <c r="K28" s="43">
        <v>21600</v>
      </c>
      <c r="L28" s="43">
        <v>3680</v>
      </c>
      <c r="M28" s="55">
        <v>16560</v>
      </c>
    </row>
    <row r="29" spans="1:13" x14ac:dyDescent="0.35">
      <c r="A29" s="122">
        <v>16</v>
      </c>
      <c r="B29" s="40" t="s">
        <v>344</v>
      </c>
      <c r="C29" s="45" t="s">
        <v>295</v>
      </c>
      <c r="D29" s="40" t="s">
        <v>59</v>
      </c>
      <c r="E29" s="41">
        <v>340</v>
      </c>
      <c r="F29" s="42">
        <v>30</v>
      </c>
      <c r="G29" s="43">
        <v>10200</v>
      </c>
      <c r="H29" s="42">
        <v>13.4</v>
      </c>
      <c r="I29" s="43">
        <v>4556</v>
      </c>
      <c r="J29" s="42">
        <v>17.100000000000001</v>
      </c>
      <c r="K29" s="43">
        <v>5814</v>
      </c>
      <c r="L29" s="42">
        <v>14.26</v>
      </c>
      <c r="M29" s="55">
        <v>4848.3999999999996</v>
      </c>
    </row>
    <row r="30" spans="1:13" x14ac:dyDescent="0.35">
      <c r="A30" s="123">
        <v>17</v>
      </c>
      <c r="B30" s="46" t="s">
        <v>207</v>
      </c>
      <c r="C30" s="79" t="s">
        <v>208</v>
      </c>
      <c r="D30" s="46" t="s">
        <v>62</v>
      </c>
      <c r="E30" s="80">
        <v>4587</v>
      </c>
      <c r="F30" s="72">
        <v>16</v>
      </c>
      <c r="G30" s="49">
        <v>73393.38</v>
      </c>
      <c r="H30" s="72">
        <v>8.25</v>
      </c>
      <c r="I30" s="49">
        <v>37843.46</v>
      </c>
      <c r="J30" s="72">
        <v>15.15</v>
      </c>
      <c r="K30" s="49">
        <v>69494.36</v>
      </c>
      <c r="L30" s="72">
        <v>5.95</v>
      </c>
      <c r="M30" s="56">
        <v>27293.16</v>
      </c>
    </row>
    <row r="31" spans="1:13" ht="15" thickBot="1" x14ac:dyDescent="0.4">
      <c r="A31" s="544" t="s">
        <v>406</v>
      </c>
      <c r="B31" s="545"/>
      <c r="C31" s="545"/>
      <c r="D31" s="545"/>
      <c r="E31" s="545"/>
      <c r="F31" s="451">
        <f>SUM(G14:G30)</f>
        <v>478049.80000000005</v>
      </c>
      <c r="G31" s="448"/>
      <c r="H31" s="451">
        <f>SUM(I14:I30)</f>
        <v>497225.44</v>
      </c>
      <c r="I31" s="448"/>
      <c r="J31" s="451">
        <f>SUM(K14:K30)</f>
        <v>669596.11</v>
      </c>
      <c r="K31" s="448"/>
      <c r="L31" s="451">
        <f>SUM(M14:M30)</f>
        <v>709972.55000000016</v>
      </c>
      <c r="M31" s="452"/>
    </row>
    <row r="32" spans="1:13" ht="15" thickBot="1" x14ac:dyDescent="0.4"/>
    <row r="33" spans="1:13" ht="15" thickBot="1" x14ac:dyDescent="0.4">
      <c r="A33" s="442" t="s">
        <v>505</v>
      </c>
      <c r="B33" s="443"/>
      <c r="C33" s="443"/>
      <c r="D33" s="443"/>
      <c r="E33" s="444"/>
      <c r="F33" s="540" t="s">
        <v>173</v>
      </c>
      <c r="G33" s="444"/>
      <c r="H33" s="541">
        <v>4.0099999999999997E-2</v>
      </c>
      <c r="I33" s="444"/>
      <c r="J33" s="541">
        <v>0.4007</v>
      </c>
      <c r="K33" s="444"/>
      <c r="L33" s="541">
        <v>0.48509999999999998</v>
      </c>
      <c r="M33" s="542"/>
    </row>
  </sheetData>
  <mergeCells count="15">
    <mergeCell ref="A12:E12"/>
    <mergeCell ref="F12:G12"/>
    <mergeCell ref="H12:I12"/>
    <mergeCell ref="L12:M12"/>
    <mergeCell ref="A31:E31"/>
    <mergeCell ref="F31:G31"/>
    <mergeCell ref="H31:I31"/>
    <mergeCell ref="J31:K31"/>
    <mergeCell ref="L31:M31"/>
    <mergeCell ref="J12:K12"/>
    <mergeCell ref="A33:E33"/>
    <mergeCell ref="F33:G33"/>
    <mergeCell ref="H33:I33"/>
    <mergeCell ref="J33:K33"/>
    <mergeCell ref="L33:M33"/>
  </mergeCell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0A42-9128-4CCB-B5B3-0BEB04EFED30}">
  <dimension ref="A3:L271"/>
  <sheetViews>
    <sheetView workbookViewId="0">
      <selection activeCell="B3" sqref="B3:B10"/>
    </sheetView>
  </sheetViews>
  <sheetFormatPr defaultColWidth="8.7265625" defaultRowHeight="14.5" x14ac:dyDescent="0.35"/>
  <cols>
    <col min="1" max="1" width="18.54296875" style="85" customWidth="1"/>
    <col min="2" max="2" width="21.26953125" style="85" customWidth="1"/>
    <col min="3" max="3" width="31.453125" style="85" customWidth="1"/>
    <col min="4" max="4" width="8.7265625" style="85"/>
    <col min="5" max="5" width="10.26953125" style="85" customWidth="1"/>
    <col min="6" max="6" width="11.1796875" style="85" customWidth="1"/>
    <col min="7" max="7" width="18" style="85" customWidth="1"/>
    <col min="8" max="8" width="23.54296875" style="85" customWidth="1"/>
    <col min="9" max="9" width="26.453125" style="85" customWidth="1"/>
    <col min="10" max="11" width="23.1796875" style="85" customWidth="1"/>
    <col min="12" max="16384" width="8.7265625" style="85"/>
  </cols>
  <sheetData>
    <row r="3" spans="1:11" x14ac:dyDescent="0.35">
      <c r="A3" s="84" t="s">
        <v>7</v>
      </c>
      <c r="B3" s="246" t="s">
        <v>873</v>
      </c>
      <c r="C3" s="84"/>
    </row>
    <row r="4" spans="1:11" x14ac:dyDescent="0.35">
      <c r="A4" s="84" t="s">
        <v>8</v>
      </c>
      <c r="B4" s="246" t="str">
        <f>VLOOKUP(B3,DATA!A2:E80,3)</f>
        <v>Smyrna</v>
      </c>
      <c r="C4" s="84"/>
    </row>
    <row r="5" spans="1:11" x14ac:dyDescent="0.35">
      <c r="A5" s="84" t="s">
        <v>768</v>
      </c>
      <c r="B5" s="246" t="str">
        <f>VLOOKUP(B3,DATA!A2:E80,4)</f>
        <v>Smyrna Airport</v>
      </c>
      <c r="C5" s="84"/>
    </row>
    <row r="6" spans="1:11" x14ac:dyDescent="0.35">
      <c r="A6" s="84" t="s">
        <v>1093</v>
      </c>
      <c r="B6" s="246" t="s">
        <v>1099</v>
      </c>
      <c r="C6" s="84"/>
      <c r="D6" s="84"/>
      <c r="E6" s="84"/>
    </row>
    <row r="7" spans="1:11" x14ac:dyDescent="0.35">
      <c r="A7" s="84" t="s">
        <v>767</v>
      </c>
      <c r="B7" s="338" t="s">
        <v>1292</v>
      </c>
      <c r="C7" s="84"/>
    </row>
    <row r="8" spans="1:11" x14ac:dyDescent="0.35">
      <c r="A8" s="84" t="s">
        <v>12</v>
      </c>
      <c r="B8" s="283">
        <v>45734</v>
      </c>
      <c r="C8" s="84"/>
    </row>
    <row r="9" spans="1:11" x14ac:dyDescent="0.35">
      <c r="A9" s="84" t="s">
        <v>13</v>
      </c>
      <c r="B9" s="246" t="str">
        <f>VLOOKUP(B3,DATA!A2:E80,2)</f>
        <v>Rutherford</v>
      </c>
      <c r="C9" s="84"/>
    </row>
    <row r="10" spans="1:11" x14ac:dyDescent="0.35">
      <c r="A10" s="84" t="s">
        <v>14</v>
      </c>
      <c r="B10" s="246" t="str">
        <f>VLOOKUP(B3,DATA!A2:E80,5)</f>
        <v>Middle</v>
      </c>
      <c r="C10" s="84"/>
    </row>
    <row r="11" spans="1:11" ht="15" thickBot="1" x14ac:dyDescent="0.4"/>
    <row r="12" spans="1:11" x14ac:dyDescent="0.35">
      <c r="A12" s="563" t="s">
        <v>17</v>
      </c>
      <c r="B12" s="564"/>
      <c r="C12" s="564"/>
      <c r="D12" s="564"/>
      <c r="E12" s="564"/>
      <c r="F12" s="565" t="s">
        <v>48</v>
      </c>
      <c r="G12" s="566"/>
      <c r="H12" s="565" t="s">
        <v>507</v>
      </c>
      <c r="I12" s="566"/>
      <c r="J12" s="565" t="s">
        <v>508</v>
      </c>
      <c r="K12" s="418"/>
    </row>
    <row r="13" spans="1:11" x14ac:dyDescent="0.35">
      <c r="A13" s="50" t="s">
        <v>0</v>
      </c>
      <c r="B13" s="57" t="s">
        <v>1</v>
      </c>
      <c r="C13" s="38" t="s">
        <v>2</v>
      </c>
      <c r="D13" s="38" t="s">
        <v>3</v>
      </c>
      <c r="E13" s="57" t="s">
        <v>4</v>
      </c>
      <c r="F13" s="38" t="s">
        <v>5</v>
      </c>
      <c r="G13" s="38" t="s">
        <v>6</v>
      </c>
      <c r="H13" s="38" t="s">
        <v>213</v>
      </c>
      <c r="I13" s="38" t="s">
        <v>214</v>
      </c>
      <c r="J13" s="38" t="s">
        <v>215</v>
      </c>
      <c r="K13" s="53" t="s">
        <v>216</v>
      </c>
    </row>
    <row r="14" spans="1:11" x14ac:dyDescent="0.35">
      <c r="A14" s="122">
        <v>1</v>
      </c>
      <c r="B14" s="40" t="s">
        <v>509</v>
      </c>
      <c r="C14" s="45" t="s">
        <v>510</v>
      </c>
      <c r="D14" s="40" t="s">
        <v>377</v>
      </c>
      <c r="E14" s="41">
        <v>1</v>
      </c>
      <c r="F14" s="163">
        <v>88000</v>
      </c>
      <c r="G14" s="163">
        <v>88000</v>
      </c>
      <c r="H14" s="163">
        <v>161000</v>
      </c>
      <c r="I14" s="163">
        <v>161000</v>
      </c>
      <c r="J14" s="163">
        <v>273000</v>
      </c>
      <c r="K14" s="168">
        <v>273000</v>
      </c>
    </row>
    <row r="15" spans="1:11" ht="72.5" x14ac:dyDescent="0.35">
      <c r="A15" s="122">
        <v>2</v>
      </c>
      <c r="B15" s="40" t="s">
        <v>98</v>
      </c>
      <c r="C15" s="45" t="s">
        <v>511</v>
      </c>
      <c r="D15" s="40" t="s">
        <v>377</v>
      </c>
      <c r="E15" s="41">
        <v>1</v>
      </c>
      <c r="F15" s="163">
        <v>30000</v>
      </c>
      <c r="G15" s="163">
        <v>30000</v>
      </c>
      <c r="H15" s="163">
        <v>42300</v>
      </c>
      <c r="I15" s="163">
        <v>42300</v>
      </c>
      <c r="J15" s="163">
        <v>5600</v>
      </c>
      <c r="K15" s="168">
        <v>5600</v>
      </c>
    </row>
    <row r="16" spans="1:11" ht="43.5" x14ac:dyDescent="0.35">
      <c r="A16" s="122">
        <v>3</v>
      </c>
      <c r="B16" s="40" t="s">
        <v>100</v>
      </c>
      <c r="C16" s="58" t="s">
        <v>622</v>
      </c>
      <c r="D16" s="40" t="s">
        <v>379</v>
      </c>
      <c r="E16" s="41">
        <v>0</v>
      </c>
      <c r="F16" s="162">
        <v>115</v>
      </c>
      <c r="G16" s="40" t="s">
        <v>506</v>
      </c>
      <c r="H16" s="162">
        <v>185</v>
      </c>
      <c r="I16" s="40" t="s">
        <v>506</v>
      </c>
      <c r="J16" s="40" t="s">
        <v>506</v>
      </c>
      <c r="K16" s="169" t="s">
        <v>506</v>
      </c>
    </row>
    <row r="17" spans="1:11" ht="43.5" x14ac:dyDescent="0.35">
      <c r="A17" s="122">
        <v>4</v>
      </c>
      <c r="B17" s="40" t="s">
        <v>102</v>
      </c>
      <c r="C17" s="58" t="s">
        <v>623</v>
      </c>
      <c r="D17" s="40" t="s">
        <v>379</v>
      </c>
      <c r="E17" s="41">
        <v>3</v>
      </c>
      <c r="F17" s="163">
        <v>1200</v>
      </c>
      <c r="G17" s="163">
        <v>3600</v>
      </c>
      <c r="H17" s="162">
        <v>880</v>
      </c>
      <c r="I17" s="163">
        <v>2640</v>
      </c>
      <c r="J17" s="163">
        <v>1500</v>
      </c>
      <c r="K17" s="168">
        <v>4500</v>
      </c>
    </row>
    <row r="18" spans="1:11" ht="58" x14ac:dyDescent="0.35">
      <c r="A18" s="122">
        <v>5</v>
      </c>
      <c r="B18" s="40" t="s">
        <v>104</v>
      </c>
      <c r="C18" s="58" t="s">
        <v>624</v>
      </c>
      <c r="D18" s="40" t="s">
        <v>379</v>
      </c>
      <c r="E18" s="41">
        <v>1</v>
      </c>
      <c r="F18" s="163">
        <v>1500</v>
      </c>
      <c r="G18" s="163">
        <v>1500</v>
      </c>
      <c r="H18" s="163">
        <v>1000</v>
      </c>
      <c r="I18" s="163">
        <v>1000</v>
      </c>
      <c r="J18" s="163">
        <v>1250</v>
      </c>
      <c r="K18" s="168">
        <v>1250</v>
      </c>
    </row>
    <row r="19" spans="1:11" ht="43.5" x14ac:dyDescent="0.35">
      <c r="A19" s="122">
        <v>6</v>
      </c>
      <c r="B19" s="40" t="s">
        <v>107</v>
      </c>
      <c r="C19" s="58" t="s">
        <v>625</v>
      </c>
      <c r="D19" s="40" t="s">
        <v>382</v>
      </c>
      <c r="E19" s="41">
        <v>1435</v>
      </c>
      <c r="F19" s="162">
        <v>8</v>
      </c>
      <c r="G19" s="163">
        <v>11480</v>
      </c>
      <c r="H19" s="162">
        <v>6.05</v>
      </c>
      <c r="I19" s="163">
        <v>8681.75</v>
      </c>
      <c r="J19" s="162">
        <v>7.3</v>
      </c>
      <c r="K19" s="168">
        <v>10475.5</v>
      </c>
    </row>
    <row r="20" spans="1:11" x14ac:dyDescent="0.35">
      <c r="A20" s="122">
        <v>7</v>
      </c>
      <c r="B20" s="40" t="s">
        <v>107</v>
      </c>
      <c r="C20" s="45" t="s">
        <v>512</v>
      </c>
      <c r="D20" s="40" t="s">
        <v>513</v>
      </c>
      <c r="E20" s="41">
        <v>1245</v>
      </c>
      <c r="F20" s="162">
        <v>4</v>
      </c>
      <c r="G20" s="163">
        <v>4980</v>
      </c>
      <c r="H20" s="162">
        <v>1.45</v>
      </c>
      <c r="I20" s="163">
        <v>1805.25</v>
      </c>
      <c r="J20" s="162">
        <v>2.5</v>
      </c>
      <c r="K20" s="168">
        <v>3112.5</v>
      </c>
    </row>
    <row r="21" spans="1:11" x14ac:dyDescent="0.35">
      <c r="A21" s="122">
        <v>8</v>
      </c>
      <c r="B21" s="40" t="s">
        <v>514</v>
      </c>
      <c r="C21" s="45" t="s">
        <v>515</v>
      </c>
      <c r="D21" s="40" t="s">
        <v>106</v>
      </c>
      <c r="E21" s="96">
        <v>2.25</v>
      </c>
      <c r="F21" s="163">
        <v>2750</v>
      </c>
      <c r="G21" s="163">
        <v>6187.5</v>
      </c>
      <c r="H21" s="163">
        <v>2570</v>
      </c>
      <c r="I21" s="163">
        <v>5782.5</v>
      </c>
      <c r="J21" s="163">
        <v>2500</v>
      </c>
      <c r="K21" s="168">
        <v>5625</v>
      </c>
    </row>
    <row r="22" spans="1:11" x14ac:dyDescent="0.35">
      <c r="A22" s="122">
        <v>9</v>
      </c>
      <c r="B22" s="40" t="s">
        <v>516</v>
      </c>
      <c r="C22" s="45" t="s">
        <v>517</v>
      </c>
      <c r="D22" s="40" t="s">
        <v>382</v>
      </c>
      <c r="E22" s="41">
        <v>260</v>
      </c>
      <c r="F22" s="162">
        <v>4</v>
      </c>
      <c r="G22" s="163">
        <v>1040</v>
      </c>
      <c r="H22" s="162">
        <v>6</v>
      </c>
      <c r="I22" s="163">
        <v>1560</v>
      </c>
      <c r="J22" s="162">
        <v>2.9</v>
      </c>
      <c r="K22" s="170">
        <v>754</v>
      </c>
    </row>
    <row r="23" spans="1:11" x14ac:dyDescent="0.35">
      <c r="A23" s="122">
        <v>10</v>
      </c>
      <c r="B23" s="40" t="s">
        <v>518</v>
      </c>
      <c r="C23" s="45" t="s">
        <v>519</v>
      </c>
      <c r="D23" s="40" t="s">
        <v>382</v>
      </c>
      <c r="E23" s="41">
        <v>200</v>
      </c>
      <c r="F23" s="162">
        <v>5</v>
      </c>
      <c r="G23" s="163">
        <v>1000</v>
      </c>
      <c r="H23" s="162">
        <v>6</v>
      </c>
      <c r="I23" s="163">
        <v>1200</v>
      </c>
      <c r="J23" s="162">
        <v>5.75</v>
      </c>
      <c r="K23" s="168">
        <v>1150</v>
      </c>
    </row>
    <row r="24" spans="1:11" x14ac:dyDescent="0.35">
      <c r="A24" s="122">
        <v>11</v>
      </c>
      <c r="B24" s="40" t="s">
        <v>520</v>
      </c>
      <c r="C24" s="45" t="s">
        <v>521</v>
      </c>
      <c r="D24" s="40" t="s">
        <v>379</v>
      </c>
      <c r="E24" s="41">
        <v>1</v>
      </c>
      <c r="F24" s="163">
        <v>4000</v>
      </c>
      <c r="G24" s="163">
        <v>4000</v>
      </c>
      <c r="H24" s="163">
        <v>116000</v>
      </c>
      <c r="I24" s="163">
        <v>116000</v>
      </c>
      <c r="J24" s="163">
        <v>1250</v>
      </c>
      <c r="K24" s="168">
        <v>1250</v>
      </c>
    </row>
    <row r="25" spans="1:11" x14ac:dyDescent="0.35">
      <c r="A25" s="122">
        <v>12</v>
      </c>
      <c r="B25" s="40" t="s">
        <v>109</v>
      </c>
      <c r="C25" s="45" t="s">
        <v>522</v>
      </c>
      <c r="D25" s="40" t="s">
        <v>377</v>
      </c>
      <c r="E25" s="41">
        <v>1</v>
      </c>
      <c r="F25" s="163">
        <v>208500</v>
      </c>
      <c r="G25" s="163">
        <v>208500</v>
      </c>
      <c r="H25" s="163">
        <v>346000</v>
      </c>
      <c r="I25" s="163">
        <v>346000</v>
      </c>
      <c r="J25" s="163">
        <v>305000</v>
      </c>
      <c r="K25" s="168">
        <v>305000</v>
      </c>
    </row>
    <row r="26" spans="1:11" x14ac:dyDescent="0.35">
      <c r="A26" s="122">
        <v>13</v>
      </c>
      <c r="B26" s="40" t="s">
        <v>523</v>
      </c>
      <c r="C26" s="45" t="s">
        <v>524</v>
      </c>
      <c r="D26" s="40" t="s">
        <v>377</v>
      </c>
      <c r="E26" s="41">
        <v>1</v>
      </c>
      <c r="F26" s="163">
        <v>25000</v>
      </c>
      <c r="G26" s="163">
        <v>25000</v>
      </c>
      <c r="H26" s="163">
        <v>74600</v>
      </c>
      <c r="I26" s="163">
        <v>74600</v>
      </c>
      <c r="J26" s="163">
        <v>9300</v>
      </c>
      <c r="K26" s="168">
        <v>9300</v>
      </c>
    </row>
    <row r="27" spans="1:11" x14ac:dyDescent="0.35">
      <c r="A27" s="122">
        <v>14</v>
      </c>
      <c r="B27" s="40" t="s">
        <v>525</v>
      </c>
      <c r="C27" s="45" t="s">
        <v>526</v>
      </c>
      <c r="D27" s="40" t="s">
        <v>377</v>
      </c>
      <c r="E27" s="41">
        <v>1</v>
      </c>
      <c r="F27" s="163">
        <v>17500</v>
      </c>
      <c r="G27" s="163">
        <v>17500</v>
      </c>
      <c r="H27" s="163">
        <v>50800</v>
      </c>
      <c r="I27" s="163">
        <v>50800</v>
      </c>
      <c r="J27" s="163">
        <v>25000</v>
      </c>
      <c r="K27" s="168">
        <v>25000</v>
      </c>
    </row>
    <row r="28" spans="1:11" x14ac:dyDescent="0.35">
      <c r="A28" s="122">
        <v>15</v>
      </c>
      <c r="B28" s="40" t="s">
        <v>527</v>
      </c>
      <c r="C28" s="45" t="s">
        <v>528</v>
      </c>
      <c r="D28" s="40" t="s">
        <v>379</v>
      </c>
      <c r="E28" s="41">
        <v>10</v>
      </c>
      <c r="F28" s="162">
        <v>575</v>
      </c>
      <c r="G28" s="163">
        <v>5750</v>
      </c>
      <c r="H28" s="162">
        <v>450</v>
      </c>
      <c r="I28" s="163">
        <v>4500</v>
      </c>
      <c r="J28" s="162">
        <v>465</v>
      </c>
      <c r="K28" s="168">
        <v>4650</v>
      </c>
    </row>
    <row r="29" spans="1:11" ht="58" x14ac:dyDescent="0.35">
      <c r="A29" s="122">
        <v>16</v>
      </c>
      <c r="B29" s="40" t="s">
        <v>86</v>
      </c>
      <c r="C29" s="58" t="s">
        <v>626</v>
      </c>
      <c r="D29" s="40" t="s">
        <v>513</v>
      </c>
      <c r="E29" s="41">
        <v>1775</v>
      </c>
      <c r="F29" s="162">
        <v>8</v>
      </c>
      <c r="G29" s="163">
        <v>14200</v>
      </c>
      <c r="H29" s="162">
        <v>8</v>
      </c>
      <c r="I29" s="163">
        <v>14200</v>
      </c>
      <c r="J29" s="162">
        <v>26.5</v>
      </c>
      <c r="K29" s="168">
        <v>47037.5</v>
      </c>
    </row>
    <row r="30" spans="1:11" ht="43.5" x14ac:dyDescent="0.35">
      <c r="A30" s="122">
        <v>17</v>
      </c>
      <c r="B30" s="40" t="s">
        <v>57</v>
      </c>
      <c r="C30" s="58" t="s">
        <v>627</v>
      </c>
      <c r="D30" s="40" t="s">
        <v>513</v>
      </c>
      <c r="E30" s="41">
        <v>67</v>
      </c>
      <c r="F30" s="162">
        <v>30</v>
      </c>
      <c r="G30" s="163">
        <v>2010</v>
      </c>
      <c r="H30" s="162">
        <v>215</v>
      </c>
      <c r="I30" s="163">
        <v>14405</v>
      </c>
      <c r="J30" s="162">
        <v>53</v>
      </c>
      <c r="K30" s="168">
        <v>3551</v>
      </c>
    </row>
    <row r="31" spans="1:11" ht="29" x14ac:dyDescent="0.35">
      <c r="A31" s="122">
        <v>18</v>
      </c>
      <c r="B31" s="40" t="s">
        <v>529</v>
      </c>
      <c r="C31" s="45" t="s">
        <v>530</v>
      </c>
      <c r="D31" s="40" t="s">
        <v>513</v>
      </c>
      <c r="E31" s="41">
        <v>175</v>
      </c>
      <c r="F31" s="162">
        <v>25</v>
      </c>
      <c r="G31" s="163">
        <v>4375</v>
      </c>
      <c r="H31" s="162">
        <v>22.5</v>
      </c>
      <c r="I31" s="163">
        <v>3937.5</v>
      </c>
      <c r="J31" s="162">
        <v>53</v>
      </c>
      <c r="K31" s="168">
        <v>9275</v>
      </c>
    </row>
    <row r="32" spans="1:11" x14ac:dyDescent="0.35">
      <c r="A32" s="122">
        <v>19</v>
      </c>
      <c r="B32" s="40" t="s">
        <v>89</v>
      </c>
      <c r="C32" s="45" t="s">
        <v>531</v>
      </c>
      <c r="D32" s="40" t="s">
        <v>382</v>
      </c>
      <c r="E32" s="41">
        <v>60</v>
      </c>
      <c r="F32" s="162">
        <v>50</v>
      </c>
      <c r="G32" s="163">
        <v>3000</v>
      </c>
      <c r="H32" s="162">
        <v>13</v>
      </c>
      <c r="I32" s="162">
        <v>780</v>
      </c>
      <c r="J32" s="162">
        <v>9.5</v>
      </c>
      <c r="K32" s="170">
        <v>570</v>
      </c>
    </row>
    <row r="33" spans="1:11" x14ac:dyDescent="0.35">
      <c r="A33" s="122">
        <v>20</v>
      </c>
      <c r="B33" s="40" t="s">
        <v>532</v>
      </c>
      <c r="C33" s="45" t="s">
        <v>533</v>
      </c>
      <c r="D33" s="40" t="s">
        <v>106</v>
      </c>
      <c r="E33" s="41">
        <v>1</v>
      </c>
      <c r="F33" s="163">
        <v>27000</v>
      </c>
      <c r="G33" s="163">
        <v>27000</v>
      </c>
      <c r="H33" s="163">
        <v>15000</v>
      </c>
      <c r="I33" s="163">
        <v>15000</v>
      </c>
      <c r="J33" s="163">
        <v>15500</v>
      </c>
      <c r="K33" s="168">
        <v>15500</v>
      </c>
    </row>
    <row r="34" spans="1:11" ht="29" x14ac:dyDescent="0.35">
      <c r="A34" s="122">
        <v>21</v>
      </c>
      <c r="B34" s="40" t="s">
        <v>60</v>
      </c>
      <c r="C34" s="45" t="s">
        <v>534</v>
      </c>
      <c r="D34" s="40" t="s">
        <v>535</v>
      </c>
      <c r="E34" s="41">
        <v>1600</v>
      </c>
      <c r="F34" s="162">
        <v>25</v>
      </c>
      <c r="G34" s="163">
        <v>40000</v>
      </c>
      <c r="H34" s="162">
        <v>36</v>
      </c>
      <c r="I34" s="163">
        <v>57600</v>
      </c>
      <c r="J34" s="162">
        <v>23</v>
      </c>
      <c r="K34" s="168">
        <v>36800</v>
      </c>
    </row>
    <row r="35" spans="1:11" ht="29" x14ac:dyDescent="0.35">
      <c r="A35" s="122">
        <v>22</v>
      </c>
      <c r="B35" s="40" t="s">
        <v>63</v>
      </c>
      <c r="C35" s="45" t="s">
        <v>536</v>
      </c>
      <c r="D35" s="40" t="s">
        <v>535</v>
      </c>
      <c r="E35" s="41">
        <v>1300</v>
      </c>
      <c r="F35" s="162">
        <v>35</v>
      </c>
      <c r="G35" s="163">
        <v>45500</v>
      </c>
      <c r="H35" s="162">
        <v>30</v>
      </c>
      <c r="I35" s="163">
        <v>39000</v>
      </c>
      <c r="J35" s="162">
        <v>35.4</v>
      </c>
      <c r="K35" s="168">
        <v>46020</v>
      </c>
    </row>
    <row r="36" spans="1:11" ht="29" x14ac:dyDescent="0.35">
      <c r="A36" s="122">
        <v>23</v>
      </c>
      <c r="B36" s="40" t="s">
        <v>537</v>
      </c>
      <c r="C36" s="45" t="s">
        <v>538</v>
      </c>
      <c r="D36" s="40" t="s">
        <v>535</v>
      </c>
      <c r="E36" s="41">
        <v>17800</v>
      </c>
      <c r="F36" s="162">
        <v>35</v>
      </c>
      <c r="G36" s="163">
        <v>623000</v>
      </c>
      <c r="H36" s="162">
        <v>30</v>
      </c>
      <c r="I36" s="163">
        <v>534000</v>
      </c>
      <c r="J36" s="162">
        <v>35.4</v>
      </c>
      <c r="K36" s="168">
        <v>630120</v>
      </c>
    </row>
    <row r="37" spans="1:11" ht="29" x14ac:dyDescent="0.35">
      <c r="A37" s="122">
        <v>24</v>
      </c>
      <c r="B37" s="40" t="s">
        <v>539</v>
      </c>
      <c r="C37" s="45" t="s">
        <v>540</v>
      </c>
      <c r="D37" s="40" t="s">
        <v>535</v>
      </c>
      <c r="E37" s="41">
        <v>2160</v>
      </c>
      <c r="F37" s="162">
        <v>12</v>
      </c>
      <c r="G37" s="163">
        <v>25920</v>
      </c>
      <c r="H37" s="162">
        <v>13</v>
      </c>
      <c r="I37" s="163">
        <v>28080</v>
      </c>
      <c r="J37" s="162">
        <v>23</v>
      </c>
      <c r="K37" s="168">
        <v>49680</v>
      </c>
    </row>
    <row r="38" spans="1:11" ht="29" x14ac:dyDescent="0.35">
      <c r="A38" s="122">
        <v>25</v>
      </c>
      <c r="B38" s="40" t="s">
        <v>541</v>
      </c>
      <c r="C38" s="45" t="s">
        <v>542</v>
      </c>
      <c r="D38" s="40" t="s">
        <v>543</v>
      </c>
      <c r="E38" s="41">
        <v>2670</v>
      </c>
      <c r="F38" s="162">
        <v>66</v>
      </c>
      <c r="G38" s="163">
        <v>176220</v>
      </c>
      <c r="H38" s="162">
        <v>35.5</v>
      </c>
      <c r="I38" s="163">
        <v>94785</v>
      </c>
      <c r="J38" s="162">
        <v>64</v>
      </c>
      <c r="K38" s="168">
        <v>170880</v>
      </c>
    </row>
    <row r="39" spans="1:11" ht="29" x14ac:dyDescent="0.35">
      <c r="A39" s="122">
        <v>26</v>
      </c>
      <c r="B39" s="40" t="s">
        <v>544</v>
      </c>
      <c r="C39" s="45" t="s">
        <v>545</v>
      </c>
      <c r="D39" s="40" t="s">
        <v>535</v>
      </c>
      <c r="E39" s="41">
        <v>650</v>
      </c>
      <c r="F39" s="162">
        <v>35</v>
      </c>
      <c r="G39" s="163">
        <v>22750</v>
      </c>
      <c r="H39" s="162">
        <v>35</v>
      </c>
      <c r="I39" s="163">
        <v>22750</v>
      </c>
      <c r="J39" s="162">
        <v>39</v>
      </c>
      <c r="K39" s="168">
        <v>25350</v>
      </c>
    </row>
    <row r="40" spans="1:11" ht="29" x14ac:dyDescent="0.35">
      <c r="A40" s="122">
        <v>27</v>
      </c>
      <c r="B40" s="40" t="s">
        <v>546</v>
      </c>
      <c r="C40" s="45" t="s">
        <v>547</v>
      </c>
      <c r="D40" s="40" t="s">
        <v>95</v>
      </c>
      <c r="E40" s="41">
        <v>910</v>
      </c>
      <c r="F40" s="162">
        <v>70</v>
      </c>
      <c r="G40" s="163">
        <v>63700</v>
      </c>
      <c r="H40" s="162">
        <v>45</v>
      </c>
      <c r="I40" s="163">
        <v>40950</v>
      </c>
      <c r="J40" s="162">
        <v>77</v>
      </c>
      <c r="K40" s="168">
        <v>70070</v>
      </c>
    </row>
    <row r="41" spans="1:11" ht="29" x14ac:dyDescent="0.35">
      <c r="A41" s="122">
        <v>28</v>
      </c>
      <c r="B41" s="40" t="s">
        <v>548</v>
      </c>
      <c r="C41" s="45" t="s">
        <v>549</v>
      </c>
      <c r="D41" s="40" t="s">
        <v>95</v>
      </c>
      <c r="E41" s="41">
        <v>400</v>
      </c>
      <c r="F41" s="162">
        <v>78</v>
      </c>
      <c r="G41" s="163">
        <v>31200</v>
      </c>
      <c r="H41" s="162">
        <v>50</v>
      </c>
      <c r="I41" s="163">
        <v>20000</v>
      </c>
      <c r="J41" s="162">
        <v>77</v>
      </c>
      <c r="K41" s="168">
        <v>30800</v>
      </c>
    </row>
    <row r="42" spans="1:11" x14ac:dyDescent="0.35">
      <c r="A42" s="122">
        <v>29</v>
      </c>
      <c r="B42" s="40" t="s">
        <v>550</v>
      </c>
      <c r="C42" s="45" t="s">
        <v>551</v>
      </c>
      <c r="D42" s="40" t="s">
        <v>513</v>
      </c>
      <c r="E42" s="41">
        <v>1300</v>
      </c>
      <c r="F42" s="162">
        <v>4</v>
      </c>
      <c r="G42" s="163">
        <v>5200</v>
      </c>
      <c r="H42" s="162">
        <v>3.5</v>
      </c>
      <c r="I42" s="163">
        <v>4550</v>
      </c>
      <c r="J42" s="162">
        <v>4</v>
      </c>
      <c r="K42" s="168">
        <v>5200</v>
      </c>
    </row>
    <row r="43" spans="1:11" ht="29" x14ac:dyDescent="0.35">
      <c r="A43" s="122">
        <v>30</v>
      </c>
      <c r="B43" s="40" t="s">
        <v>91</v>
      </c>
      <c r="C43" s="45" t="s">
        <v>552</v>
      </c>
      <c r="D43" s="40" t="s">
        <v>513</v>
      </c>
      <c r="E43" s="41">
        <v>1320</v>
      </c>
      <c r="F43" s="162">
        <v>5.25</v>
      </c>
      <c r="G43" s="163">
        <v>6930</v>
      </c>
      <c r="H43" s="162">
        <v>8.75</v>
      </c>
      <c r="I43" s="163">
        <v>11550</v>
      </c>
      <c r="J43" s="162">
        <v>23</v>
      </c>
      <c r="K43" s="168">
        <v>30360</v>
      </c>
    </row>
    <row r="44" spans="1:11" x14ac:dyDescent="0.35">
      <c r="A44" s="122">
        <v>31</v>
      </c>
      <c r="B44" s="40" t="s">
        <v>93</v>
      </c>
      <c r="C44" s="45" t="s">
        <v>553</v>
      </c>
      <c r="D44" s="40" t="s">
        <v>95</v>
      </c>
      <c r="E44" s="41">
        <v>40</v>
      </c>
      <c r="F44" s="162">
        <v>350</v>
      </c>
      <c r="G44" s="163">
        <v>14000</v>
      </c>
      <c r="H44" s="162">
        <v>305</v>
      </c>
      <c r="I44" s="163">
        <v>12200</v>
      </c>
      <c r="J44" s="162">
        <v>315</v>
      </c>
      <c r="K44" s="168">
        <v>12600</v>
      </c>
    </row>
    <row r="45" spans="1:11" ht="29" x14ac:dyDescent="0.35">
      <c r="A45" s="122">
        <v>32</v>
      </c>
      <c r="B45" s="40" t="s">
        <v>121</v>
      </c>
      <c r="C45" s="45" t="s">
        <v>554</v>
      </c>
      <c r="D45" s="40" t="s">
        <v>95</v>
      </c>
      <c r="E45" s="41">
        <v>1320</v>
      </c>
      <c r="F45" s="162">
        <v>55</v>
      </c>
      <c r="G45" s="163">
        <v>72600</v>
      </c>
      <c r="H45" s="162">
        <v>75</v>
      </c>
      <c r="I45" s="163">
        <v>99000</v>
      </c>
      <c r="J45" s="162">
        <v>62</v>
      </c>
      <c r="K45" s="168">
        <v>81840</v>
      </c>
    </row>
    <row r="46" spans="1:11" ht="43.5" x14ac:dyDescent="0.35">
      <c r="A46" s="122">
        <v>33</v>
      </c>
      <c r="B46" s="40" t="s">
        <v>555</v>
      </c>
      <c r="C46" s="58" t="s">
        <v>628</v>
      </c>
      <c r="D46" s="40" t="s">
        <v>95</v>
      </c>
      <c r="E46" s="41">
        <v>510</v>
      </c>
      <c r="F46" s="162">
        <v>175</v>
      </c>
      <c r="G46" s="163">
        <v>89250</v>
      </c>
      <c r="H46" s="162">
        <v>210</v>
      </c>
      <c r="I46" s="163">
        <v>107100</v>
      </c>
      <c r="J46" s="162">
        <v>259</v>
      </c>
      <c r="K46" s="168">
        <v>132090</v>
      </c>
    </row>
    <row r="47" spans="1:11" x14ac:dyDescent="0.35">
      <c r="A47" s="122">
        <v>34</v>
      </c>
      <c r="B47" s="40" t="s">
        <v>125</v>
      </c>
      <c r="C47" s="45" t="s">
        <v>126</v>
      </c>
      <c r="D47" s="40" t="s">
        <v>127</v>
      </c>
      <c r="E47" s="41">
        <v>5750</v>
      </c>
      <c r="F47" s="162">
        <v>6</v>
      </c>
      <c r="G47" s="163">
        <v>34500</v>
      </c>
      <c r="H47" s="162">
        <v>7</v>
      </c>
      <c r="I47" s="163">
        <v>40250</v>
      </c>
      <c r="J47" s="162">
        <v>8.65</v>
      </c>
      <c r="K47" s="168">
        <v>49737.5</v>
      </c>
    </row>
    <row r="48" spans="1:11" x14ac:dyDescent="0.35">
      <c r="A48" s="122">
        <v>35</v>
      </c>
      <c r="B48" s="40" t="s">
        <v>128</v>
      </c>
      <c r="C48" s="45" t="s">
        <v>129</v>
      </c>
      <c r="D48" s="40" t="s">
        <v>127</v>
      </c>
      <c r="E48" s="41">
        <v>2100</v>
      </c>
      <c r="F48" s="162">
        <v>7</v>
      </c>
      <c r="G48" s="163">
        <v>14700</v>
      </c>
      <c r="H48" s="162">
        <v>7</v>
      </c>
      <c r="I48" s="163">
        <v>14700</v>
      </c>
      <c r="J48" s="162">
        <v>8.65</v>
      </c>
      <c r="K48" s="168">
        <v>18165</v>
      </c>
    </row>
    <row r="49" spans="1:11" ht="29" x14ac:dyDescent="0.35">
      <c r="A49" s="122">
        <v>36</v>
      </c>
      <c r="B49" s="40" t="s">
        <v>556</v>
      </c>
      <c r="C49" s="45" t="s">
        <v>557</v>
      </c>
      <c r="D49" s="40" t="s">
        <v>95</v>
      </c>
      <c r="E49" s="41">
        <v>1910</v>
      </c>
      <c r="F49" s="162">
        <v>50</v>
      </c>
      <c r="G49" s="163">
        <v>95500</v>
      </c>
      <c r="H49" s="162">
        <v>40</v>
      </c>
      <c r="I49" s="163">
        <v>76400</v>
      </c>
      <c r="J49" s="162">
        <v>60</v>
      </c>
      <c r="K49" s="168">
        <v>114600</v>
      </c>
    </row>
    <row r="50" spans="1:11" ht="29" x14ac:dyDescent="0.35">
      <c r="A50" s="122">
        <v>37</v>
      </c>
      <c r="B50" s="40" t="s">
        <v>558</v>
      </c>
      <c r="C50" s="45" t="s">
        <v>559</v>
      </c>
      <c r="D50" s="40" t="s">
        <v>95</v>
      </c>
      <c r="E50" s="41">
        <v>430</v>
      </c>
      <c r="F50" s="162">
        <v>195</v>
      </c>
      <c r="G50" s="163">
        <v>83850</v>
      </c>
      <c r="H50" s="162">
        <v>115</v>
      </c>
      <c r="I50" s="163">
        <v>49450</v>
      </c>
      <c r="J50" s="162">
        <v>142</v>
      </c>
      <c r="K50" s="168">
        <v>61060</v>
      </c>
    </row>
    <row r="51" spans="1:11" ht="29" x14ac:dyDescent="0.35">
      <c r="A51" s="122">
        <v>38</v>
      </c>
      <c r="B51" s="40" t="s">
        <v>560</v>
      </c>
      <c r="C51" s="45" t="s">
        <v>561</v>
      </c>
      <c r="D51" s="40" t="s">
        <v>95</v>
      </c>
      <c r="E51" s="41">
        <v>245</v>
      </c>
      <c r="F51" s="162">
        <v>200</v>
      </c>
      <c r="G51" s="163">
        <v>49000</v>
      </c>
      <c r="H51" s="162">
        <v>170</v>
      </c>
      <c r="I51" s="163">
        <v>41650</v>
      </c>
      <c r="J51" s="162">
        <v>210</v>
      </c>
      <c r="K51" s="168">
        <v>51450</v>
      </c>
    </row>
    <row r="52" spans="1:11" x14ac:dyDescent="0.35">
      <c r="A52" s="122">
        <v>39</v>
      </c>
      <c r="B52" s="40" t="s">
        <v>562</v>
      </c>
      <c r="C52" s="45" t="s">
        <v>563</v>
      </c>
      <c r="D52" s="40" t="s">
        <v>382</v>
      </c>
      <c r="E52" s="41">
        <v>33</v>
      </c>
      <c r="F52" s="162">
        <v>120</v>
      </c>
      <c r="G52" s="163">
        <v>3960</v>
      </c>
      <c r="H52" s="162">
        <v>228</v>
      </c>
      <c r="I52" s="163">
        <v>7524</v>
      </c>
      <c r="J52" s="162">
        <v>190</v>
      </c>
      <c r="K52" s="168">
        <v>6270</v>
      </c>
    </row>
    <row r="53" spans="1:11" ht="29" x14ac:dyDescent="0.35">
      <c r="A53" s="122">
        <v>40</v>
      </c>
      <c r="B53" s="40" t="s">
        <v>564</v>
      </c>
      <c r="C53" s="45" t="s">
        <v>565</v>
      </c>
      <c r="D53" s="40" t="s">
        <v>382</v>
      </c>
      <c r="E53" s="41">
        <v>2044</v>
      </c>
      <c r="F53" s="162">
        <v>60</v>
      </c>
      <c r="G53" s="163">
        <v>122640</v>
      </c>
      <c r="H53" s="162">
        <v>21</v>
      </c>
      <c r="I53" s="163">
        <v>42924</v>
      </c>
      <c r="J53" s="162">
        <v>28</v>
      </c>
      <c r="K53" s="168">
        <v>57232</v>
      </c>
    </row>
    <row r="54" spans="1:11" ht="43.5" x14ac:dyDescent="0.35">
      <c r="A54" s="122">
        <v>41</v>
      </c>
      <c r="B54" s="40" t="s">
        <v>566</v>
      </c>
      <c r="C54" s="58" t="s">
        <v>629</v>
      </c>
      <c r="D54" s="40" t="s">
        <v>535</v>
      </c>
      <c r="E54" s="41">
        <v>15</v>
      </c>
      <c r="F54" s="162">
        <v>75</v>
      </c>
      <c r="G54" s="163">
        <v>1125</v>
      </c>
      <c r="H54" s="162">
        <v>180</v>
      </c>
      <c r="I54" s="163">
        <v>2700</v>
      </c>
      <c r="J54" s="162">
        <v>120</v>
      </c>
      <c r="K54" s="168">
        <v>1800</v>
      </c>
    </row>
    <row r="55" spans="1:11" ht="29" x14ac:dyDescent="0.35">
      <c r="A55" s="122">
        <v>42</v>
      </c>
      <c r="B55" s="40" t="s">
        <v>130</v>
      </c>
      <c r="C55" s="45" t="s">
        <v>567</v>
      </c>
      <c r="D55" s="40" t="s">
        <v>568</v>
      </c>
      <c r="E55" s="41">
        <v>310</v>
      </c>
      <c r="F55" s="162">
        <v>5</v>
      </c>
      <c r="G55" s="163">
        <v>1550</v>
      </c>
      <c r="H55" s="162">
        <v>0.9</v>
      </c>
      <c r="I55" s="162">
        <v>279</v>
      </c>
      <c r="J55" s="162">
        <v>1.1000000000000001</v>
      </c>
      <c r="K55" s="170">
        <v>341</v>
      </c>
    </row>
    <row r="56" spans="1:11" ht="29" x14ac:dyDescent="0.35">
      <c r="A56" s="122">
        <v>43</v>
      </c>
      <c r="B56" s="40" t="s">
        <v>284</v>
      </c>
      <c r="C56" s="45" t="s">
        <v>569</v>
      </c>
      <c r="D56" s="40" t="s">
        <v>568</v>
      </c>
      <c r="E56" s="41">
        <v>760</v>
      </c>
      <c r="F56" s="162">
        <v>3</v>
      </c>
      <c r="G56" s="163">
        <v>2280</v>
      </c>
      <c r="H56" s="162">
        <v>0.8</v>
      </c>
      <c r="I56" s="162">
        <v>608</v>
      </c>
      <c r="J56" s="162">
        <v>1</v>
      </c>
      <c r="K56" s="170">
        <v>760</v>
      </c>
    </row>
    <row r="57" spans="1:11" ht="43.5" x14ac:dyDescent="0.35">
      <c r="A57" s="122">
        <v>44</v>
      </c>
      <c r="B57" s="40" t="s">
        <v>570</v>
      </c>
      <c r="C57" s="58" t="s">
        <v>630</v>
      </c>
      <c r="D57" s="40" t="s">
        <v>568</v>
      </c>
      <c r="E57" s="41">
        <v>195</v>
      </c>
      <c r="F57" s="162">
        <v>5</v>
      </c>
      <c r="G57" s="162">
        <v>975</v>
      </c>
      <c r="H57" s="162">
        <v>0.8</v>
      </c>
      <c r="I57" s="162">
        <v>156</v>
      </c>
      <c r="J57" s="162">
        <v>1</v>
      </c>
      <c r="K57" s="170">
        <v>195</v>
      </c>
    </row>
    <row r="58" spans="1:11" x14ac:dyDescent="0.35">
      <c r="A58" s="122">
        <v>45</v>
      </c>
      <c r="B58" s="40" t="s">
        <v>571</v>
      </c>
      <c r="C58" s="45" t="s">
        <v>572</v>
      </c>
      <c r="D58" s="40" t="s">
        <v>568</v>
      </c>
      <c r="E58" s="41">
        <v>650</v>
      </c>
      <c r="F58" s="162">
        <v>2</v>
      </c>
      <c r="G58" s="163">
        <v>1300</v>
      </c>
      <c r="H58" s="162">
        <v>0.9</v>
      </c>
      <c r="I58" s="162">
        <v>585</v>
      </c>
      <c r="J58" s="162">
        <v>1.1000000000000001</v>
      </c>
      <c r="K58" s="170">
        <v>715</v>
      </c>
    </row>
    <row r="59" spans="1:11" x14ac:dyDescent="0.35">
      <c r="A59" s="122">
        <v>46</v>
      </c>
      <c r="B59" s="40" t="s">
        <v>573</v>
      </c>
      <c r="C59" s="45" t="s">
        <v>574</v>
      </c>
      <c r="D59" s="40" t="s">
        <v>568</v>
      </c>
      <c r="E59" s="41">
        <v>54</v>
      </c>
      <c r="F59" s="162">
        <v>2</v>
      </c>
      <c r="G59" s="162">
        <v>108</v>
      </c>
      <c r="H59" s="162">
        <v>0.9</v>
      </c>
      <c r="I59" s="162">
        <v>48.6</v>
      </c>
      <c r="J59" s="162">
        <v>1.1000000000000001</v>
      </c>
      <c r="K59" s="170">
        <v>59.4</v>
      </c>
    </row>
    <row r="60" spans="1:11" x14ac:dyDescent="0.35">
      <c r="A60" s="122">
        <v>47</v>
      </c>
      <c r="B60" s="40" t="s">
        <v>575</v>
      </c>
      <c r="C60" s="45" t="s">
        <v>576</v>
      </c>
      <c r="D60" s="40" t="s">
        <v>577</v>
      </c>
      <c r="E60" s="41">
        <v>50</v>
      </c>
      <c r="F60" s="162">
        <v>6</v>
      </c>
      <c r="G60" s="162">
        <v>300</v>
      </c>
      <c r="H60" s="162">
        <v>7.2</v>
      </c>
      <c r="I60" s="162">
        <v>360</v>
      </c>
      <c r="J60" s="162">
        <v>9.85</v>
      </c>
      <c r="K60" s="170">
        <v>492.5</v>
      </c>
    </row>
    <row r="61" spans="1:11" ht="29" x14ac:dyDescent="0.35">
      <c r="A61" s="122">
        <v>48</v>
      </c>
      <c r="B61" s="40" t="s">
        <v>578</v>
      </c>
      <c r="C61" s="45" t="s">
        <v>579</v>
      </c>
      <c r="D61" s="40" t="s">
        <v>568</v>
      </c>
      <c r="E61" s="164">
        <v>6.25</v>
      </c>
      <c r="F61" s="162">
        <v>50</v>
      </c>
      <c r="G61" s="162">
        <v>312.5</v>
      </c>
      <c r="H61" s="162">
        <v>36</v>
      </c>
      <c r="I61" s="165">
        <v>225</v>
      </c>
      <c r="J61" s="162">
        <v>23</v>
      </c>
      <c r="K61" s="171">
        <v>143.75</v>
      </c>
    </row>
    <row r="62" spans="1:11" ht="43.5" x14ac:dyDescent="0.35">
      <c r="A62" s="122">
        <v>49</v>
      </c>
      <c r="B62" s="40" t="s">
        <v>580</v>
      </c>
      <c r="C62" s="58" t="s">
        <v>631</v>
      </c>
      <c r="D62" s="40" t="s">
        <v>382</v>
      </c>
      <c r="E62" s="41">
        <v>1370</v>
      </c>
      <c r="F62" s="162">
        <v>30</v>
      </c>
      <c r="G62" s="163">
        <v>41100</v>
      </c>
      <c r="H62" s="162">
        <v>25</v>
      </c>
      <c r="I62" s="163">
        <v>34250</v>
      </c>
      <c r="J62" s="162">
        <v>29</v>
      </c>
      <c r="K62" s="168">
        <v>39730</v>
      </c>
    </row>
    <row r="63" spans="1:11" ht="58" x14ac:dyDescent="0.35">
      <c r="A63" s="122">
        <v>50</v>
      </c>
      <c r="B63" s="40" t="s">
        <v>133</v>
      </c>
      <c r="C63" s="58" t="s">
        <v>632</v>
      </c>
      <c r="D63" s="40" t="s">
        <v>382</v>
      </c>
      <c r="E63" s="41">
        <v>352</v>
      </c>
      <c r="F63" s="162">
        <v>180</v>
      </c>
      <c r="G63" s="163">
        <v>63360</v>
      </c>
      <c r="H63" s="162">
        <v>290</v>
      </c>
      <c r="I63" s="163">
        <v>102080</v>
      </c>
      <c r="J63" s="162">
        <v>265</v>
      </c>
      <c r="K63" s="168">
        <v>93280</v>
      </c>
    </row>
    <row r="64" spans="1:11" ht="29" x14ac:dyDescent="0.35">
      <c r="A64" s="122">
        <v>51</v>
      </c>
      <c r="B64" s="40" t="s">
        <v>137</v>
      </c>
      <c r="C64" s="45" t="s">
        <v>581</v>
      </c>
      <c r="D64" s="40" t="s">
        <v>379</v>
      </c>
      <c r="E64" s="41">
        <v>2</v>
      </c>
      <c r="F64" s="163">
        <v>9500</v>
      </c>
      <c r="G64" s="163">
        <v>19000</v>
      </c>
      <c r="H64" s="163">
        <v>5400</v>
      </c>
      <c r="I64" s="163">
        <v>10800</v>
      </c>
      <c r="J64" s="163">
        <v>13350</v>
      </c>
      <c r="K64" s="168">
        <v>26700</v>
      </c>
    </row>
    <row r="65" spans="1:11" ht="29" x14ac:dyDescent="0.35">
      <c r="A65" s="122">
        <v>52</v>
      </c>
      <c r="B65" s="40" t="s">
        <v>74</v>
      </c>
      <c r="C65" s="45" t="s">
        <v>582</v>
      </c>
      <c r="D65" s="40" t="s">
        <v>106</v>
      </c>
      <c r="E65" s="96">
        <v>2.25</v>
      </c>
      <c r="F65" s="163">
        <v>4500</v>
      </c>
      <c r="G65" s="163">
        <v>10125</v>
      </c>
      <c r="H65" s="163">
        <v>3840</v>
      </c>
      <c r="I65" s="163">
        <v>8640</v>
      </c>
      <c r="J65" s="163">
        <v>4800</v>
      </c>
      <c r="K65" s="168">
        <v>10800</v>
      </c>
    </row>
    <row r="66" spans="1:11" x14ac:dyDescent="0.35">
      <c r="A66" s="122">
        <v>53</v>
      </c>
      <c r="B66" s="40" t="s">
        <v>294</v>
      </c>
      <c r="C66" s="45" t="s">
        <v>583</v>
      </c>
      <c r="D66" s="40" t="s">
        <v>513</v>
      </c>
      <c r="E66" s="41">
        <v>4750</v>
      </c>
      <c r="F66" s="162">
        <v>7.5</v>
      </c>
      <c r="G66" s="163">
        <v>35625</v>
      </c>
      <c r="H66" s="162">
        <v>6</v>
      </c>
      <c r="I66" s="163">
        <v>28500</v>
      </c>
      <c r="J66" s="162">
        <v>9</v>
      </c>
      <c r="K66" s="168">
        <v>42750</v>
      </c>
    </row>
    <row r="67" spans="1:11" ht="29" x14ac:dyDescent="0.35">
      <c r="A67" s="122">
        <v>54</v>
      </c>
      <c r="B67" s="40" t="s">
        <v>119</v>
      </c>
      <c r="C67" s="45" t="s">
        <v>584</v>
      </c>
      <c r="D67" s="40" t="s">
        <v>535</v>
      </c>
      <c r="E67" s="41">
        <v>2160</v>
      </c>
      <c r="F67" s="162">
        <v>17.5</v>
      </c>
      <c r="G67" s="163">
        <v>37800</v>
      </c>
      <c r="H67" s="162">
        <v>22.8</v>
      </c>
      <c r="I67" s="163">
        <v>49248</v>
      </c>
      <c r="J67" s="162">
        <v>28</v>
      </c>
      <c r="K67" s="168">
        <v>60480</v>
      </c>
    </row>
    <row r="68" spans="1:11" ht="29" x14ac:dyDescent="0.35">
      <c r="A68" s="122">
        <v>55</v>
      </c>
      <c r="B68" s="40" t="s">
        <v>585</v>
      </c>
      <c r="C68" s="45" t="s">
        <v>586</v>
      </c>
      <c r="D68" s="40" t="s">
        <v>377</v>
      </c>
      <c r="E68" s="41">
        <v>1</v>
      </c>
      <c r="F68" s="163">
        <v>5000</v>
      </c>
      <c r="G68" s="163">
        <v>5000</v>
      </c>
      <c r="H68" s="163">
        <v>5000</v>
      </c>
      <c r="I68" s="163">
        <v>5000</v>
      </c>
      <c r="J68" s="163">
        <v>4500</v>
      </c>
      <c r="K68" s="168">
        <v>4500</v>
      </c>
    </row>
    <row r="69" spans="1:11" ht="29" x14ac:dyDescent="0.35">
      <c r="A69" s="122">
        <v>56</v>
      </c>
      <c r="B69" s="40" t="s">
        <v>587</v>
      </c>
      <c r="C69" s="45" t="s">
        <v>588</v>
      </c>
      <c r="D69" s="40" t="s">
        <v>377</v>
      </c>
      <c r="E69" s="41">
        <v>1</v>
      </c>
      <c r="F69" s="163">
        <v>5000</v>
      </c>
      <c r="G69" s="163">
        <v>5000</v>
      </c>
      <c r="H69" s="163">
        <v>13400</v>
      </c>
      <c r="I69" s="163">
        <v>13400</v>
      </c>
      <c r="J69" s="163">
        <v>9700</v>
      </c>
      <c r="K69" s="168">
        <v>9700</v>
      </c>
    </row>
    <row r="70" spans="1:11" x14ac:dyDescent="0.35">
      <c r="A70" s="122">
        <v>57</v>
      </c>
      <c r="B70" s="40" t="s">
        <v>589</v>
      </c>
      <c r="C70" s="45" t="s">
        <v>590</v>
      </c>
      <c r="D70" s="40" t="s">
        <v>377</v>
      </c>
      <c r="E70" s="41">
        <v>1</v>
      </c>
      <c r="F70" s="163">
        <v>10000</v>
      </c>
      <c r="G70" s="163">
        <v>10000</v>
      </c>
      <c r="H70" s="163">
        <v>2770</v>
      </c>
      <c r="I70" s="163">
        <v>2770</v>
      </c>
      <c r="J70" s="163">
        <v>6000</v>
      </c>
      <c r="K70" s="168">
        <v>6000</v>
      </c>
    </row>
    <row r="71" spans="1:11" ht="72.5" x14ac:dyDescent="0.35">
      <c r="A71" s="122">
        <v>58</v>
      </c>
      <c r="B71" s="40" t="s">
        <v>381</v>
      </c>
      <c r="C71" s="45" t="s">
        <v>591</v>
      </c>
      <c r="D71" s="40" t="s">
        <v>382</v>
      </c>
      <c r="E71" s="41">
        <v>2570</v>
      </c>
      <c r="F71" s="162">
        <v>4</v>
      </c>
      <c r="G71" s="163">
        <v>10280</v>
      </c>
      <c r="H71" s="162">
        <v>4.2</v>
      </c>
      <c r="I71" s="163">
        <v>10794</v>
      </c>
      <c r="J71" s="162">
        <v>1.9</v>
      </c>
      <c r="K71" s="168">
        <v>4883</v>
      </c>
    </row>
    <row r="72" spans="1:11" ht="43.5" x14ac:dyDescent="0.35">
      <c r="A72" s="122">
        <v>59</v>
      </c>
      <c r="B72" s="40" t="s">
        <v>357</v>
      </c>
      <c r="C72" s="58" t="s">
        <v>633</v>
      </c>
      <c r="D72" s="40" t="s">
        <v>382</v>
      </c>
      <c r="E72" s="41">
        <v>2100</v>
      </c>
      <c r="F72" s="162">
        <v>2.5</v>
      </c>
      <c r="G72" s="163">
        <v>5250</v>
      </c>
      <c r="H72" s="162">
        <v>22</v>
      </c>
      <c r="I72" s="163">
        <v>46200</v>
      </c>
      <c r="J72" s="162">
        <v>1.9</v>
      </c>
      <c r="K72" s="168">
        <v>3990</v>
      </c>
    </row>
    <row r="73" spans="1:11" ht="29" x14ac:dyDescent="0.35">
      <c r="A73" s="122">
        <v>60</v>
      </c>
      <c r="B73" s="40" t="s">
        <v>385</v>
      </c>
      <c r="C73" s="45" t="s">
        <v>592</v>
      </c>
      <c r="D73" s="40" t="s">
        <v>382</v>
      </c>
      <c r="E73" s="41">
        <v>70</v>
      </c>
      <c r="F73" s="162">
        <v>40</v>
      </c>
      <c r="G73" s="163">
        <v>2800</v>
      </c>
      <c r="H73" s="162">
        <v>70.5</v>
      </c>
      <c r="I73" s="163">
        <v>4935</v>
      </c>
      <c r="J73" s="162">
        <v>55.6</v>
      </c>
      <c r="K73" s="168">
        <v>3892</v>
      </c>
    </row>
    <row r="74" spans="1:11" ht="29" x14ac:dyDescent="0.35">
      <c r="A74" s="122">
        <v>61</v>
      </c>
      <c r="B74" s="40" t="s">
        <v>386</v>
      </c>
      <c r="C74" s="45" t="s">
        <v>593</v>
      </c>
      <c r="D74" s="40" t="s">
        <v>382</v>
      </c>
      <c r="E74" s="41">
        <v>1950</v>
      </c>
      <c r="F74" s="162">
        <v>13</v>
      </c>
      <c r="G74" s="163">
        <v>25350</v>
      </c>
      <c r="H74" s="162">
        <v>33.5</v>
      </c>
      <c r="I74" s="163">
        <v>65325</v>
      </c>
      <c r="J74" s="162">
        <v>11.75</v>
      </c>
      <c r="K74" s="168">
        <v>22912.5</v>
      </c>
    </row>
    <row r="75" spans="1:11" ht="29" x14ac:dyDescent="0.35">
      <c r="A75" s="122">
        <v>62</v>
      </c>
      <c r="B75" s="40" t="s">
        <v>594</v>
      </c>
      <c r="C75" s="45" t="s">
        <v>595</v>
      </c>
      <c r="D75" s="40" t="s">
        <v>382</v>
      </c>
      <c r="E75" s="41">
        <v>80</v>
      </c>
      <c r="F75" s="162">
        <v>30</v>
      </c>
      <c r="G75" s="163">
        <v>2400</v>
      </c>
      <c r="H75" s="162">
        <v>42.5</v>
      </c>
      <c r="I75" s="163">
        <v>3400</v>
      </c>
      <c r="J75" s="162">
        <v>25.5</v>
      </c>
      <c r="K75" s="168">
        <v>2040</v>
      </c>
    </row>
    <row r="76" spans="1:11" ht="29" x14ac:dyDescent="0.35">
      <c r="A76" s="122">
        <v>63</v>
      </c>
      <c r="B76" s="40" t="s">
        <v>387</v>
      </c>
      <c r="C76" s="45" t="s">
        <v>596</v>
      </c>
      <c r="D76" s="40" t="s">
        <v>379</v>
      </c>
      <c r="E76" s="41">
        <v>21</v>
      </c>
      <c r="F76" s="163">
        <v>1100</v>
      </c>
      <c r="G76" s="163">
        <v>23100</v>
      </c>
      <c r="H76" s="163">
        <v>1940</v>
      </c>
      <c r="I76" s="163">
        <v>40740</v>
      </c>
      <c r="J76" s="163">
        <v>1140</v>
      </c>
      <c r="K76" s="168">
        <v>23940</v>
      </c>
    </row>
    <row r="77" spans="1:11" ht="72.5" x14ac:dyDescent="0.35">
      <c r="A77" s="122">
        <v>64</v>
      </c>
      <c r="B77" s="40" t="s">
        <v>597</v>
      </c>
      <c r="C77" s="58" t="s">
        <v>634</v>
      </c>
      <c r="D77" s="40" t="s">
        <v>379</v>
      </c>
      <c r="E77" s="41">
        <v>21</v>
      </c>
      <c r="F77" s="162">
        <v>900</v>
      </c>
      <c r="G77" s="163">
        <v>18900</v>
      </c>
      <c r="H77" s="163">
        <v>2820</v>
      </c>
      <c r="I77" s="163">
        <v>59220</v>
      </c>
      <c r="J77" s="162">
        <v>735</v>
      </c>
      <c r="K77" s="168">
        <v>15435</v>
      </c>
    </row>
    <row r="78" spans="1:11" ht="43.5" x14ac:dyDescent="0.35">
      <c r="A78" s="122">
        <v>65</v>
      </c>
      <c r="B78" s="40" t="s">
        <v>598</v>
      </c>
      <c r="C78" s="58" t="s">
        <v>635</v>
      </c>
      <c r="D78" s="40" t="s">
        <v>379</v>
      </c>
      <c r="E78" s="41">
        <v>2</v>
      </c>
      <c r="F78" s="162">
        <v>300</v>
      </c>
      <c r="G78" s="162">
        <v>600</v>
      </c>
      <c r="H78" s="162">
        <v>100</v>
      </c>
      <c r="I78" s="162">
        <v>200</v>
      </c>
      <c r="J78" s="162">
        <v>150</v>
      </c>
      <c r="K78" s="170">
        <v>300</v>
      </c>
    </row>
    <row r="79" spans="1:11" ht="43.5" x14ac:dyDescent="0.35">
      <c r="A79" s="122">
        <v>66</v>
      </c>
      <c r="B79" s="40" t="s">
        <v>599</v>
      </c>
      <c r="C79" s="58" t="s">
        <v>636</v>
      </c>
      <c r="D79" s="40" t="s">
        <v>379</v>
      </c>
      <c r="E79" s="41">
        <v>5</v>
      </c>
      <c r="F79" s="162">
        <v>300</v>
      </c>
      <c r="G79" s="163">
        <v>1500</v>
      </c>
      <c r="H79" s="162">
        <v>100</v>
      </c>
      <c r="I79" s="162">
        <v>500</v>
      </c>
      <c r="J79" s="162">
        <v>150</v>
      </c>
      <c r="K79" s="170">
        <v>750</v>
      </c>
    </row>
    <row r="80" spans="1:11" ht="43.5" x14ac:dyDescent="0.35">
      <c r="A80" s="122">
        <v>67</v>
      </c>
      <c r="B80" s="40" t="s">
        <v>600</v>
      </c>
      <c r="C80" s="58" t="s">
        <v>637</v>
      </c>
      <c r="D80" s="40" t="s">
        <v>379</v>
      </c>
      <c r="E80" s="41">
        <v>3</v>
      </c>
      <c r="F80" s="163">
        <v>11000</v>
      </c>
      <c r="G80" s="163">
        <v>33000</v>
      </c>
      <c r="H80" s="163">
        <v>10500</v>
      </c>
      <c r="I80" s="163">
        <v>31500</v>
      </c>
      <c r="J80" s="163">
        <v>6500</v>
      </c>
      <c r="K80" s="168">
        <v>19500</v>
      </c>
    </row>
    <row r="81" spans="1:11" x14ac:dyDescent="0.35">
      <c r="A81" s="122">
        <v>68</v>
      </c>
      <c r="B81" s="40" t="s">
        <v>601</v>
      </c>
      <c r="C81" s="45" t="s">
        <v>602</v>
      </c>
      <c r="D81" s="40" t="s">
        <v>379</v>
      </c>
      <c r="E81" s="41">
        <v>0</v>
      </c>
      <c r="F81" s="163">
        <v>1200</v>
      </c>
      <c r="G81" s="40" t="s">
        <v>506</v>
      </c>
      <c r="H81" s="40" t="s">
        <v>506</v>
      </c>
      <c r="I81" s="40" t="s">
        <v>506</v>
      </c>
      <c r="J81" s="40" t="s">
        <v>506</v>
      </c>
      <c r="K81" s="169" t="s">
        <v>506</v>
      </c>
    </row>
    <row r="82" spans="1:11" x14ac:dyDescent="0.35">
      <c r="A82" s="122">
        <v>69</v>
      </c>
      <c r="B82" s="40" t="s">
        <v>603</v>
      </c>
      <c r="C82" s="45" t="s">
        <v>604</v>
      </c>
      <c r="D82" s="40" t="s">
        <v>379</v>
      </c>
      <c r="E82" s="41">
        <v>1</v>
      </c>
      <c r="F82" s="163">
        <v>1500</v>
      </c>
      <c r="G82" s="163">
        <v>1500</v>
      </c>
      <c r="H82" s="163">
        <v>1200</v>
      </c>
      <c r="I82" s="163">
        <v>1200</v>
      </c>
      <c r="J82" s="163">
        <v>1000</v>
      </c>
      <c r="K82" s="168">
        <v>1000</v>
      </c>
    </row>
    <row r="83" spans="1:11" ht="43.5" x14ac:dyDescent="0.35">
      <c r="A83" s="122">
        <v>70</v>
      </c>
      <c r="B83" s="40" t="s">
        <v>605</v>
      </c>
      <c r="C83" s="58" t="s">
        <v>638</v>
      </c>
      <c r="D83" s="40" t="s">
        <v>382</v>
      </c>
      <c r="E83" s="41">
        <v>700</v>
      </c>
      <c r="F83" s="162">
        <v>40</v>
      </c>
      <c r="G83" s="163">
        <v>28000</v>
      </c>
      <c r="H83" s="162">
        <v>66</v>
      </c>
      <c r="I83" s="163">
        <v>46200</v>
      </c>
      <c r="J83" s="162">
        <v>46</v>
      </c>
      <c r="K83" s="168">
        <v>32200</v>
      </c>
    </row>
    <row r="84" spans="1:11" ht="29" x14ac:dyDescent="0.35">
      <c r="A84" s="122">
        <v>71</v>
      </c>
      <c r="B84" s="40" t="s">
        <v>606</v>
      </c>
      <c r="C84" s="45" t="s">
        <v>607</v>
      </c>
      <c r="D84" s="40" t="s">
        <v>382</v>
      </c>
      <c r="E84" s="41">
        <v>825</v>
      </c>
      <c r="F84" s="162">
        <v>190</v>
      </c>
      <c r="G84" s="163">
        <v>156750</v>
      </c>
      <c r="H84" s="162">
        <v>180</v>
      </c>
      <c r="I84" s="163">
        <v>148500</v>
      </c>
      <c r="J84" s="162">
        <v>143</v>
      </c>
      <c r="K84" s="168">
        <v>117975</v>
      </c>
    </row>
    <row r="85" spans="1:11" ht="43.5" x14ac:dyDescent="0.35">
      <c r="A85" s="122">
        <v>72</v>
      </c>
      <c r="B85" s="40" t="s">
        <v>608</v>
      </c>
      <c r="C85" s="58" t="s">
        <v>639</v>
      </c>
      <c r="D85" s="40" t="s">
        <v>379</v>
      </c>
      <c r="E85" s="41">
        <v>1</v>
      </c>
      <c r="F85" s="163">
        <v>5000</v>
      </c>
      <c r="G85" s="163">
        <v>5000</v>
      </c>
      <c r="H85" s="163">
        <v>12900</v>
      </c>
      <c r="I85" s="163">
        <v>12900</v>
      </c>
      <c r="J85" s="163">
        <v>10800</v>
      </c>
      <c r="K85" s="168">
        <v>10800</v>
      </c>
    </row>
    <row r="86" spans="1:11" ht="29" x14ac:dyDescent="0.35">
      <c r="A86" s="122">
        <v>73</v>
      </c>
      <c r="B86" s="40" t="s">
        <v>609</v>
      </c>
      <c r="C86" s="45" t="s">
        <v>610</v>
      </c>
      <c r="D86" s="40" t="s">
        <v>379</v>
      </c>
      <c r="E86" s="41">
        <v>1</v>
      </c>
      <c r="F86" s="163">
        <v>4000</v>
      </c>
      <c r="G86" s="163">
        <v>4000</v>
      </c>
      <c r="H86" s="163">
        <v>5000</v>
      </c>
      <c r="I86" s="163">
        <v>5000</v>
      </c>
      <c r="J86" s="163">
        <v>4250</v>
      </c>
      <c r="K86" s="168">
        <v>4250</v>
      </c>
    </row>
    <row r="87" spans="1:11" ht="29" x14ac:dyDescent="0.35">
      <c r="A87" s="122">
        <v>74</v>
      </c>
      <c r="B87" s="40" t="s">
        <v>611</v>
      </c>
      <c r="C87" s="45" t="s">
        <v>612</v>
      </c>
      <c r="D87" s="40" t="s">
        <v>379</v>
      </c>
      <c r="E87" s="41">
        <v>2</v>
      </c>
      <c r="F87" s="163">
        <v>3600</v>
      </c>
      <c r="G87" s="163">
        <v>7200</v>
      </c>
      <c r="H87" s="163">
        <v>3650</v>
      </c>
      <c r="I87" s="163">
        <v>7300</v>
      </c>
      <c r="J87" s="163">
        <v>3000</v>
      </c>
      <c r="K87" s="168">
        <v>6000</v>
      </c>
    </row>
    <row r="88" spans="1:11" ht="58" x14ac:dyDescent="0.35">
      <c r="A88" s="122">
        <v>75</v>
      </c>
      <c r="B88" s="40" t="s">
        <v>613</v>
      </c>
      <c r="C88" s="58" t="s">
        <v>640</v>
      </c>
      <c r="D88" s="40" t="s">
        <v>379</v>
      </c>
      <c r="E88" s="41">
        <v>1</v>
      </c>
      <c r="F88" s="163">
        <v>11000</v>
      </c>
      <c r="G88" s="163">
        <v>11000</v>
      </c>
      <c r="H88" s="163">
        <v>16500</v>
      </c>
      <c r="I88" s="163">
        <v>16500</v>
      </c>
      <c r="J88" s="163">
        <v>13900</v>
      </c>
      <c r="K88" s="168">
        <v>13900</v>
      </c>
    </row>
    <row r="89" spans="1:11" x14ac:dyDescent="0.35">
      <c r="A89" s="122">
        <v>76</v>
      </c>
      <c r="B89" s="40" t="s">
        <v>614</v>
      </c>
      <c r="C89" s="45" t="s">
        <v>615</v>
      </c>
      <c r="D89" s="40" t="s">
        <v>379</v>
      </c>
      <c r="E89" s="41">
        <v>1</v>
      </c>
      <c r="F89" s="163">
        <v>1500</v>
      </c>
      <c r="G89" s="163">
        <v>1500</v>
      </c>
      <c r="H89" s="163">
        <v>3500</v>
      </c>
      <c r="I89" s="163">
        <v>3500</v>
      </c>
      <c r="J89" s="163">
        <v>1700</v>
      </c>
      <c r="K89" s="168">
        <v>1700</v>
      </c>
    </row>
    <row r="90" spans="1:11" ht="29" x14ac:dyDescent="0.35">
      <c r="A90" s="122">
        <v>77</v>
      </c>
      <c r="B90" s="40" t="s">
        <v>616</v>
      </c>
      <c r="C90" s="45" t="s">
        <v>617</v>
      </c>
      <c r="D90" s="40" t="s">
        <v>379</v>
      </c>
      <c r="E90" s="41">
        <v>1</v>
      </c>
      <c r="F90" s="163">
        <v>13000</v>
      </c>
      <c r="G90" s="163">
        <v>13000</v>
      </c>
      <c r="H90" s="163">
        <v>10000</v>
      </c>
      <c r="I90" s="163">
        <v>10000</v>
      </c>
      <c r="J90" s="163">
        <v>7900</v>
      </c>
      <c r="K90" s="168">
        <v>7900</v>
      </c>
    </row>
    <row r="91" spans="1:11" ht="29" x14ac:dyDescent="0.35">
      <c r="A91" s="122">
        <v>78</v>
      </c>
      <c r="B91" s="40" t="s">
        <v>618</v>
      </c>
      <c r="C91" s="45" t="s">
        <v>619</v>
      </c>
      <c r="D91" s="40" t="s">
        <v>379</v>
      </c>
      <c r="E91" s="41">
        <v>1</v>
      </c>
      <c r="F91" s="163">
        <v>17000</v>
      </c>
      <c r="G91" s="163">
        <v>17000</v>
      </c>
      <c r="H91" s="163">
        <v>16500</v>
      </c>
      <c r="I91" s="163">
        <v>16500</v>
      </c>
      <c r="J91" s="163">
        <v>13350</v>
      </c>
      <c r="K91" s="168">
        <v>13350</v>
      </c>
    </row>
    <row r="92" spans="1:11" ht="29" x14ac:dyDescent="0.35">
      <c r="A92" s="123">
        <v>79</v>
      </c>
      <c r="B92" s="46" t="s">
        <v>620</v>
      </c>
      <c r="C92" s="79" t="s">
        <v>621</v>
      </c>
      <c r="D92" s="46" t="s">
        <v>382</v>
      </c>
      <c r="E92" s="48">
        <v>400</v>
      </c>
      <c r="F92" s="166">
        <v>315</v>
      </c>
      <c r="G92" s="167">
        <v>126000</v>
      </c>
      <c r="H92" s="166">
        <v>192</v>
      </c>
      <c r="I92" s="167">
        <v>76800</v>
      </c>
      <c r="J92" s="166">
        <v>150</v>
      </c>
      <c r="K92" s="172">
        <v>60000</v>
      </c>
    </row>
    <row r="93" spans="1:11" x14ac:dyDescent="0.35">
      <c r="A93" s="552" t="s">
        <v>641</v>
      </c>
      <c r="B93" s="553"/>
      <c r="C93" s="553"/>
      <c r="D93" s="553"/>
      <c r="E93" s="553"/>
      <c r="F93" s="546">
        <f>SUM(G14:G92)</f>
        <v>2808633</v>
      </c>
      <c r="G93" s="546"/>
      <c r="H93" s="546">
        <f>SUM(I14:I92)</f>
        <v>3077518.6</v>
      </c>
      <c r="I93" s="546"/>
      <c r="J93" s="546">
        <f>SUM(K14:K92)</f>
        <v>3072089.15</v>
      </c>
      <c r="K93" s="549"/>
    </row>
    <row r="94" spans="1:11" x14ac:dyDescent="0.35">
      <c r="A94" s="554" t="s">
        <v>642</v>
      </c>
      <c r="B94" s="555"/>
      <c r="C94" s="555"/>
      <c r="D94" s="555"/>
      <c r="E94" s="555"/>
      <c r="F94" s="547"/>
      <c r="G94" s="547"/>
      <c r="H94" s="547">
        <v>3077509.6</v>
      </c>
      <c r="I94" s="547"/>
      <c r="J94" s="547">
        <v>3072083.4</v>
      </c>
      <c r="K94" s="550"/>
    </row>
    <row r="95" spans="1:11" ht="15" thickBot="1" x14ac:dyDescent="0.4">
      <c r="A95" s="556" t="s">
        <v>643</v>
      </c>
      <c r="B95" s="557"/>
      <c r="C95" s="557"/>
      <c r="D95" s="557"/>
      <c r="E95" s="557"/>
      <c r="F95" s="548"/>
      <c r="G95" s="548"/>
      <c r="H95" s="548">
        <v>9</v>
      </c>
      <c r="I95" s="548"/>
      <c r="J95" s="548">
        <v>5.75</v>
      </c>
      <c r="K95" s="551"/>
    </row>
    <row r="96" spans="1:11" ht="15" thickBot="1" x14ac:dyDescent="0.4">
      <c r="A96" s="562"/>
      <c r="B96" s="562"/>
      <c r="C96" s="562"/>
      <c r="D96" s="562"/>
      <c r="E96" s="562"/>
      <c r="F96" s="562"/>
      <c r="G96" s="562"/>
      <c r="H96" s="562"/>
      <c r="I96" s="562"/>
      <c r="J96" s="562"/>
      <c r="K96" s="562"/>
    </row>
    <row r="97" spans="1:11" ht="15" thickBot="1" x14ac:dyDescent="0.4">
      <c r="A97" s="514" t="s">
        <v>644</v>
      </c>
      <c r="B97" s="515"/>
      <c r="C97" s="515"/>
      <c r="D97" s="515"/>
      <c r="E97" s="515"/>
      <c r="F97" s="515"/>
      <c r="G97" s="516"/>
      <c r="H97" s="173">
        <v>9.5699999999999993E-2</v>
      </c>
      <c r="I97" s="174">
        <v>268885.59999999998</v>
      </c>
      <c r="J97" s="173">
        <v>9.3799999999999994E-2</v>
      </c>
      <c r="K97" s="175">
        <v>263456.15000000002</v>
      </c>
    </row>
    <row r="98" spans="1:11" ht="15" thickBot="1" x14ac:dyDescent="0.4"/>
    <row r="99" spans="1:11" x14ac:dyDescent="0.35">
      <c r="A99" s="467" t="s">
        <v>648</v>
      </c>
      <c r="B99" s="468"/>
      <c r="C99" s="468"/>
      <c r="D99" s="468"/>
      <c r="E99" s="468"/>
      <c r="F99" s="468" t="s">
        <v>48</v>
      </c>
      <c r="G99" s="468"/>
      <c r="H99" s="468" t="s">
        <v>507</v>
      </c>
      <c r="I99" s="468"/>
      <c r="J99" s="468" t="s">
        <v>508</v>
      </c>
      <c r="K99" s="469"/>
    </row>
    <row r="100" spans="1:11" x14ac:dyDescent="0.35">
      <c r="A100" s="50" t="s">
        <v>0</v>
      </c>
      <c r="B100" s="57" t="s">
        <v>1</v>
      </c>
      <c r="C100" s="38" t="s">
        <v>2</v>
      </c>
      <c r="D100" s="38" t="s">
        <v>3</v>
      </c>
      <c r="E100" s="57" t="s">
        <v>4</v>
      </c>
      <c r="F100" s="38" t="s">
        <v>5</v>
      </c>
      <c r="G100" s="38" t="s">
        <v>6</v>
      </c>
      <c r="H100" s="38" t="s">
        <v>213</v>
      </c>
      <c r="I100" s="38" t="s">
        <v>214</v>
      </c>
      <c r="J100" s="38" t="s">
        <v>215</v>
      </c>
      <c r="K100" s="53" t="s">
        <v>216</v>
      </c>
    </row>
    <row r="101" spans="1:11" x14ac:dyDescent="0.35">
      <c r="A101" s="122">
        <v>1</v>
      </c>
      <c r="B101" s="40" t="s">
        <v>509</v>
      </c>
      <c r="C101" s="45" t="s">
        <v>510</v>
      </c>
      <c r="D101" s="40" t="s">
        <v>377</v>
      </c>
      <c r="E101" s="41">
        <v>1</v>
      </c>
      <c r="F101" s="163">
        <v>104500</v>
      </c>
      <c r="G101" s="163">
        <v>104500</v>
      </c>
      <c r="H101" s="163">
        <v>185000</v>
      </c>
      <c r="I101" s="163">
        <v>185000</v>
      </c>
      <c r="J101" s="163">
        <v>273000</v>
      </c>
      <c r="K101" s="168">
        <v>273000</v>
      </c>
    </row>
    <row r="102" spans="1:11" ht="72.5" x14ac:dyDescent="0.35">
      <c r="A102" s="122">
        <v>2</v>
      </c>
      <c r="B102" s="40" t="s">
        <v>98</v>
      </c>
      <c r="C102" s="45" t="s">
        <v>511</v>
      </c>
      <c r="D102" s="40" t="s">
        <v>377</v>
      </c>
      <c r="E102" s="41">
        <v>1</v>
      </c>
      <c r="F102" s="163">
        <v>30000</v>
      </c>
      <c r="G102" s="163">
        <v>30000</v>
      </c>
      <c r="H102" s="163">
        <v>48500</v>
      </c>
      <c r="I102" s="163">
        <v>48500</v>
      </c>
      <c r="J102" s="163">
        <v>5600</v>
      </c>
      <c r="K102" s="168">
        <v>5600</v>
      </c>
    </row>
    <row r="103" spans="1:11" ht="43.5" x14ac:dyDescent="0.35">
      <c r="A103" s="122">
        <v>3</v>
      </c>
      <c r="B103" s="40" t="s">
        <v>100</v>
      </c>
      <c r="C103" s="58" t="s">
        <v>622</v>
      </c>
      <c r="D103" s="40" t="s">
        <v>379</v>
      </c>
      <c r="E103" s="41">
        <v>1</v>
      </c>
      <c r="F103" s="162">
        <v>115</v>
      </c>
      <c r="G103" s="162">
        <v>115</v>
      </c>
      <c r="H103" s="162">
        <v>185</v>
      </c>
      <c r="I103" s="162">
        <v>185</v>
      </c>
      <c r="J103" s="162">
        <v>120</v>
      </c>
      <c r="K103" s="170">
        <v>120</v>
      </c>
    </row>
    <row r="104" spans="1:11" ht="43.5" x14ac:dyDescent="0.35">
      <c r="A104" s="122">
        <v>4</v>
      </c>
      <c r="B104" s="40" t="s">
        <v>102</v>
      </c>
      <c r="C104" s="58" t="s">
        <v>623</v>
      </c>
      <c r="D104" s="40" t="s">
        <v>379</v>
      </c>
      <c r="E104" s="41">
        <v>3</v>
      </c>
      <c r="F104" s="163">
        <v>1200</v>
      </c>
      <c r="G104" s="163">
        <v>3600</v>
      </c>
      <c r="H104" s="162">
        <v>880</v>
      </c>
      <c r="I104" s="163">
        <v>2640</v>
      </c>
      <c r="J104" s="163">
        <v>1500</v>
      </c>
      <c r="K104" s="168">
        <v>4500</v>
      </c>
    </row>
    <row r="105" spans="1:11" ht="58" x14ac:dyDescent="0.35">
      <c r="A105" s="122">
        <v>5</v>
      </c>
      <c r="B105" s="40" t="s">
        <v>104</v>
      </c>
      <c r="C105" s="58" t="s">
        <v>624</v>
      </c>
      <c r="D105" s="40" t="s">
        <v>379</v>
      </c>
      <c r="E105" s="41">
        <v>1</v>
      </c>
      <c r="F105" s="163">
        <v>1500</v>
      </c>
      <c r="G105" s="163">
        <v>1500</v>
      </c>
      <c r="H105" s="163">
        <v>1000</v>
      </c>
      <c r="I105" s="163">
        <v>1000</v>
      </c>
      <c r="J105" s="163">
        <v>1250</v>
      </c>
      <c r="K105" s="168">
        <v>1250</v>
      </c>
    </row>
    <row r="106" spans="1:11" ht="43.5" x14ac:dyDescent="0.35">
      <c r="A106" s="122">
        <v>6</v>
      </c>
      <c r="B106" s="40" t="s">
        <v>107</v>
      </c>
      <c r="C106" s="58" t="s">
        <v>625</v>
      </c>
      <c r="D106" s="40" t="s">
        <v>382</v>
      </c>
      <c r="E106" s="41">
        <v>1435</v>
      </c>
      <c r="F106" s="162">
        <v>8</v>
      </c>
      <c r="G106" s="163">
        <v>11480</v>
      </c>
      <c r="H106" s="162">
        <v>6.05</v>
      </c>
      <c r="I106" s="163">
        <v>8681.75</v>
      </c>
      <c r="J106" s="162">
        <v>7.3</v>
      </c>
      <c r="K106" s="168">
        <v>10475.5</v>
      </c>
    </row>
    <row r="107" spans="1:11" x14ac:dyDescent="0.35">
      <c r="A107" s="122">
        <v>7</v>
      </c>
      <c r="B107" s="40" t="s">
        <v>107</v>
      </c>
      <c r="C107" s="45" t="s">
        <v>512</v>
      </c>
      <c r="D107" s="40" t="s">
        <v>513</v>
      </c>
      <c r="E107" s="41">
        <v>410</v>
      </c>
      <c r="F107" s="162">
        <v>4</v>
      </c>
      <c r="G107" s="163">
        <v>1640</v>
      </c>
      <c r="H107" s="162">
        <v>1.45</v>
      </c>
      <c r="I107" s="162">
        <v>594.5</v>
      </c>
      <c r="J107" s="162">
        <v>2.5</v>
      </c>
      <c r="K107" s="168">
        <v>1025</v>
      </c>
    </row>
    <row r="108" spans="1:11" x14ac:dyDescent="0.35">
      <c r="A108" s="122">
        <v>8</v>
      </c>
      <c r="B108" s="40" t="s">
        <v>514</v>
      </c>
      <c r="C108" s="45" t="s">
        <v>515</v>
      </c>
      <c r="D108" s="40" t="s">
        <v>106</v>
      </c>
      <c r="E108" s="59">
        <v>3.5</v>
      </c>
      <c r="F108" s="163">
        <v>2750</v>
      </c>
      <c r="G108" s="163">
        <v>9625</v>
      </c>
      <c r="H108" s="163">
        <v>2570</v>
      </c>
      <c r="I108" s="163">
        <v>8995</v>
      </c>
      <c r="J108" s="163">
        <v>2500</v>
      </c>
      <c r="K108" s="168">
        <v>8750</v>
      </c>
    </row>
    <row r="109" spans="1:11" x14ac:dyDescent="0.35">
      <c r="A109" s="122">
        <v>9</v>
      </c>
      <c r="B109" s="40" t="s">
        <v>516</v>
      </c>
      <c r="C109" s="45" t="s">
        <v>517</v>
      </c>
      <c r="D109" s="40" t="s">
        <v>382</v>
      </c>
      <c r="E109" s="41">
        <v>280</v>
      </c>
      <c r="F109" s="162">
        <v>4</v>
      </c>
      <c r="G109" s="163">
        <v>1120</v>
      </c>
      <c r="H109" s="162">
        <v>6</v>
      </c>
      <c r="I109" s="163">
        <v>1680</v>
      </c>
      <c r="J109" s="162">
        <v>2.9</v>
      </c>
      <c r="K109" s="170">
        <v>812</v>
      </c>
    </row>
    <row r="110" spans="1:11" x14ac:dyDescent="0.35">
      <c r="A110" s="122">
        <v>10</v>
      </c>
      <c r="B110" s="40" t="s">
        <v>518</v>
      </c>
      <c r="C110" s="45" t="s">
        <v>519</v>
      </c>
      <c r="D110" s="40" t="s">
        <v>382</v>
      </c>
      <c r="E110" s="41">
        <v>200</v>
      </c>
      <c r="F110" s="162">
        <v>5</v>
      </c>
      <c r="G110" s="163">
        <v>1000</v>
      </c>
      <c r="H110" s="162">
        <v>6</v>
      </c>
      <c r="I110" s="163">
        <v>1200</v>
      </c>
      <c r="J110" s="162">
        <v>5.75</v>
      </c>
      <c r="K110" s="168">
        <v>1150</v>
      </c>
    </row>
    <row r="111" spans="1:11" x14ac:dyDescent="0.35">
      <c r="A111" s="122">
        <v>11</v>
      </c>
      <c r="B111" s="40" t="s">
        <v>520</v>
      </c>
      <c r="C111" s="45" t="s">
        <v>521</v>
      </c>
      <c r="D111" s="40" t="s">
        <v>379</v>
      </c>
      <c r="E111" s="41">
        <v>3</v>
      </c>
      <c r="F111" s="163">
        <v>4000</v>
      </c>
      <c r="G111" s="163">
        <v>12000</v>
      </c>
      <c r="H111" s="163">
        <v>55000</v>
      </c>
      <c r="I111" s="163">
        <v>165000</v>
      </c>
      <c r="J111" s="163">
        <v>1250</v>
      </c>
      <c r="K111" s="168">
        <v>3750</v>
      </c>
    </row>
    <row r="112" spans="1:11" x14ac:dyDescent="0.35">
      <c r="A112" s="122">
        <v>12</v>
      </c>
      <c r="B112" s="40" t="s">
        <v>109</v>
      </c>
      <c r="C112" s="45" t="s">
        <v>522</v>
      </c>
      <c r="D112" s="40" t="s">
        <v>377</v>
      </c>
      <c r="E112" s="41">
        <v>1</v>
      </c>
      <c r="F112" s="163">
        <v>247500</v>
      </c>
      <c r="G112" s="163">
        <v>247500</v>
      </c>
      <c r="H112" s="163">
        <v>354000</v>
      </c>
      <c r="I112" s="163">
        <v>354000</v>
      </c>
      <c r="J112" s="163">
        <v>354000</v>
      </c>
      <c r="K112" s="168">
        <v>354000</v>
      </c>
    </row>
    <row r="113" spans="1:11" x14ac:dyDescent="0.35">
      <c r="A113" s="122">
        <v>13</v>
      </c>
      <c r="B113" s="40" t="s">
        <v>523</v>
      </c>
      <c r="C113" s="45" t="s">
        <v>524</v>
      </c>
      <c r="D113" s="40" t="s">
        <v>377</v>
      </c>
      <c r="E113" s="41">
        <v>1</v>
      </c>
      <c r="F113" s="163">
        <v>25000</v>
      </c>
      <c r="G113" s="163">
        <v>25000</v>
      </c>
      <c r="H113" s="163">
        <v>84200</v>
      </c>
      <c r="I113" s="163">
        <v>84200</v>
      </c>
      <c r="J113" s="163">
        <v>9300</v>
      </c>
      <c r="K113" s="168">
        <v>9300</v>
      </c>
    </row>
    <row r="114" spans="1:11" x14ac:dyDescent="0.35">
      <c r="A114" s="122">
        <v>14</v>
      </c>
      <c r="B114" s="40" t="s">
        <v>525</v>
      </c>
      <c r="C114" s="45" t="s">
        <v>526</v>
      </c>
      <c r="D114" s="40" t="s">
        <v>377</v>
      </c>
      <c r="E114" s="41">
        <v>1</v>
      </c>
      <c r="F114" s="163">
        <v>17500</v>
      </c>
      <c r="G114" s="163">
        <v>17500</v>
      </c>
      <c r="H114" s="163">
        <v>64100</v>
      </c>
      <c r="I114" s="163">
        <v>64100</v>
      </c>
      <c r="J114" s="163">
        <v>25000</v>
      </c>
      <c r="K114" s="168">
        <v>25000</v>
      </c>
    </row>
    <row r="115" spans="1:11" x14ac:dyDescent="0.35">
      <c r="A115" s="122">
        <v>15</v>
      </c>
      <c r="B115" s="40" t="s">
        <v>527</v>
      </c>
      <c r="C115" s="45" t="s">
        <v>528</v>
      </c>
      <c r="D115" s="40" t="s">
        <v>379</v>
      </c>
      <c r="E115" s="41">
        <v>10</v>
      </c>
      <c r="F115" s="162">
        <v>575</v>
      </c>
      <c r="G115" s="163">
        <v>5750</v>
      </c>
      <c r="H115" s="162">
        <v>450</v>
      </c>
      <c r="I115" s="163">
        <v>4500</v>
      </c>
      <c r="J115" s="162">
        <v>465</v>
      </c>
      <c r="K115" s="168">
        <v>4650</v>
      </c>
    </row>
    <row r="116" spans="1:11" ht="58" x14ac:dyDescent="0.35">
      <c r="A116" s="122">
        <v>16</v>
      </c>
      <c r="B116" s="40" t="s">
        <v>86</v>
      </c>
      <c r="C116" s="58" t="s">
        <v>626</v>
      </c>
      <c r="D116" s="40" t="s">
        <v>513</v>
      </c>
      <c r="E116" s="41">
        <v>1775</v>
      </c>
      <c r="F116" s="162">
        <v>8</v>
      </c>
      <c r="G116" s="163">
        <v>14200</v>
      </c>
      <c r="H116" s="162">
        <v>8</v>
      </c>
      <c r="I116" s="163">
        <v>14200</v>
      </c>
      <c r="J116" s="162">
        <v>26.5</v>
      </c>
      <c r="K116" s="168">
        <v>47037.5</v>
      </c>
    </row>
    <row r="117" spans="1:11" ht="43.5" x14ac:dyDescent="0.35">
      <c r="A117" s="122">
        <v>17</v>
      </c>
      <c r="B117" s="40" t="s">
        <v>57</v>
      </c>
      <c r="C117" s="58" t="s">
        <v>627</v>
      </c>
      <c r="D117" s="40" t="s">
        <v>513</v>
      </c>
      <c r="E117" s="41">
        <v>67</v>
      </c>
      <c r="F117" s="162">
        <v>30</v>
      </c>
      <c r="G117" s="163">
        <v>2010</v>
      </c>
      <c r="H117" s="162">
        <v>215</v>
      </c>
      <c r="I117" s="163">
        <v>14405</v>
      </c>
      <c r="J117" s="162">
        <v>53</v>
      </c>
      <c r="K117" s="168">
        <v>3551</v>
      </c>
    </row>
    <row r="118" spans="1:11" ht="29" x14ac:dyDescent="0.35">
      <c r="A118" s="122">
        <v>18</v>
      </c>
      <c r="B118" s="40" t="s">
        <v>529</v>
      </c>
      <c r="C118" s="45" t="s">
        <v>530</v>
      </c>
      <c r="D118" s="40" t="s">
        <v>513</v>
      </c>
      <c r="E118" s="41">
        <v>175</v>
      </c>
      <c r="F118" s="162">
        <v>25</v>
      </c>
      <c r="G118" s="163">
        <v>4375</v>
      </c>
      <c r="H118" s="162">
        <v>22.5</v>
      </c>
      <c r="I118" s="163">
        <v>3937.5</v>
      </c>
      <c r="J118" s="162">
        <v>53</v>
      </c>
      <c r="K118" s="168">
        <v>9275</v>
      </c>
    </row>
    <row r="119" spans="1:11" x14ac:dyDescent="0.35">
      <c r="A119" s="122">
        <v>19</v>
      </c>
      <c r="B119" s="40" t="s">
        <v>89</v>
      </c>
      <c r="C119" s="45" t="s">
        <v>531</v>
      </c>
      <c r="D119" s="40" t="s">
        <v>382</v>
      </c>
      <c r="E119" s="41">
        <v>60</v>
      </c>
      <c r="F119" s="162">
        <v>50</v>
      </c>
      <c r="G119" s="163">
        <v>3000</v>
      </c>
      <c r="H119" s="162">
        <v>13</v>
      </c>
      <c r="I119" s="162">
        <v>780</v>
      </c>
      <c r="J119" s="162">
        <v>9.5</v>
      </c>
      <c r="K119" s="170">
        <v>570</v>
      </c>
    </row>
    <row r="120" spans="1:11" x14ac:dyDescent="0.35">
      <c r="A120" s="122">
        <v>20</v>
      </c>
      <c r="B120" s="40" t="s">
        <v>532</v>
      </c>
      <c r="C120" s="45" t="s">
        <v>533</v>
      </c>
      <c r="D120" s="40" t="s">
        <v>106</v>
      </c>
      <c r="E120" s="59">
        <v>1</v>
      </c>
      <c r="F120" s="163">
        <v>27000</v>
      </c>
      <c r="G120" s="163">
        <v>27000</v>
      </c>
      <c r="H120" s="163">
        <v>15000</v>
      </c>
      <c r="I120" s="163">
        <v>15000</v>
      </c>
      <c r="J120" s="163">
        <v>15500</v>
      </c>
      <c r="K120" s="168">
        <v>15500</v>
      </c>
    </row>
    <row r="121" spans="1:11" ht="29" x14ac:dyDescent="0.35">
      <c r="A121" s="122">
        <v>21</v>
      </c>
      <c r="B121" s="40" t="s">
        <v>60</v>
      </c>
      <c r="C121" s="45" t="s">
        <v>534</v>
      </c>
      <c r="D121" s="40" t="s">
        <v>535</v>
      </c>
      <c r="E121" s="41">
        <v>1600</v>
      </c>
      <c r="F121" s="162">
        <v>25</v>
      </c>
      <c r="G121" s="163">
        <v>40000</v>
      </c>
      <c r="H121" s="162">
        <v>36</v>
      </c>
      <c r="I121" s="163">
        <v>57600</v>
      </c>
      <c r="J121" s="162">
        <v>23</v>
      </c>
      <c r="K121" s="168">
        <v>36800</v>
      </c>
    </row>
    <row r="122" spans="1:11" ht="29" x14ac:dyDescent="0.35">
      <c r="A122" s="122">
        <v>22</v>
      </c>
      <c r="B122" s="40" t="s">
        <v>63</v>
      </c>
      <c r="C122" s="45" t="s">
        <v>536</v>
      </c>
      <c r="D122" s="40" t="s">
        <v>535</v>
      </c>
      <c r="E122" s="41">
        <v>1750</v>
      </c>
      <c r="F122" s="162">
        <v>35</v>
      </c>
      <c r="G122" s="163">
        <v>61250</v>
      </c>
      <c r="H122" s="162">
        <v>29</v>
      </c>
      <c r="I122" s="163">
        <v>50750</v>
      </c>
      <c r="J122" s="162">
        <v>32.700000000000003</v>
      </c>
      <c r="K122" s="168">
        <v>57225</v>
      </c>
    </row>
    <row r="123" spans="1:11" ht="29" x14ac:dyDescent="0.35">
      <c r="A123" s="122">
        <v>23</v>
      </c>
      <c r="B123" s="40" t="s">
        <v>537</v>
      </c>
      <c r="C123" s="45" t="s">
        <v>538</v>
      </c>
      <c r="D123" s="40" t="s">
        <v>535</v>
      </c>
      <c r="E123" s="41">
        <v>25500</v>
      </c>
      <c r="F123" s="162">
        <v>35</v>
      </c>
      <c r="G123" s="163">
        <v>892500</v>
      </c>
      <c r="H123" s="162">
        <v>29</v>
      </c>
      <c r="I123" s="163">
        <v>739500</v>
      </c>
      <c r="J123" s="162">
        <v>32.700000000000003</v>
      </c>
      <c r="K123" s="168">
        <v>833850</v>
      </c>
    </row>
    <row r="124" spans="1:11" ht="29" x14ac:dyDescent="0.35">
      <c r="A124" s="122">
        <v>24</v>
      </c>
      <c r="B124" s="40" t="s">
        <v>539</v>
      </c>
      <c r="C124" s="45" t="s">
        <v>540</v>
      </c>
      <c r="D124" s="40" t="s">
        <v>535</v>
      </c>
      <c r="E124" s="41">
        <v>2910</v>
      </c>
      <c r="F124" s="162">
        <v>12</v>
      </c>
      <c r="G124" s="163">
        <v>34920</v>
      </c>
      <c r="H124" s="162">
        <v>12.9</v>
      </c>
      <c r="I124" s="163">
        <v>37539</v>
      </c>
      <c r="J124" s="162">
        <v>23</v>
      </c>
      <c r="K124" s="168">
        <v>66930</v>
      </c>
    </row>
    <row r="125" spans="1:11" ht="29" x14ac:dyDescent="0.35">
      <c r="A125" s="122">
        <v>25</v>
      </c>
      <c r="B125" s="40" t="s">
        <v>541</v>
      </c>
      <c r="C125" s="45" t="s">
        <v>542</v>
      </c>
      <c r="D125" s="40" t="s">
        <v>543</v>
      </c>
      <c r="E125" s="41">
        <v>3590</v>
      </c>
      <c r="F125" s="162">
        <v>66</v>
      </c>
      <c r="G125" s="163">
        <v>236940</v>
      </c>
      <c r="H125" s="162">
        <v>33.9</v>
      </c>
      <c r="I125" s="163">
        <v>121701</v>
      </c>
      <c r="J125" s="162">
        <v>64</v>
      </c>
      <c r="K125" s="168">
        <v>229760</v>
      </c>
    </row>
    <row r="126" spans="1:11" ht="29" x14ac:dyDescent="0.35">
      <c r="A126" s="122">
        <v>26</v>
      </c>
      <c r="B126" s="40" t="s">
        <v>544</v>
      </c>
      <c r="C126" s="45" t="s">
        <v>545</v>
      </c>
      <c r="D126" s="40" t="s">
        <v>535</v>
      </c>
      <c r="E126" s="41">
        <v>650</v>
      </c>
      <c r="F126" s="162">
        <v>35</v>
      </c>
      <c r="G126" s="163">
        <v>22750</v>
      </c>
      <c r="H126" s="162">
        <v>35</v>
      </c>
      <c r="I126" s="163">
        <v>22750</v>
      </c>
      <c r="J126" s="162">
        <v>39</v>
      </c>
      <c r="K126" s="168">
        <v>25350</v>
      </c>
    </row>
    <row r="127" spans="1:11" ht="29" x14ac:dyDescent="0.35">
      <c r="A127" s="122">
        <v>27</v>
      </c>
      <c r="B127" s="40" t="s">
        <v>546</v>
      </c>
      <c r="C127" s="45" t="s">
        <v>547</v>
      </c>
      <c r="D127" s="40" t="s">
        <v>95</v>
      </c>
      <c r="E127" s="41">
        <v>910</v>
      </c>
      <c r="F127" s="162">
        <v>70</v>
      </c>
      <c r="G127" s="163">
        <v>63700</v>
      </c>
      <c r="H127" s="162">
        <v>45</v>
      </c>
      <c r="I127" s="163">
        <v>40950</v>
      </c>
      <c r="J127" s="162">
        <v>77</v>
      </c>
      <c r="K127" s="168">
        <v>70070</v>
      </c>
    </row>
    <row r="128" spans="1:11" ht="29" x14ac:dyDescent="0.35">
      <c r="A128" s="122">
        <v>28</v>
      </c>
      <c r="B128" s="40" t="s">
        <v>548</v>
      </c>
      <c r="C128" s="45" t="s">
        <v>549</v>
      </c>
      <c r="D128" s="40" t="s">
        <v>95</v>
      </c>
      <c r="E128" s="41">
        <v>400</v>
      </c>
      <c r="F128" s="162">
        <v>78</v>
      </c>
      <c r="G128" s="163">
        <v>31200</v>
      </c>
      <c r="H128" s="162">
        <v>50</v>
      </c>
      <c r="I128" s="163">
        <v>20000</v>
      </c>
      <c r="J128" s="162">
        <v>77</v>
      </c>
      <c r="K128" s="168">
        <v>30800</v>
      </c>
    </row>
    <row r="129" spans="1:11" x14ac:dyDescent="0.35">
      <c r="A129" s="122">
        <v>29</v>
      </c>
      <c r="B129" s="40" t="s">
        <v>550</v>
      </c>
      <c r="C129" s="45" t="s">
        <v>551</v>
      </c>
      <c r="D129" s="40" t="s">
        <v>513</v>
      </c>
      <c r="E129" s="41">
        <v>1300</v>
      </c>
      <c r="F129" s="162">
        <v>4</v>
      </c>
      <c r="G129" s="163">
        <v>5200</v>
      </c>
      <c r="H129" s="162">
        <v>3.5</v>
      </c>
      <c r="I129" s="163">
        <v>4550</v>
      </c>
      <c r="J129" s="162">
        <v>4</v>
      </c>
      <c r="K129" s="168">
        <v>5200</v>
      </c>
    </row>
    <row r="130" spans="1:11" ht="29" x14ac:dyDescent="0.35">
      <c r="A130" s="122">
        <v>30</v>
      </c>
      <c r="B130" s="40" t="s">
        <v>91</v>
      </c>
      <c r="C130" s="45" t="s">
        <v>552</v>
      </c>
      <c r="D130" s="40" t="s">
        <v>513</v>
      </c>
      <c r="E130" s="41">
        <v>2110</v>
      </c>
      <c r="F130" s="162">
        <v>5.25</v>
      </c>
      <c r="G130" s="163">
        <v>11077.5</v>
      </c>
      <c r="H130" s="162">
        <v>6.65</v>
      </c>
      <c r="I130" s="163">
        <v>14031.5</v>
      </c>
      <c r="J130" s="162">
        <v>18.5</v>
      </c>
      <c r="K130" s="168">
        <v>39035</v>
      </c>
    </row>
    <row r="131" spans="1:11" x14ac:dyDescent="0.35">
      <c r="A131" s="122">
        <v>31</v>
      </c>
      <c r="B131" s="40" t="s">
        <v>93</v>
      </c>
      <c r="C131" s="45" t="s">
        <v>553</v>
      </c>
      <c r="D131" s="40" t="s">
        <v>95</v>
      </c>
      <c r="E131" s="41">
        <v>65</v>
      </c>
      <c r="F131" s="162">
        <v>350</v>
      </c>
      <c r="G131" s="163">
        <v>22750</v>
      </c>
      <c r="H131" s="162">
        <v>290</v>
      </c>
      <c r="I131" s="163">
        <v>18850</v>
      </c>
      <c r="J131" s="162">
        <v>315</v>
      </c>
      <c r="K131" s="168">
        <v>20475</v>
      </c>
    </row>
    <row r="132" spans="1:11" ht="29" x14ac:dyDescent="0.35">
      <c r="A132" s="122">
        <v>32</v>
      </c>
      <c r="B132" s="40" t="s">
        <v>121</v>
      </c>
      <c r="C132" s="45" t="s">
        <v>554</v>
      </c>
      <c r="D132" s="40" t="s">
        <v>95</v>
      </c>
      <c r="E132" s="41">
        <v>1760</v>
      </c>
      <c r="F132" s="162">
        <v>55</v>
      </c>
      <c r="G132" s="163">
        <v>96800</v>
      </c>
      <c r="H132" s="162">
        <v>70</v>
      </c>
      <c r="I132" s="163">
        <v>123200</v>
      </c>
      <c r="J132" s="162">
        <v>62</v>
      </c>
      <c r="K132" s="168">
        <v>109120</v>
      </c>
    </row>
    <row r="133" spans="1:11" ht="43.5" x14ac:dyDescent="0.35">
      <c r="A133" s="122">
        <v>33</v>
      </c>
      <c r="B133" s="40" t="s">
        <v>555</v>
      </c>
      <c r="C133" s="58" t="s">
        <v>628</v>
      </c>
      <c r="D133" s="40" t="s">
        <v>95</v>
      </c>
      <c r="E133" s="41">
        <v>680</v>
      </c>
      <c r="F133" s="162">
        <v>175</v>
      </c>
      <c r="G133" s="163">
        <v>119000</v>
      </c>
      <c r="H133" s="162">
        <v>210</v>
      </c>
      <c r="I133" s="163">
        <v>142800</v>
      </c>
      <c r="J133" s="162">
        <v>259</v>
      </c>
      <c r="K133" s="168">
        <v>176120</v>
      </c>
    </row>
    <row r="134" spans="1:11" x14ac:dyDescent="0.35">
      <c r="A134" s="122">
        <v>34</v>
      </c>
      <c r="B134" s="40" t="s">
        <v>125</v>
      </c>
      <c r="C134" s="45" t="s">
        <v>126</v>
      </c>
      <c r="D134" s="40" t="s">
        <v>127</v>
      </c>
      <c r="E134" s="41">
        <v>7700</v>
      </c>
      <c r="F134" s="162">
        <v>6</v>
      </c>
      <c r="G134" s="163">
        <v>46200</v>
      </c>
      <c r="H134" s="162">
        <v>7</v>
      </c>
      <c r="I134" s="163">
        <v>53900</v>
      </c>
      <c r="J134" s="162">
        <v>8.65</v>
      </c>
      <c r="K134" s="168">
        <v>66605</v>
      </c>
    </row>
    <row r="135" spans="1:11" x14ac:dyDescent="0.35">
      <c r="A135" s="122">
        <v>35</v>
      </c>
      <c r="B135" s="40" t="s">
        <v>128</v>
      </c>
      <c r="C135" s="45" t="s">
        <v>129</v>
      </c>
      <c r="D135" s="40" t="s">
        <v>127</v>
      </c>
      <c r="E135" s="41">
        <v>2800</v>
      </c>
      <c r="F135" s="162">
        <v>7</v>
      </c>
      <c r="G135" s="163">
        <v>19600</v>
      </c>
      <c r="H135" s="162">
        <v>7</v>
      </c>
      <c r="I135" s="163">
        <v>19600</v>
      </c>
      <c r="J135" s="162">
        <v>8.65</v>
      </c>
      <c r="K135" s="168">
        <v>24220</v>
      </c>
    </row>
    <row r="136" spans="1:11" ht="29" x14ac:dyDescent="0.35">
      <c r="A136" s="122">
        <v>36</v>
      </c>
      <c r="B136" s="40" t="s">
        <v>556</v>
      </c>
      <c r="C136" s="45" t="s">
        <v>557</v>
      </c>
      <c r="D136" s="40" t="s">
        <v>95</v>
      </c>
      <c r="E136" s="41">
        <v>1910</v>
      </c>
      <c r="F136" s="162">
        <v>50</v>
      </c>
      <c r="G136" s="163">
        <v>95500</v>
      </c>
      <c r="H136" s="162">
        <v>40</v>
      </c>
      <c r="I136" s="163">
        <v>76400</v>
      </c>
      <c r="J136" s="162">
        <v>60</v>
      </c>
      <c r="K136" s="168">
        <v>114600</v>
      </c>
    </row>
    <row r="137" spans="1:11" ht="29" x14ac:dyDescent="0.35">
      <c r="A137" s="122">
        <v>37</v>
      </c>
      <c r="B137" s="40" t="s">
        <v>558</v>
      </c>
      <c r="C137" s="45" t="s">
        <v>559</v>
      </c>
      <c r="D137" s="40" t="s">
        <v>95</v>
      </c>
      <c r="E137" s="41">
        <v>430</v>
      </c>
      <c r="F137" s="162">
        <v>195</v>
      </c>
      <c r="G137" s="163">
        <v>83850</v>
      </c>
      <c r="H137" s="162">
        <v>115</v>
      </c>
      <c r="I137" s="163">
        <v>49450</v>
      </c>
      <c r="J137" s="162">
        <v>142</v>
      </c>
      <c r="K137" s="168">
        <v>61060</v>
      </c>
    </row>
    <row r="138" spans="1:11" ht="29" x14ac:dyDescent="0.35">
      <c r="A138" s="122">
        <v>38</v>
      </c>
      <c r="B138" s="40" t="s">
        <v>560</v>
      </c>
      <c r="C138" s="45" t="s">
        <v>561</v>
      </c>
      <c r="D138" s="40" t="s">
        <v>95</v>
      </c>
      <c r="E138" s="41">
        <v>245</v>
      </c>
      <c r="F138" s="162">
        <v>200</v>
      </c>
      <c r="G138" s="163">
        <v>49000</v>
      </c>
      <c r="H138" s="162">
        <v>170</v>
      </c>
      <c r="I138" s="163">
        <v>41650</v>
      </c>
      <c r="J138" s="162">
        <v>210</v>
      </c>
      <c r="K138" s="168">
        <v>51450</v>
      </c>
    </row>
    <row r="139" spans="1:11" x14ac:dyDescent="0.35">
      <c r="A139" s="122">
        <v>39</v>
      </c>
      <c r="B139" s="40" t="s">
        <v>562</v>
      </c>
      <c r="C139" s="45" t="s">
        <v>563</v>
      </c>
      <c r="D139" s="40" t="s">
        <v>382</v>
      </c>
      <c r="E139" s="41">
        <v>33</v>
      </c>
      <c r="F139" s="162">
        <v>120</v>
      </c>
      <c r="G139" s="163">
        <v>3960</v>
      </c>
      <c r="H139" s="162">
        <v>528</v>
      </c>
      <c r="I139" s="163">
        <v>17424</v>
      </c>
      <c r="J139" s="162">
        <v>190</v>
      </c>
      <c r="K139" s="168">
        <v>6270</v>
      </c>
    </row>
    <row r="140" spans="1:11" ht="29" x14ac:dyDescent="0.35">
      <c r="A140" s="122">
        <v>40</v>
      </c>
      <c r="B140" s="40" t="s">
        <v>564</v>
      </c>
      <c r="C140" s="45" t="s">
        <v>565</v>
      </c>
      <c r="D140" s="40" t="s">
        <v>382</v>
      </c>
      <c r="E140" s="41">
        <v>2044</v>
      </c>
      <c r="F140" s="162">
        <v>60</v>
      </c>
      <c r="G140" s="163">
        <v>122640</v>
      </c>
      <c r="H140" s="162">
        <v>21</v>
      </c>
      <c r="I140" s="163">
        <v>42924</v>
      </c>
      <c r="J140" s="162">
        <v>28</v>
      </c>
      <c r="K140" s="168">
        <v>57232</v>
      </c>
    </row>
    <row r="141" spans="1:11" ht="43.5" x14ac:dyDescent="0.35">
      <c r="A141" s="122">
        <v>41</v>
      </c>
      <c r="B141" s="40" t="s">
        <v>566</v>
      </c>
      <c r="C141" s="58" t="s">
        <v>629</v>
      </c>
      <c r="D141" s="40" t="s">
        <v>535</v>
      </c>
      <c r="E141" s="41">
        <v>15</v>
      </c>
      <c r="F141" s="162">
        <v>75</v>
      </c>
      <c r="G141" s="163">
        <v>1125</v>
      </c>
      <c r="H141" s="162">
        <v>180</v>
      </c>
      <c r="I141" s="163">
        <v>2700</v>
      </c>
      <c r="J141" s="162">
        <v>120</v>
      </c>
      <c r="K141" s="168">
        <v>1800</v>
      </c>
    </row>
    <row r="142" spans="1:11" ht="29" x14ac:dyDescent="0.35">
      <c r="A142" s="122">
        <v>42</v>
      </c>
      <c r="B142" s="40" t="s">
        <v>130</v>
      </c>
      <c r="C142" s="45" t="s">
        <v>567</v>
      </c>
      <c r="D142" s="40" t="s">
        <v>568</v>
      </c>
      <c r="E142" s="41">
        <v>380</v>
      </c>
      <c r="F142" s="162">
        <v>5</v>
      </c>
      <c r="G142" s="163">
        <v>1900</v>
      </c>
      <c r="H142" s="162">
        <v>0.9</v>
      </c>
      <c r="I142" s="162">
        <v>342</v>
      </c>
      <c r="J142" s="162">
        <v>1.1000000000000001</v>
      </c>
      <c r="K142" s="170">
        <v>418</v>
      </c>
    </row>
    <row r="143" spans="1:11" ht="29" x14ac:dyDescent="0.35">
      <c r="A143" s="122">
        <v>43</v>
      </c>
      <c r="B143" s="40" t="s">
        <v>284</v>
      </c>
      <c r="C143" s="45" t="s">
        <v>569</v>
      </c>
      <c r="D143" s="40" t="s">
        <v>568</v>
      </c>
      <c r="E143" s="41">
        <v>910</v>
      </c>
      <c r="F143" s="162">
        <v>3</v>
      </c>
      <c r="G143" s="163">
        <v>2730</v>
      </c>
      <c r="H143" s="162">
        <v>0.8</v>
      </c>
      <c r="I143" s="162">
        <v>728</v>
      </c>
      <c r="J143" s="162">
        <v>1</v>
      </c>
      <c r="K143" s="170">
        <v>910</v>
      </c>
    </row>
    <row r="144" spans="1:11" ht="43.5" x14ac:dyDescent="0.35">
      <c r="A144" s="122">
        <v>44</v>
      </c>
      <c r="B144" s="40" t="s">
        <v>570</v>
      </c>
      <c r="C144" s="58" t="s">
        <v>630</v>
      </c>
      <c r="D144" s="40" t="s">
        <v>568</v>
      </c>
      <c r="E144" s="41">
        <v>195</v>
      </c>
      <c r="F144" s="162">
        <v>5</v>
      </c>
      <c r="G144" s="162">
        <v>975</v>
      </c>
      <c r="H144" s="162">
        <v>0.8</v>
      </c>
      <c r="I144" s="162">
        <v>156</v>
      </c>
      <c r="J144" s="162">
        <v>1</v>
      </c>
      <c r="K144" s="170">
        <v>195</v>
      </c>
    </row>
    <row r="145" spans="1:11" x14ac:dyDescent="0.35">
      <c r="A145" s="122">
        <v>45</v>
      </c>
      <c r="B145" s="40" t="s">
        <v>571</v>
      </c>
      <c r="C145" s="45" t="s">
        <v>572</v>
      </c>
      <c r="D145" s="40" t="s">
        <v>568</v>
      </c>
      <c r="E145" s="41">
        <v>650</v>
      </c>
      <c r="F145" s="162">
        <v>2</v>
      </c>
      <c r="G145" s="163">
        <v>1300</v>
      </c>
      <c r="H145" s="162">
        <v>0.9</v>
      </c>
      <c r="I145" s="162">
        <v>585</v>
      </c>
      <c r="J145" s="162">
        <v>1.1000000000000001</v>
      </c>
      <c r="K145" s="170">
        <v>715</v>
      </c>
    </row>
    <row r="146" spans="1:11" x14ac:dyDescent="0.35">
      <c r="A146" s="122">
        <v>46</v>
      </c>
      <c r="B146" s="40" t="s">
        <v>573</v>
      </c>
      <c r="C146" s="45" t="s">
        <v>574</v>
      </c>
      <c r="D146" s="40" t="s">
        <v>568</v>
      </c>
      <c r="E146" s="41">
        <v>54</v>
      </c>
      <c r="F146" s="162">
        <v>2</v>
      </c>
      <c r="G146" s="162">
        <v>108</v>
      </c>
      <c r="H146" s="162">
        <v>0.9</v>
      </c>
      <c r="I146" s="162">
        <v>48.6</v>
      </c>
      <c r="J146" s="162">
        <v>1.1000000000000001</v>
      </c>
      <c r="K146" s="170">
        <v>59.4</v>
      </c>
    </row>
    <row r="147" spans="1:11" x14ac:dyDescent="0.35">
      <c r="A147" s="122">
        <v>47</v>
      </c>
      <c r="B147" s="40" t="s">
        <v>575</v>
      </c>
      <c r="C147" s="45" t="s">
        <v>576</v>
      </c>
      <c r="D147" s="40" t="s">
        <v>577</v>
      </c>
      <c r="E147" s="41">
        <v>50</v>
      </c>
      <c r="F147" s="162">
        <v>6</v>
      </c>
      <c r="G147" s="162">
        <v>300</v>
      </c>
      <c r="H147" s="162">
        <v>7.2</v>
      </c>
      <c r="I147" s="162">
        <v>360</v>
      </c>
      <c r="J147" s="162">
        <v>9.85</v>
      </c>
      <c r="K147" s="170">
        <v>492.5</v>
      </c>
    </row>
    <row r="148" spans="1:11" ht="29" x14ac:dyDescent="0.35">
      <c r="A148" s="122">
        <v>48</v>
      </c>
      <c r="B148" s="40" t="s">
        <v>578</v>
      </c>
      <c r="C148" s="45" t="s">
        <v>579</v>
      </c>
      <c r="D148" s="40" t="s">
        <v>568</v>
      </c>
      <c r="E148" s="164">
        <v>6.25</v>
      </c>
      <c r="F148" s="162">
        <v>50</v>
      </c>
      <c r="G148" s="162">
        <v>312.5</v>
      </c>
      <c r="H148" s="162">
        <v>36</v>
      </c>
      <c r="I148" s="165">
        <v>225</v>
      </c>
      <c r="J148" s="162">
        <v>23</v>
      </c>
      <c r="K148" s="171">
        <v>143.75</v>
      </c>
    </row>
    <row r="149" spans="1:11" ht="43.5" x14ac:dyDescent="0.35">
      <c r="A149" s="122">
        <v>49</v>
      </c>
      <c r="B149" s="40" t="s">
        <v>580</v>
      </c>
      <c r="C149" s="58" t="s">
        <v>631</v>
      </c>
      <c r="D149" s="40" t="s">
        <v>382</v>
      </c>
      <c r="E149" s="41">
        <v>1370</v>
      </c>
      <c r="F149" s="162">
        <v>30</v>
      </c>
      <c r="G149" s="163">
        <v>41100</v>
      </c>
      <c r="H149" s="162">
        <v>25</v>
      </c>
      <c r="I149" s="163">
        <v>34250</v>
      </c>
      <c r="J149" s="162">
        <v>29</v>
      </c>
      <c r="K149" s="168">
        <v>39730</v>
      </c>
    </row>
    <row r="150" spans="1:11" ht="58" x14ac:dyDescent="0.35">
      <c r="A150" s="122">
        <v>50</v>
      </c>
      <c r="B150" s="40" t="s">
        <v>133</v>
      </c>
      <c r="C150" s="58" t="s">
        <v>632</v>
      </c>
      <c r="D150" s="40" t="s">
        <v>382</v>
      </c>
      <c r="E150" s="41">
        <v>352</v>
      </c>
      <c r="F150" s="162">
        <v>180</v>
      </c>
      <c r="G150" s="163">
        <v>63360</v>
      </c>
      <c r="H150" s="162">
        <v>290</v>
      </c>
      <c r="I150" s="163">
        <v>102080</v>
      </c>
      <c r="J150" s="162">
        <v>265</v>
      </c>
      <c r="K150" s="168">
        <v>93280</v>
      </c>
    </row>
    <row r="151" spans="1:11" ht="29" x14ac:dyDescent="0.35">
      <c r="A151" s="122">
        <v>51</v>
      </c>
      <c r="B151" s="40" t="s">
        <v>137</v>
      </c>
      <c r="C151" s="45" t="s">
        <v>581</v>
      </c>
      <c r="D151" s="40" t="s">
        <v>379</v>
      </c>
      <c r="E151" s="41">
        <v>2</v>
      </c>
      <c r="F151" s="163">
        <v>9500</v>
      </c>
      <c r="G151" s="163">
        <v>19000</v>
      </c>
      <c r="H151" s="163">
        <v>5400</v>
      </c>
      <c r="I151" s="163">
        <v>10800</v>
      </c>
      <c r="J151" s="163">
        <v>13350</v>
      </c>
      <c r="K151" s="168">
        <v>26700</v>
      </c>
    </row>
    <row r="152" spans="1:11" ht="29" x14ac:dyDescent="0.35">
      <c r="A152" s="122">
        <v>52</v>
      </c>
      <c r="B152" s="40" t="s">
        <v>74</v>
      </c>
      <c r="C152" s="45" t="s">
        <v>582</v>
      </c>
      <c r="D152" s="40" t="s">
        <v>106</v>
      </c>
      <c r="E152" s="59">
        <v>3.5</v>
      </c>
      <c r="F152" s="163">
        <v>4500</v>
      </c>
      <c r="G152" s="163">
        <v>15750</v>
      </c>
      <c r="H152" s="163">
        <v>3840</v>
      </c>
      <c r="I152" s="163">
        <v>13440</v>
      </c>
      <c r="J152" s="163">
        <v>4800</v>
      </c>
      <c r="K152" s="168">
        <v>16800</v>
      </c>
    </row>
    <row r="153" spans="1:11" x14ac:dyDescent="0.35">
      <c r="A153" s="122">
        <v>53</v>
      </c>
      <c r="B153" s="40" t="s">
        <v>294</v>
      </c>
      <c r="C153" s="45" t="s">
        <v>583</v>
      </c>
      <c r="D153" s="40" t="s">
        <v>513</v>
      </c>
      <c r="E153" s="41">
        <v>5400</v>
      </c>
      <c r="F153" s="162">
        <v>7.5</v>
      </c>
      <c r="G153" s="163">
        <v>40500</v>
      </c>
      <c r="H153" s="162">
        <v>6</v>
      </c>
      <c r="I153" s="163">
        <v>32400</v>
      </c>
      <c r="J153" s="162">
        <v>9</v>
      </c>
      <c r="K153" s="168">
        <v>48600</v>
      </c>
    </row>
    <row r="154" spans="1:11" ht="29" x14ac:dyDescent="0.35">
      <c r="A154" s="122">
        <v>54</v>
      </c>
      <c r="B154" s="40" t="s">
        <v>119</v>
      </c>
      <c r="C154" s="45" t="s">
        <v>584</v>
      </c>
      <c r="D154" s="40" t="s">
        <v>535</v>
      </c>
      <c r="E154" s="41">
        <v>2910</v>
      </c>
      <c r="F154" s="162">
        <v>17.5</v>
      </c>
      <c r="G154" s="163">
        <v>50925</v>
      </c>
      <c r="H154" s="162">
        <v>22.6</v>
      </c>
      <c r="I154" s="163">
        <v>65766</v>
      </c>
      <c r="J154" s="162">
        <v>28</v>
      </c>
      <c r="K154" s="168">
        <v>81480</v>
      </c>
    </row>
    <row r="155" spans="1:11" ht="29" x14ac:dyDescent="0.35">
      <c r="A155" s="122">
        <v>55</v>
      </c>
      <c r="B155" s="40" t="s">
        <v>585</v>
      </c>
      <c r="C155" s="45" t="s">
        <v>586</v>
      </c>
      <c r="D155" s="40" t="s">
        <v>377</v>
      </c>
      <c r="E155" s="41">
        <v>1</v>
      </c>
      <c r="F155" s="163">
        <v>5000</v>
      </c>
      <c r="G155" s="163">
        <v>5000</v>
      </c>
      <c r="H155" s="163">
        <v>5000</v>
      </c>
      <c r="I155" s="163">
        <v>5000</v>
      </c>
      <c r="J155" s="163">
        <v>4500</v>
      </c>
      <c r="K155" s="168">
        <v>4500</v>
      </c>
    </row>
    <row r="156" spans="1:11" ht="29" x14ac:dyDescent="0.35">
      <c r="A156" s="122">
        <v>56</v>
      </c>
      <c r="B156" s="40" t="s">
        <v>587</v>
      </c>
      <c r="C156" s="45" t="s">
        <v>588</v>
      </c>
      <c r="D156" s="40" t="s">
        <v>377</v>
      </c>
      <c r="E156" s="41">
        <v>1</v>
      </c>
      <c r="F156" s="163">
        <v>5000</v>
      </c>
      <c r="G156" s="163">
        <v>5000</v>
      </c>
      <c r="H156" s="163">
        <v>13400</v>
      </c>
      <c r="I156" s="163">
        <v>13400</v>
      </c>
      <c r="J156" s="163">
        <v>9700</v>
      </c>
      <c r="K156" s="168">
        <v>9700</v>
      </c>
    </row>
    <row r="157" spans="1:11" x14ac:dyDescent="0.35">
      <c r="A157" s="122">
        <v>57</v>
      </c>
      <c r="B157" s="40" t="s">
        <v>589</v>
      </c>
      <c r="C157" s="45" t="s">
        <v>590</v>
      </c>
      <c r="D157" s="40" t="s">
        <v>377</v>
      </c>
      <c r="E157" s="41">
        <v>1</v>
      </c>
      <c r="F157" s="163">
        <v>10000</v>
      </c>
      <c r="G157" s="163">
        <v>10000</v>
      </c>
      <c r="H157" s="163">
        <v>2770</v>
      </c>
      <c r="I157" s="163">
        <v>2770</v>
      </c>
      <c r="J157" s="163">
        <v>6000</v>
      </c>
      <c r="K157" s="168">
        <v>6000</v>
      </c>
    </row>
    <row r="158" spans="1:11" ht="72.5" x14ac:dyDescent="0.35">
      <c r="A158" s="122">
        <v>58</v>
      </c>
      <c r="B158" s="40" t="s">
        <v>381</v>
      </c>
      <c r="C158" s="45" t="s">
        <v>591</v>
      </c>
      <c r="D158" s="40" t="s">
        <v>382</v>
      </c>
      <c r="E158" s="41">
        <v>2570</v>
      </c>
      <c r="F158" s="162">
        <v>4</v>
      </c>
      <c r="G158" s="163">
        <v>10280</v>
      </c>
      <c r="H158" s="162">
        <v>4.2</v>
      </c>
      <c r="I158" s="163">
        <v>10794</v>
      </c>
      <c r="J158" s="162">
        <v>1.9</v>
      </c>
      <c r="K158" s="168">
        <v>4883</v>
      </c>
    </row>
    <row r="159" spans="1:11" ht="43.5" x14ac:dyDescent="0.35">
      <c r="A159" s="122">
        <v>59</v>
      </c>
      <c r="B159" s="40" t="s">
        <v>357</v>
      </c>
      <c r="C159" s="58" t="s">
        <v>633</v>
      </c>
      <c r="D159" s="40" t="s">
        <v>382</v>
      </c>
      <c r="E159" s="41">
        <v>2100</v>
      </c>
      <c r="F159" s="162">
        <v>2.5</v>
      </c>
      <c r="G159" s="163">
        <v>5250</v>
      </c>
      <c r="H159" s="162">
        <v>22</v>
      </c>
      <c r="I159" s="163">
        <v>46200</v>
      </c>
      <c r="J159" s="162">
        <v>1.9</v>
      </c>
      <c r="K159" s="168">
        <v>3990</v>
      </c>
    </row>
    <row r="160" spans="1:11" ht="29" x14ac:dyDescent="0.35">
      <c r="A160" s="122">
        <v>60</v>
      </c>
      <c r="B160" s="40" t="s">
        <v>385</v>
      </c>
      <c r="C160" s="45" t="s">
        <v>592</v>
      </c>
      <c r="D160" s="40" t="s">
        <v>382</v>
      </c>
      <c r="E160" s="41">
        <v>70</v>
      </c>
      <c r="F160" s="162">
        <v>40</v>
      </c>
      <c r="G160" s="163">
        <v>2800</v>
      </c>
      <c r="H160" s="162">
        <v>70.5</v>
      </c>
      <c r="I160" s="163">
        <v>4935</v>
      </c>
      <c r="J160" s="162">
        <v>55.6</v>
      </c>
      <c r="K160" s="168">
        <v>3892</v>
      </c>
    </row>
    <row r="161" spans="1:11" ht="29" x14ac:dyDescent="0.35">
      <c r="A161" s="122">
        <v>61</v>
      </c>
      <c r="B161" s="40" t="s">
        <v>386</v>
      </c>
      <c r="C161" s="45" t="s">
        <v>593</v>
      </c>
      <c r="D161" s="40" t="s">
        <v>382</v>
      </c>
      <c r="E161" s="41">
        <v>1950</v>
      </c>
      <c r="F161" s="162">
        <v>13</v>
      </c>
      <c r="G161" s="163">
        <v>25350</v>
      </c>
      <c r="H161" s="162">
        <v>33.5</v>
      </c>
      <c r="I161" s="163">
        <v>65325</v>
      </c>
      <c r="J161" s="162">
        <v>11.75</v>
      </c>
      <c r="K161" s="168">
        <v>22912.5</v>
      </c>
    </row>
    <row r="162" spans="1:11" ht="29" x14ac:dyDescent="0.35">
      <c r="A162" s="122">
        <v>62</v>
      </c>
      <c r="B162" s="40" t="s">
        <v>594</v>
      </c>
      <c r="C162" s="45" t="s">
        <v>595</v>
      </c>
      <c r="D162" s="40" t="s">
        <v>382</v>
      </c>
      <c r="E162" s="41">
        <v>80</v>
      </c>
      <c r="F162" s="162">
        <v>30</v>
      </c>
      <c r="G162" s="163">
        <v>2400</v>
      </c>
      <c r="H162" s="162">
        <v>42.5</v>
      </c>
      <c r="I162" s="163">
        <v>3400</v>
      </c>
      <c r="J162" s="162">
        <v>25.5</v>
      </c>
      <c r="K162" s="168">
        <v>2040</v>
      </c>
    </row>
    <row r="163" spans="1:11" ht="29" x14ac:dyDescent="0.35">
      <c r="A163" s="122">
        <v>63</v>
      </c>
      <c r="B163" s="40" t="s">
        <v>387</v>
      </c>
      <c r="C163" s="45" t="s">
        <v>596</v>
      </c>
      <c r="D163" s="40" t="s">
        <v>379</v>
      </c>
      <c r="E163" s="41">
        <v>21</v>
      </c>
      <c r="F163" s="163">
        <v>1100</v>
      </c>
      <c r="G163" s="163">
        <v>23100</v>
      </c>
      <c r="H163" s="163">
        <v>1940</v>
      </c>
      <c r="I163" s="163">
        <v>40740</v>
      </c>
      <c r="J163" s="163">
        <v>1140</v>
      </c>
      <c r="K163" s="168">
        <v>23940</v>
      </c>
    </row>
    <row r="164" spans="1:11" ht="72.5" x14ac:dyDescent="0.35">
      <c r="A164" s="122">
        <v>64</v>
      </c>
      <c r="B164" s="40" t="s">
        <v>597</v>
      </c>
      <c r="C164" s="58" t="s">
        <v>634</v>
      </c>
      <c r="D164" s="40" t="s">
        <v>379</v>
      </c>
      <c r="E164" s="41">
        <v>21</v>
      </c>
      <c r="F164" s="162">
        <v>900</v>
      </c>
      <c r="G164" s="163">
        <v>18900</v>
      </c>
      <c r="H164" s="163">
        <v>2820</v>
      </c>
      <c r="I164" s="163">
        <v>59220</v>
      </c>
      <c r="J164" s="162">
        <v>735</v>
      </c>
      <c r="K164" s="168">
        <v>15435</v>
      </c>
    </row>
    <row r="165" spans="1:11" ht="43.5" x14ac:dyDescent="0.35">
      <c r="A165" s="122">
        <v>65</v>
      </c>
      <c r="B165" s="40" t="s">
        <v>598</v>
      </c>
      <c r="C165" s="58" t="s">
        <v>635</v>
      </c>
      <c r="D165" s="40" t="s">
        <v>379</v>
      </c>
      <c r="E165" s="41">
        <v>4</v>
      </c>
      <c r="F165" s="162">
        <v>300</v>
      </c>
      <c r="G165" s="163">
        <v>1200</v>
      </c>
      <c r="H165" s="162">
        <v>100</v>
      </c>
      <c r="I165" s="162">
        <v>400</v>
      </c>
      <c r="J165" s="162">
        <v>150</v>
      </c>
      <c r="K165" s="170">
        <v>600</v>
      </c>
    </row>
    <row r="166" spans="1:11" ht="43.5" x14ac:dyDescent="0.35">
      <c r="A166" s="122">
        <v>66</v>
      </c>
      <c r="B166" s="40" t="s">
        <v>599</v>
      </c>
      <c r="C166" s="58" t="s">
        <v>636</v>
      </c>
      <c r="D166" s="40" t="s">
        <v>379</v>
      </c>
      <c r="E166" s="41">
        <v>5</v>
      </c>
      <c r="F166" s="162">
        <v>300</v>
      </c>
      <c r="G166" s="163">
        <v>1500</v>
      </c>
      <c r="H166" s="162">
        <v>100</v>
      </c>
      <c r="I166" s="162">
        <v>500</v>
      </c>
      <c r="J166" s="162">
        <v>150</v>
      </c>
      <c r="K166" s="170">
        <v>750</v>
      </c>
    </row>
    <row r="167" spans="1:11" ht="43.5" x14ac:dyDescent="0.35">
      <c r="A167" s="122">
        <v>67</v>
      </c>
      <c r="B167" s="40" t="s">
        <v>600</v>
      </c>
      <c r="C167" s="58" t="s">
        <v>637</v>
      </c>
      <c r="D167" s="40" t="s">
        <v>379</v>
      </c>
      <c r="E167" s="41">
        <v>3</v>
      </c>
      <c r="F167" s="163">
        <v>11000</v>
      </c>
      <c r="G167" s="163">
        <v>33000</v>
      </c>
      <c r="H167" s="163">
        <v>10500</v>
      </c>
      <c r="I167" s="163">
        <v>31500</v>
      </c>
      <c r="J167" s="163">
        <v>6500</v>
      </c>
      <c r="K167" s="168">
        <v>19500</v>
      </c>
    </row>
    <row r="168" spans="1:11" ht="14.5" customHeight="1" x14ac:dyDescent="0.35">
      <c r="A168" s="122">
        <v>68</v>
      </c>
      <c r="B168" s="40" t="s">
        <v>601</v>
      </c>
      <c r="C168" s="45" t="s">
        <v>602</v>
      </c>
      <c r="D168" s="40" t="s">
        <v>379</v>
      </c>
      <c r="E168" s="41">
        <v>0</v>
      </c>
      <c r="F168" s="163">
        <v>1200</v>
      </c>
      <c r="G168" s="40" t="s">
        <v>506</v>
      </c>
      <c r="H168" s="40" t="s">
        <v>506</v>
      </c>
      <c r="I168" s="40" t="s">
        <v>506</v>
      </c>
      <c r="J168" s="40" t="s">
        <v>506</v>
      </c>
      <c r="K168" s="169" t="s">
        <v>506</v>
      </c>
    </row>
    <row r="169" spans="1:11" x14ac:dyDescent="0.35">
      <c r="A169" s="122">
        <v>69</v>
      </c>
      <c r="B169" s="40" t="s">
        <v>603</v>
      </c>
      <c r="C169" s="45" t="s">
        <v>604</v>
      </c>
      <c r="D169" s="40" t="s">
        <v>379</v>
      </c>
      <c r="E169" s="41">
        <v>1</v>
      </c>
      <c r="F169" s="163">
        <v>1500</v>
      </c>
      <c r="G169" s="163">
        <v>1500</v>
      </c>
      <c r="H169" s="163">
        <v>1200</v>
      </c>
      <c r="I169" s="163">
        <v>1200</v>
      </c>
      <c r="J169" s="163">
        <v>1000</v>
      </c>
      <c r="K169" s="168">
        <v>1000</v>
      </c>
    </row>
    <row r="170" spans="1:11" ht="43.5" x14ac:dyDescent="0.35">
      <c r="A170" s="122">
        <v>70</v>
      </c>
      <c r="B170" s="40" t="s">
        <v>605</v>
      </c>
      <c r="C170" s="58" t="s">
        <v>638</v>
      </c>
      <c r="D170" s="40" t="s">
        <v>382</v>
      </c>
      <c r="E170" s="41">
        <v>700</v>
      </c>
      <c r="F170" s="162">
        <v>40</v>
      </c>
      <c r="G170" s="163">
        <v>28000</v>
      </c>
      <c r="H170" s="162">
        <v>66</v>
      </c>
      <c r="I170" s="163">
        <v>46200</v>
      </c>
      <c r="J170" s="162">
        <v>46</v>
      </c>
      <c r="K170" s="168">
        <v>32200</v>
      </c>
    </row>
    <row r="171" spans="1:11" ht="29" x14ac:dyDescent="0.35">
      <c r="A171" s="122">
        <v>71</v>
      </c>
      <c r="B171" s="40" t="s">
        <v>606</v>
      </c>
      <c r="C171" s="45" t="s">
        <v>607</v>
      </c>
      <c r="D171" s="40" t="s">
        <v>382</v>
      </c>
      <c r="E171" s="41">
        <v>825</v>
      </c>
      <c r="F171" s="162">
        <v>190</v>
      </c>
      <c r="G171" s="163">
        <v>156750</v>
      </c>
      <c r="H171" s="162">
        <v>180</v>
      </c>
      <c r="I171" s="163">
        <v>148500</v>
      </c>
      <c r="J171" s="162">
        <v>143</v>
      </c>
      <c r="K171" s="168">
        <v>117975</v>
      </c>
    </row>
    <row r="172" spans="1:11" ht="43.5" x14ac:dyDescent="0.35">
      <c r="A172" s="122">
        <v>72</v>
      </c>
      <c r="B172" s="40" t="s">
        <v>608</v>
      </c>
      <c r="C172" s="58" t="s">
        <v>639</v>
      </c>
      <c r="D172" s="40" t="s">
        <v>379</v>
      </c>
      <c r="E172" s="41">
        <v>1</v>
      </c>
      <c r="F172" s="163">
        <v>5000</v>
      </c>
      <c r="G172" s="163">
        <v>5000</v>
      </c>
      <c r="H172" s="163">
        <v>12900</v>
      </c>
      <c r="I172" s="163">
        <v>12900</v>
      </c>
      <c r="J172" s="163">
        <v>10800</v>
      </c>
      <c r="K172" s="168">
        <v>10800</v>
      </c>
    </row>
    <row r="173" spans="1:11" ht="29" x14ac:dyDescent="0.35">
      <c r="A173" s="122">
        <v>73</v>
      </c>
      <c r="B173" s="40" t="s">
        <v>609</v>
      </c>
      <c r="C173" s="45" t="s">
        <v>610</v>
      </c>
      <c r="D173" s="40" t="s">
        <v>379</v>
      </c>
      <c r="E173" s="41">
        <v>1</v>
      </c>
      <c r="F173" s="163">
        <v>4000</v>
      </c>
      <c r="G173" s="163">
        <v>4000</v>
      </c>
      <c r="H173" s="163">
        <v>5000</v>
      </c>
      <c r="I173" s="163">
        <v>5000</v>
      </c>
      <c r="J173" s="163">
        <v>4250</v>
      </c>
      <c r="K173" s="168">
        <v>4250</v>
      </c>
    </row>
    <row r="174" spans="1:11" ht="29" x14ac:dyDescent="0.35">
      <c r="A174" s="122">
        <v>74</v>
      </c>
      <c r="B174" s="40" t="s">
        <v>611</v>
      </c>
      <c r="C174" s="45" t="s">
        <v>612</v>
      </c>
      <c r="D174" s="40" t="s">
        <v>379</v>
      </c>
      <c r="E174" s="41">
        <v>2</v>
      </c>
      <c r="F174" s="163">
        <v>3600</v>
      </c>
      <c r="G174" s="163">
        <v>7200</v>
      </c>
      <c r="H174" s="163">
        <v>3650</v>
      </c>
      <c r="I174" s="163">
        <v>7300</v>
      </c>
      <c r="J174" s="163">
        <v>3000</v>
      </c>
      <c r="K174" s="168">
        <v>6000</v>
      </c>
    </row>
    <row r="175" spans="1:11" ht="58" x14ac:dyDescent="0.35">
      <c r="A175" s="122">
        <v>75</v>
      </c>
      <c r="B175" s="40" t="s">
        <v>613</v>
      </c>
      <c r="C175" s="58" t="s">
        <v>640</v>
      </c>
      <c r="D175" s="40" t="s">
        <v>379</v>
      </c>
      <c r="E175" s="41">
        <v>1</v>
      </c>
      <c r="F175" s="163">
        <v>11000</v>
      </c>
      <c r="G175" s="163">
        <v>11000</v>
      </c>
      <c r="H175" s="163">
        <v>16500</v>
      </c>
      <c r="I175" s="163">
        <v>16500</v>
      </c>
      <c r="J175" s="163">
        <v>13900</v>
      </c>
      <c r="K175" s="168">
        <v>13900</v>
      </c>
    </row>
    <row r="176" spans="1:11" x14ac:dyDescent="0.35">
      <c r="A176" s="122">
        <v>76</v>
      </c>
      <c r="B176" s="40" t="s">
        <v>614</v>
      </c>
      <c r="C176" s="45" t="s">
        <v>615</v>
      </c>
      <c r="D176" s="40" t="s">
        <v>379</v>
      </c>
      <c r="E176" s="41">
        <v>1</v>
      </c>
      <c r="F176" s="163">
        <v>1500</v>
      </c>
      <c r="G176" s="163">
        <v>1500</v>
      </c>
      <c r="H176" s="163">
        <v>3500</v>
      </c>
      <c r="I176" s="163">
        <v>3500</v>
      </c>
      <c r="J176" s="163">
        <v>1700</v>
      </c>
      <c r="K176" s="168">
        <v>1700</v>
      </c>
    </row>
    <row r="177" spans="1:12" ht="29" x14ac:dyDescent="0.35">
      <c r="A177" s="122">
        <v>77</v>
      </c>
      <c r="B177" s="40" t="s">
        <v>616</v>
      </c>
      <c r="C177" s="45" t="s">
        <v>617</v>
      </c>
      <c r="D177" s="40" t="s">
        <v>379</v>
      </c>
      <c r="E177" s="41">
        <v>1</v>
      </c>
      <c r="F177" s="163">
        <v>13000</v>
      </c>
      <c r="G177" s="163">
        <v>13000</v>
      </c>
      <c r="H177" s="163">
        <v>10000</v>
      </c>
      <c r="I177" s="163">
        <v>10000</v>
      </c>
      <c r="J177" s="163">
        <v>7900</v>
      </c>
      <c r="K177" s="168">
        <v>7900</v>
      </c>
    </row>
    <row r="178" spans="1:12" ht="29" x14ac:dyDescent="0.35">
      <c r="A178" s="122">
        <v>78</v>
      </c>
      <c r="B178" s="40" t="s">
        <v>618</v>
      </c>
      <c r="C178" s="45" t="s">
        <v>619</v>
      </c>
      <c r="D178" s="40" t="s">
        <v>379</v>
      </c>
      <c r="E178" s="41">
        <v>1</v>
      </c>
      <c r="F178" s="163">
        <v>17000</v>
      </c>
      <c r="G178" s="163">
        <v>17000</v>
      </c>
      <c r="H178" s="163">
        <v>16500</v>
      </c>
      <c r="I178" s="163">
        <v>16500</v>
      </c>
      <c r="J178" s="163">
        <v>13350</v>
      </c>
      <c r="K178" s="168">
        <v>13350</v>
      </c>
    </row>
    <row r="179" spans="1:12" ht="29" x14ac:dyDescent="0.35">
      <c r="A179" s="123">
        <v>79</v>
      </c>
      <c r="B179" s="46" t="s">
        <v>620</v>
      </c>
      <c r="C179" s="79" t="s">
        <v>621</v>
      </c>
      <c r="D179" s="46" t="s">
        <v>382</v>
      </c>
      <c r="E179" s="48">
        <v>400</v>
      </c>
      <c r="F179" s="166">
        <v>315</v>
      </c>
      <c r="G179" s="167">
        <v>126000</v>
      </c>
      <c r="H179" s="166">
        <v>192</v>
      </c>
      <c r="I179" s="167">
        <v>76800</v>
      </c>
      <c r="J179" s="166">
        <v>150</v>
      </c>
      <c r="K179" s="172">
        <v>60000</v>
      </c>
    </row>
    <row r="180" spans="1:12" x14ac:dyDescent="0.35">
      <c r="A180" s="470" t="s">
        <v>646</v>
      </c>
      <c r="B180" s="471"/>
      <c r="C180" s="471"/>
      <c r="D180" s="471"/>
      <c r="E180" s="472"/>
      <c r="F180" s="558">
        <f>SUM(G101:G179)</f>
        <v>3335868</v>
      </c>
      <c r="G180" s="559"/>
      <c r="H180" s="558">
        <f>SUM(I101:I179)</f>
        <v>3566632.85</v>
      </c>
      <c r="I180" s="559"/>
      <c r="J180" s="558">
        <f>SUM(K101:K179)</f>
        <v>3560029.15</v>
      </c>
      <c r="K180" s="561"/>
    </row>
    <row r="181" spans="1:12" x14ac:dyDescent="0.35">
      <c r="A181" s="473" t="s">
        <v>645</v>
      </c>
      <c r="B181" s="474"/>
      <c r="C181" s="474"/>
      <c r="D181" s="474"/>
      <c r="E181" s="461"/>
      <c r="F181" s="479"/>
      <c r="G181" s="480"/>
      <c r="H181" s="479">
        <v>3566623.85</v>
      </c>
      <c r="I181" s="480"/>
      <c r="J181" s="479">
        <v>3560023.4</v>
      </c>
      <c r="K181" s="481"/>
    </row>
    <row r="182" spans="1:12" ht="15" thickBot="1" x14ac:dyDescent="0.4">
      <c r="A182" s="475" t="s">
        <v>643</v>
      </c>
      <c r="B182" s="476"/>
      <c r="C182" s="476"/>
      <c r="D182" s="476"/>
      <c r="E182" s="463"/>
      <c r="F182" s="465"/>
      <c r="G182" s="560"/>
      <c r="H182" s="465">
        <v>9</v>
      </c>
      <c r="I182" s="560"/>
      <c r="J182" s="465">
        <v>5.75</v>
      </c>
      <c r="K182" s="466"/>
    </row>
    <row r="183" spans="1:12" ht="15" thickBot="1" x14ac:dyDescent="0.4">
      <c r="A183" s="176"/>
      <c r="B183" s="176"/>
      <c r="C183" s="176"/>
      <c r="D183" s="176"/>
      <c r="E183" s="176"/>
      <c r="F183" s="177"/>
      <c r="G183" s="177"/>
      <c r="H183" s="177"/>
      <c r="I183" s="177"/>
      <c r="J183" s="177"/>
      <c r="K183" s="177"/>
      <c r="L183" s="89"/>
    </row>
    <row r="184" spans="1:12" ht="15" thickBot="1" x14ac:dyDescent="0.4">
      <c r="A184" s="514" t="s">
        <v>647</v>
      </c>
      <c r="B184" s="515"/>
      <c r="C184" s="515"/>
      <c r="D184" s="515"/>
      <c r="E184" s="515"/>
      <c r="F184" s="515"/>
      <c r="G184" s="516"/>
      <c r="H184" s="173">
        <v>6.9199999999999998E-2</v>
      </c>
      <c r="I184" s="174">
        <v>230764.85</v>
      </c>
      <c r="J184" s="173">
        <v>6.7199999999999996E-2</v>
      </c>
      <c r="K184" s="175">
        <v>224161.15</v>
      </c>
    </row>
    <row r="185" spans="1:12" ht="15" thickBot="1" x14ac:dyDescent="0.4"/>
    <row r="186" spans="1:12" x14ac:dyDescent="0.35">
      <c r="A186" s="467" t="s">
        <v>650</v>
      </c>
      <c r="B186" s="468"/>
      <c r="C186" s="468"/>
      <c r="D186" s="468"/>
      <c r="E186" s="468"/>
      <c r="F186" s="468" t="s">
        <v>48</v>
      </c>
      <c r="G186" s="468"/>
      <c r="H186" s="468" t="s">
        <v>507</v>
      </c>
      <c r="I186" s="468"/>
      <c r="J186" s="468" t="s">
        <v>508</v>
      </c>
      <c r="K186" s="469"/>
    </row>
    <row r="187" spans="1:12" x14ac:dyDescent="0.35">
      <c r="A187" s="25" t="s">
        <v>0</v>
      </c>
      <c r="B187" s="31" t="s">
        <v>1</v>
      </c>
      <c r="C187" s="7" t="s">
        <v>2</v>
      </c>
      <c r="D187" s="7" t="s">
        <v>3</v>
      </c>
      <c r="E187" s="31" t="s">
        <v>4</v>
      </c>
      <c r="F187" s="7" t="s">
        <v>5</v>
      </c>
      <c r="G187" s="7" t="s">
        <v>6</v>
      </c>
      <c r="H187" s="7" t="s">
        <v>213</v>
      </c>
      <c r="I187" s="7" t="s">
        <v>214</v>
      </c>
      <c r="J187" s="7" t="s">
        <v>215</v>
      </c>
      <c r="K187" s="28" t="s">
        <v>216</v>
      </c>
    </row>
    <row r="188" spans="1:12" x14ac:dyDescent="0.35">
      <c r="A188" s="116">
        <v>1</v>
      </c>
      <c r="B188" s="16" t="s">
        <v>509</v>
      </c>
      <c r="C188" s="66" t="s">
        <v>510</v>
      </c>
      <c r="D188" s="40" t="s">
        <v>377</v>
      </c>
      <c r="E188" s="41">
        <v>1</v>
      </c>
      <c r="F188" s="163">
        <v>137500</v>
      </c>
      <c r="G188" s="163">
        <v>137500</v>
      </c>
      <c r="H188" s="163">
        <v>209000</v>
      </c>
      <c r="I188" s="163">
        <v>209000</v>
      </c>
      <c r="J188" s="163">
        <v>273000</v>
      </c>
      <c r="K188" s="168">
        <v>273000</v>
      </c>
    </row>
    <row r="189" spans="1:12" ht="72.5" x14ac:dyDescent="0.35">
      <c r="A189" s="116">
        <v>2</v>
      </c>
      <c r="B189" s="16" t="s">
        <v>98</v>
      </c>
      <c r="C189" s="66" t="s">
        <v>511</v>
      </c>
      <c r="D189" s="40" t="s">
        <v>377</v>
      </c>
      <c r="E189" s="41">
        <v>1</v>
      </c>
      <c r="F189" s="163">
        <v>30000</v>
      </c>
      <c r="G189" s="163">
        <v>30000</v>
      </c>
      <c r="H189" s="163">
        <v>75200</v>
      </c>
      <c r="I189" s="163">
        <v>75200</v>
      </c>
      <c r="J189" s="163">
        <v>5600</v>
      </c>
      <c r="K189" s="168">
        <v>5600</v>
      </c>
    </row>
    <row r="190" spans="1:12" ht="43.5" x14ac:dyDescent="0.35">
      <c r="A190" s="116">
        <v>3</v>
      </c>
      <c r="B190" s="16" t="s">
        <v>100</v>
      </c>
      <c r="C190" s="108" t="s">
        <v>622</v>
      </c>
      <c r="D190" s="40" t="s">
        <v>379</v>
      </c>
      <c r="E190" s="41">
        <v>18</v>
      </c>
      <c r="F190" s="162">
        <v>115</v>
      </c>
      <c r="G190" s="163">
        <v>2070</v>
      </c>
      <c r="H190" s="162">
        <v>185</v>
      </c>
      <c r="I190" s="163">
        <v>3330</v>
      </c>
      <c r="J190" s="162">
        <v>120</v>
      </c>
      <c r="K190" s="168">
        <v>2160</v>
      </c>
    </row>
    <row r="191" spans="1:12" ht="43.5" x14ac:dyDescent="0.35">
      <c r="A191" s="116">
        <v>4</v>
      </c>
      <c r="B191" s="16" t="s">
        <v>102</v>
      </c>
      <c r="C191" s="108" t="s">
        <v>623</v>
      </c>
      <c r="D191" s="40" t="s">
        <v>379</v>
      </c>
      <c r="E191" s="41">
        <v>3</v>
      </c>
      <c r="F191" s="163">
        <v>1200</v>
      </c>
      <c r="G191" s="163">
        <v>3600</v>
      </c>
      <c r="H191" s="162">
        <v>880</v>
      </c>
      <c r="I191" s="163">
        <v>2640</v>
      </c>
      <c r="J191" s="163">
        <v>1500</v>
      </c>
      <c r="K191" s="168">
        <v>4500</v>
      </c>
    </row>
    <row r="192" spans="1:12" ht="58" x14ac:dyDescent="0.35">
      <c r="A192" s="116">
        <v>5</v>
      </c>
      <c r="B192" s="16" t="s">
        <v>104</v>
      </c>
      <c r="C192" s="108" t="s">
        <v>624</v>
      </c>
      <c r="D192" s="40" t="s">
        <v>379</v>
      </c>
      <c r="E192" s="41">
        <v>1</v>
      </c>
      <c r="F192" s="163">
        <v>1500</v>
      </c>
      <c r="G192" s="163">
        <v>1500</v>
      </c>
      <c r="H192" s="163">
        <v>1000</v>
      </c>
      <c r="I192" s="163">
        <v>1000</v>
      </c>
      <c r="J192" s="163">
        <v>1250</v>
      </c>
      <c r="K192" s="168">
        <v>1250</v>
      </c>
    </row>
    <row r="193" spans="1:11" ht="43.5" x14ac:dyDescent="0.35">
      <c r="A193" s="116">
        <v>6</v>
      </c>
      <c r="B193" s="16" t="s">
        <v>107</v>
      </c>
      <c r="C193" s="108" t="s">
        <v>625</v>
      </c>
      <c r="D193" s="40" t="s">
        <v>382</v>
      </c>
      <c r="E193" s="41">
        <v>1205</v>
      </c>
      <c r="F193" s="162">
        <v>8</v>
      </c>
      <c r="G193" s="163">
        <v>9640</v>
      </c>
      <c r="H193" s="162">
        <v>6.05</v>
      </c>
      <c r="I193" s="163">
        <v>7290.25</v>
      </c>
      <c r="J193" s="162">
        <v>7.3</v>
      </c>
      <c r="K193" s="168">
        <v>8796.5</v>
      </c>
    </row>
    <row r="194" spans="1:11" x14ac:dyDescent="0.35">
      <c r="A194" s="116">
        <v>7</v>
      </c>
      <c r="B194" s="16" t="s">
        <v>107</v>
      </c>
      <c r="C194" s="66" t="s">
        <v>512</v>
      </c>
      <c r="D194" s="40" t="s">
        <v>513</v>
      </c>
      <c r="E194" s="41">
        <v>1080</v>
      </c>
      <c r="F194" s="162">
        <v>4</v>
      </c>
      <c r="G194" s="163">
        <v>4320</v>
      </c>
      <c r="H194" s="162">
        <v>1.45</v>
      </c>
      <c r="I194" s="163">
        <v>1566</v>
      </c>
      <c r="J194" s="162">
        <v>2.5</v>
      </c>
      <c r="K194" s="168">
        <v>2700</v>
      </c>
    </row>
    <row r="195" spans="1:11" x14ac:dyDescent="0.35">
      <c r="A195" s="116">
        <v>8</v>
      </c>
      <c r="B195" s="16" t="s">
        <v>514</v>
      </c>
      <c r="C195" s="66" t="s">
        <v>515</v>
      </c>
      <c r="D195" s="40" t="s">
        <v>106</v>
      </c>
      <c r="E195" s="59">
        <v>7.5</v>
      </c>
      <c r="F195" s="163">
        <v>2750</v>
      </c>
      <c r="G195" s="163">
        <v>20625</v>
      </c>
      <c r="H195" s="163">
        <v>2570</v>
      </c>
      <c r="I195" s="163">
        <v>19275</v>
      </c>
      <c r="J195" s="163">
        <v>2500</v>
      </c>
      <c r="K195" s="168">
        <v>18750</v>
      </c>
    </row>
    <row r="196" spans="1:11" x14ac:dyDescent="0.35">
      <c r="A196" s="116">
        <v>9</v>
      </c>
      <c r="B196" s="16" t="s">
        <v>516</v>
      </c>
      <c r="C196" s="66" t="s">
        <v>517</v>
      </c>
      <c r="D196" s="40" t="s">
        <v>382</v>
      </c>
      <c r="E196" s="41">
        <v>620</v>
      </c>
      <c r="F196" s="162">
        <v>4</v>
      </c>
      <c r="G196" s="163">
        <v>2480</v>
      </c>
      <c r="H196" s="162">
        <v>6</v>
      </c>
      <c r="I196" s="163">
        <v>3720</v>
      </c>
      <c r="J196" s="162">
        <v>2.9</v>
      </c>
      <c r="K196" s="168">
        <v>1798</v>
      </c>
    </row>
    <row r="197" spans="1:11" x14ac:dyDescent="0.35">
      <c r="A197" s="116">
        <v>10</v>
      </c>
      <c r="B197" s="16" t="s">
        <v>518</v>
      </c>
      <c r="C197" s="66" t="s">
        <v>519</v>
      </c>
      <c r="D197" s="40" t="s">
        <v>382</v>
      </c>
      <c r="E197" s="41">
        <v>200</v>
      </c>
      <c r="F197" s="162">
        <v>5</v>
      </c>
      <c r="G197" s="163">
        <v>1000</v>
      </c>
      <c r="H197" s="162">
        <v>6</v>
      </c>
      <c r="I197" s="163">
        <v>1200</v>
      </c>
      <c r="J197" s="162">
        <v>5.75</v>
      </c>
      <c r="K197" s="168">
        <v>1150</v>
      </c>
    </row>
    <row r="198" spans="1:11" x14ac:dyDescent="0.35">
      <c r="A198" s="116">
        <v>11</v>
      </c>
      <c r="B198" s="16" t="s">
        <v>520</v>
      </c>
      <c r="C198" s="66" t="s">
        <v>521</v>
      </c>
      <c r="D198" s="40" t="s">
        <v>379</v>
      </c>
      <c r="E198" s="41">
        <v>3</v>
      </c>
      <c r="F198" s="163">
        <v>4000</v>
      </c>
      <c r="G198" s="163">
        <v>12000</v>
      </c>
      <c r="H198" s="163">
        <v>55000</v>
      </c>
      <c r="I198" s="163">
        <v>165000</v>
      </c>
      <c r="J198" s="163">
        <v>1250</v>
      </c>
      <c r="K198" s="168">
        <v>3750</v>
      </c>
    </row>
    <row r="199" spans="1:11" x14ac:dyDescent="0.35">
      <c r="A199" s="116">
        <v>12</v>
      </c>
      <c r="B199" s="16" t="s">
        <v>109</v>
      </c>
      <c r="C199" s="66" t="s">
        <v>522</v>
      </c>
      <c r="D199" s="40" t="s">
        <v>377</v>
      </c>
      <c r="E199" s="41">
        <v>1</v>
      </c>
      <c r="F199" s="163">
        <v>324500</v>
      </c>
      <c r="G199" s="163">
        <v>324500</v>
      </c>
      <c r="H199" s="163">
        <v>378000</v>
      </c>
      <c r="I199" s="163">
        <v>378000</v>
      </c>
      <c r="J199" s="163">
        <v>314000</v>
      </c>
      <c r="K199" s="168">
        <v>314000</v>
      </c>
    </row>
    <row r="200" spans="1:11" x14ac:dyDescent="0.35">
      <c r="A200" s="116">
        <v>13</v>
      </c>
      <c r="B200" s="16" t="s">
        <v>523</v>
      </c>
      <c r="C200" s="66" t="s">
        <v>524</v>
      </c>
      <c r="D200" s="40" t="s">
        <v>377</v>
      </c>
      <c r="E200" s="41">
        <v>1</v>
      </c>
      <c r="F200" s="163">
        <v>25000</v>
      </c>
      <c r="G200" s="163">
        <v>25000</v>
      </c>
      <c r="H200" s="163">
        <v>93600</v>
      </c>
      <c r="I200" s="163">
        <v>93600</v>
      </c>
      <c r="J200" s="163">
        <v>9300</v>
      </c>
      <c r="K200" s="168">
        <v>9300</v>
      </c>
    </row>
    <row r="201" spans="1:11" x14ac:dyDescent="0.35">
      <c r="A201" s="116">
        <v>14</v>
      </c>
      <c r="B201" s="16" t="s">
        <v>525</v>
      </c>
      <c r="C201" s="66" t="s">
        <v>526</v>
      </c>
      <c r="D201" s="40" t="s">
        <v>377</v>
      </c>
      <c r="E201" s="41">
        <v>1</v>
      </c>
      <c r="F201" s="163">
        <v>17500</v>
      </c>
      <c r="G201" s="163">
        <v>17500</v>
      </c>
      <c r="H201" s="163">
        <v>81000</v>
      </c>
      <c r="I201" s="163">
        <v>81000</v>
      </c>
      <c r="J201" s="163">
        <v>25000</v>
      </c>
      <c r="K201" s="168">
        <v>25000</v>
      </c>
    </row>
    <row r="202" spans="1:11" x14ac:dyDescent="0.35">
      <c r="A202" s="116">
        <v>15</v>
      </c>
      <c r="B202" s="16" t="s">
        <v>527</v>
      </c>
      <c r="C202" s="66" t="s">
        <v>528</v>
      </c>
      <c r="D202" s="40" t="s">
        <v>379</v>
      </c>
      <c r="E202" s="41">
        <v>10</v>
      </c>
      <c r="F202" s="162">
        <v>575</v>
      </c>
      <c r="G202" s="163">
        <v>5750</v>
      </c>
      <c r="H202" s="162">
        <v>450</v>
      </c>
      <c r="I202" s="163">
        <v>4500</v>
      </c>
      <c r="J202" s="162">
        <v>465</v>
      </c>
      <c r="K202" s="168">
        <v>4650</v>
      </c>
    </row>
    <row r="203" spans="1:11" ht="58" x14ac:dyDescent="0.35">
      <c r="A203" s="116">
        <v>16</v>
      </c>
      <c r="B203" s="16" t="s">
        <v>86</v>
      </c>
      <c r="C203" s="108" t="s">
        <v>626</v>
      </c>
      <c r="D203" s="40" t="s">
        <v>513</v>
      </c>
      <c r="E203" s="41">
        <v>1775</v>
      </c>
      <c r="F203" s="162">
        <v>8</v>
      </c>
      <c r="G203" s="163">
        <v>14200</v>
      </c>
      <c r="H203" s="162">
        <v>8</v>
      </c>
      <c r="I203" s="163">
        <v>14200</v>
      </c>
      <c r="J203" s="162">
        <v>26.5</v>
      </c>
      <c r="K203" s="168">
        <v>47037.5</v>
      </c>
    </row>
    <row r="204" spans="1:11" ht="43.5" x14ac:dyDescent="0.35">
      <c r="A204" s="116">
        <v>17</v>
      </c>
      <c r="B204" s="16" t="s">
        <v>57</v>
      </c>
      <c r="C204" s="108" t="s">
        <v>627</v>
      </c>
      <c r="D204" s="40" t="s">
        <v>513</v>
      </c>
      <c r="E204" s="41">
        <v>67</v>
      </c>
      <c r="F204" s="162">
        <v>30</v>
      </c>
      <c r="G204" s="163">
        <v>2010</v>
      </c>
      <c r="H204" s="162">
        <v>215</v>
      </c>
      <c r="I204" s="163">
        <v>14405</v>
      </c>
      <c r="J204" s="162">
        <v>53</v>
      </c>
      <c r="K204" s="168">
        <v>3551</v>
      </c>
    </row>
    <row r="205" spans="1:11" ht="29" x14ac:dyDescent="0.35">
      <c r="A205" s="116">
        <v>18</v>
      </c>
      <c r="B205" s="16" t="s">
        <v>529</v>
      </c>
      <c r="C205" s="66" t="s">
        <v>530</v>
      </c>
      <c r="D205" s="40" t="s">
        <v>513</v>
      </c>
      <c r="E205" s="41">
        <v>175</v>
      </c>
      <c r="F205" s="162">
        <v>25</v>
      </c>
      <c r="G205" s="163">
        <v>4375</v>
      </c>
      <c r="H205" s="162">
        <v>22.5</v>
      </c>
      <c r="I205" s="163">
        <v>3937.5</v>
      </c>
      <c r="J205" s="162">
        <v>53</v>
      </c>
      <c r="K205" s="168">
        <v>9275</v>
      </c>
    </row>
    <row r="206" spans="1:11" x14ac:dyDescent="0.35">
      <c r="A206" s="116">
        <v>19</v>
      </c>
      <c r="B206" s="16" t="s">
        <v>89</v>
      </c>
      <c r="C206" s="66" t="s">
        <v>531</v>
      </c>
      <c r="D206" s="40" t="s">
        <v>382</v>
      </c>
      <c r="E206" s="41">
        <v>60</v>
      </c>
      <c r="F206" s="162">
        <v>50</v>
      </c>
      <c r="G206" s="163">
        <v>3000</v>
      </c>
      <c r="H206" s="162">
        <v>13</v>
      </c>
      <c r="I206" s="162">
        <v>780</v>
      </c>
      <c r="J206" s="162">
        <v>9.5</v>
      </c>
      <c r="K206" s="170">
        <v>570</v>
      </c>
    </row>
    <row r="207" spans="1:11" x14ac:dyDescent="0.35">
      <c r="A207" s="116">
        <v>20</v>
      </c>
      <c r="B207" s="16" t="s">
        <v>532</v>
      </c>
      <c r="C207" s="66" t="s">
        <v>533</v>
      </c>
      <c r="D207" s="40" t="s">
        <v>106</v>
      </c>
      <c r="E207" s="59">
        <v>4.5</v>
      </c>
      <c r="F207" s="163">
        <v>27000</v>
      </c>
      <c r="G207" s="163">
        <v>121500</v>
      </c>
      <c r="H207" s="163">
        <v>8500</v>
      </c>
      <c r="I207" s="163">
        <v>38250</v>
      </c>
      <c r="J207" s="163">
        <v>15500</v>
      </c>
      <c r="K207" s="168">
        <v>69750</v>
      </c>
    </row>
    <row r="208" spans="1:11" ht="29" x14ac:dyDescent="0.35">
      <c r="A208" s="116">
        <v>21</v>
      </c>
      <c r="B208" s="16" t="s">
        <v>60</v>
      </c>
      <c r="C208" s="66" t="s">
        <v>534</v>
      </c>
      <c r="D208" s="40" t="s">
        <v>535</v>
      </c>
      <c r="E208" s="41">
        <v>3900</v>
      </c>
      <c r="F208" s="162">
        <v>25</v>
      </c>
      <c r="G208" s="163">
        <v>97500</v>
      </c>
      <c r="H208" s="162">
        <v>30</v>
      </c>
      <c r="I208" s="163">
        <v>117000</v>
      </c>
      <c r="J208" s="162">
        <v>23</v>
      </c>
      <c r="K208" s="168">
        <v>89700</v>
      </c>
    </row>
    <row r="209" spans="1:11" ht="29" x14ac:dyDescent="0.35">
      <c r="A209" s="116">
        <v>22</v>
      </c>
      <c r="B209" s="16" t="s">
        <v>63</v>
      </c>
      <c r="C209" s="66" t="s">
        <v>536</v>
      </c>
      <c r="D209" s="40" t="s">
        <v>535</v>
      </c>
      <c r="E209" s="41">
        <v>3080</v>
      </c>
      <c r="F209" s="162">
        <v>35</v>
      </c>
      <c r="G209" s="163">
        <v>107800</v>
      </c>
      <c r="H209" s="162">
        <v>28</v>
      </c>
      <c r="I209" s="163">
        <v>86240</v>
      </c>
      <c r="J209" s="162">
        <v>32.700000000000003</v>
      </c>
      <c r="K209" s="168">
        <v>100716</v>
      </c>
    </row>
    <row r="210" spans="1:11" ht="29" x14ac:dyDescent="0.35">
      <c r="A210" s="116">
        <v>23</v>
      </c>
      <c r="B210" s="16" t="s">
        <v>537</v>
      </c>
      <c r="C210" s="66" t="s">
        <v>538</v>
      </c>
      <c r="D210" s="40" t="s">
        <v>535</v>
      </c>
      <c r="E210" s="41">
        <v>34200</v>
      </c>
      <c r="F210" s="162">
        <v>35</v>
      </c>
      <c r="G210" s="163">
        <v>1197000</v>
      </c>
      <c r="H210" s="162">
        <v>28</v>
      </c>
      <c r="I210" s="163">
        <v>957600</v>
      </c>
      <c r="J210" s="162">
        <v>32.700000000000003</v>
      </c>
      <c r="K210" s="168">
        <v>1118340</v>
      </c>
    </row>
    <row r="211" spans="1:11" ht="29" x14ac:dyDescent="0.35">
      <c r="A211" s="116">
        <v>24</v>
      </c>
      <c r="B211" s="16" t="s">
        <v>539</v>
      </c>
      <c r="C211" s="66" t="s">
        <v>540</v>
      </c>
      <c r="D211" s="40" t="s">
        <v>535</v>
      </c>
      <c r="E211" s="41">
        <v>5130</v>
      </c>
      <c r="F211" s="162">
        <v>12</v>
      </c>
      <c r="G211" s="163">
        <v>61560</v>
      </c>
      <c r="H211" s="162">
        <v>12.8</v>
      </c>
      <c r="I211" s="163">
        <v>65664</v>
      </c>
      <c r="J211" s="162">
        <v>23</v>
      </c>
      <c r="K211" s="168">
        <v>117990</v>
      </c>
    </row>
    <row r="212" spans="1:11" ht="29" x14ac:dyDescent="0.35">
      <c r="A212" s="116">
        <v>25</v>
      </c>
      <c r="B212" s="16" t="s">
        <v>541</v>
      </c>
      <c r="C212" s="66" t="s">
        <v>542</v>
      </c>
      <c r="D212" s="40" t="s">
        <v>543</v>
      </c>
      <c r="E212" s="41">
        <v>6320</v>
      </c>
      <c r="F212" s="162">
        <v>66</v>
      </c>
      <c r="G212" s="163">
        <v>417120</v>
      </c>
      <c r="H212" s="162">
        <v>32</v>
      </c>
      <c r="I212" s="163">
        <v>202240</v>
      </c>
      <c r="J212" s="162">
        <v>64</v>
      </c>
      <c r="K212" s="168">
        <v>404480</v>
      </c>
    </row>
    <row r="213" spans="1:11" ht="29" x14ac:dyDescent="0.35">
      <c r="A213" s="116">
        <v>26</v>
      </c>
      <c r="B213" s="16" t="s">
        <v>544</v>
      </c>
      <c r="C213" s="66" t="s">
        <v>545</v>
      </c>
      <c r="D213" s="40" t="s">
        <v>535</v>
      </c>
      <c r="E213" s="41">
        <v>650</v>
      </c>
      <c r="F213" s="162">
        <v>35</v>
      </c>
      <c r="G213" s="163">
        <v>22750</v>
      </c>
      <c r="H213" s="162">
        <v>35</v>
      </c>
      <c r="I213" s="163">
        <v>22750</v>
      </c>
      <c r="J213" s="162">
        <v>39</v>
      </c>
      <c r="K213" s="168">
        <v>25350</v>
      </c>
    </row>
    <row r="214" spans="1:11" ht="29" x14ac:dyDescent="0.35">
      <c r="A214" s="116">
        <v>27</v>
      </c>
      <c r="B214" s="16" t="s">
        <v>546</v>
      </c>
      <c r="C214" s="66" t="s">
        <v>547</v>
      </c>
      <c r="D214" s="40" t="s">
        <v>95</v>
      </c>
      <c r="E214" s="41">
        <v>910</v>
      </c>
      <c r="F214" s="162">
        <v>70</v>
      </c>
      <c r="G214" s="163">
        <v>63700</v>
      </c>
      <c r="H214" s="162">
        <v>45</v>
      </c>
      <c r="I214" s="163">
        <v>40950</v>
      </c>
      <c r="J214" s="162">
        <v>77</v>
      </c>
      <c r="K214" s="168">
        <v>70070</v>
      </c>
    </row>
    <row r="215" spans="1:11" ht="29" x14ac:dyDescent="0.35">
      <c r="A215" s="116">
        <v>28</v>
      </c>
      <c r="B215" s="16" t="s">
        <v>548</v>
      </c>
      <c r="C215" s="66" t="s">
        <v>549</v>
      </c>
      <c r="D215" s="40" t="s">
        <v>95</v>
      </c>
      <c r="E215" s="41">
        <v>400</v>
      </c>
      <c r="F215" s="162">
        <v>78</v>
      </c>
      <c r="G215" s="163">
        <v>31200</v>
      </c>
      <c r="H215" s="162">
        <v>50</v>
      </c>
      <c r="I215" s="163">
        <v>20000</v>
      </c>
      <c r="J215" s="162">
        <v>77</v>
      </c>
      <c r="K215" s="168">
        <v>30800</v>
      </c>
    </row>
    <row r="216" spans="1:11" x14ac:dyDescent="0.35">
      <c r="A216" s="116">
        <v>29</v>
      </c>
      <c r="B216" s="16" t="s">
        <v>550</v>
      </c>
      <c r="C216" s="66" t="s">
        <v>551</v>
      </c>
      <c r="D216" s="40" t="s">
        <v>513</v>
      </c>
      <c r="E216" s="41">
        <v>1300</v>
      </c>
      <c r="F216" s="162">
        <v>4</v>
      </c>
      <c r="G216" s="163">
        <v>5200</v>
      </c>
      <c r="H216" s="162">
        <v>3.5</v>
      </c>
      <c r="I216" s="163">
        <v>4550</v>
      </c>
      <c r="J216" s="162">
        <v>4</v>
      </c>
      <c r="K216" s="168">
        <v>5200</v>
      </c>
    </row>
    <row r="217" spans="1:11" ht="29" x14ac:dyDescent="0.35">
      <c r="A217" s="116">
        <v>30</v>
      </c>
      <c r="B217" s="16" t="s">
        <v>91</v>
      </c>
      <c r="C217" s="66" t="s">
        <v>552</v>
      </c>
      <c r="D217" s="40" t="s">
        <v>513</v>
      </c>
      <c r="E217" s="41">
        <v>3440</v>
      </c>
      <c r="F217" s="162">
        <v>5.25</v>
      </c>
      <c r="G217" s="163">
        <v>18060</v>
      </c>
      <c r="H217" s="162">
        <v>5.95</v>
      </c>
      <c r="I217" s="163">
        <v>20468</v>
      </c>
      <c r="J217" s="162">
        <v>15</v>
      </c>
      <c r="K217" s="168">
        <v>51600</v>
      </c>
    </row>
    <row r="218" spans="1:11" x14ac:dyDescent="0.35">
      <c r="A218" s="116">
        <v>31</v>
      </c>
      <c r="B218" s="16" t="s">
        <v>93</v>
      </c>
      <c r="C218" s="66" t="s">
        <v>553</v>
      </c>
      <c r="D218" s="40" t="s">
        <v>95</v>
      </c>
      <c r="E218" s="41">
        <v>105</v>
      </c>
      <c r="F218" s="162">
        <v>350</v>
      </c>
      <c r="G218" s="163">
        <v>36750</v>
      </c>
      <c r="H218" s="162">
        <v>290</v>
      </c>
      <c r="I218" s="163">
        <v>30450</v>
      </c>
      <c r="J218" s="162">
        <v>315</v>
      </c>
      <c r="K218" s="168">
        <v>33075</v>
      </c>
    </row>
    <row r="219" spans="1:11" ht="29" x14ac:dyDescent="0.35">
      <c r="A219" s="116">
        <v>32</v>
      </c>
      <c r="B219" s="16" t="s">
        <v>121</v>
      </c>
      <c r="C219" s="66" t="s">
        <v>554</v>
      </c>
      <c r="D219" s="40" t="s">
        <v>95</v>
      </c>
      <c r="E219" s="41">
        <v>2500</v>
      </c>
      <c r="F219" s="162">
        <v>55</v>
      </c>
      <c r="G219" s="163">
        <v>137500</v>
      </c>
      <c r="H219" s="162">
        <v>65</v>
      </c>
      <c r="I219" s="163">
        <v>162500</v>
      </c>
      <c r="J219" s="162">
        <v>62</v>
      </c>
      <c r="K219" s="168">
        <v>155000</v>
      </c>
    </row>
    <row r="220" spans="1:11" ht="43.5" x14ac:dyDescent="0.35">
      <c r="A220" s="116">
        <v>33</v>
      </c>
      <c r="B220" s="16" t="s">
        <v>555</v>
      </c>
      <c r="C220" s="108" t="s">
        <v>628</v>
      </c>
      <c r="D220" s="40" t="s">
        <v>95</v>
      </c>
      <c r="E220" s="41">
        <v>965</v>
      </c>
      <c r="F220" s="162">
        <v>175</v>
      </c>
      <c r="G220" s="163">
        <v>168875</v>
      </c>
      <c r="H220" s="162">
        <v>210</v>
      </c>
      <c r="I220" s="163">
        <v>202650</v>
      </c>
      <c r="J220" s="162">
        <v>259</v>
      </c>
      <c r="K220" s="168">
        <v>249935</v>
      </c>
    </row>
    <row r="221" spans="1:11" x14ac:dyDescent="0.35">
      <c r="A221" s="116">
        <v>34</v>
      </c>
      <c r="B221" s="16" t="s">
        <v>125</v>
      </c>
      <c r="C221" s="66" t="s">
        <v>126</v>
      </c>
      <c r="D221" s="40" t="s">
        <v>127</v>
      </c>
      <c r="E221" s="41">
        <v>10950</v>
      </c>
      <c r="F221" s="162">
        <v>6</v>
      </c>
      <c r="G221" s="163">
        <v>65700</v>
      </c>
      <c r="H221" s="162">
        <v>7</v>
      </c>
      <c r="I221" s="163">
        <v>76650</v>
      </c>
      <c r="J221" s="162">
        <v>8.65</v>
      </c>
      <c r="K221" s="168">
        <v>94717.5</v>
      </c>
    </row>
    <row r="222" spans="1:11" x14ac:dyDescent="0.35">
      <c r="A222" s="116">
        <v>35</v>
      </c>
      <c r="B222" s="16" t="s">
        <v>128</v>
      </c>
      <c r="C222" s="66" t="s">
        <v>129</v>
      </c>
      <c r="D222" s="40" t="s">
        <v>127</v>
      </c>
      <c r="E222" s="41">
        <v>4000</v>
      </c>
      <c r="F222" s="162">
        <v>7</v>
      </c>
      <c r="G222" s="163">
        <v>28000</v>
      </c>
      <c r="H222" s="162">
        <v>7</v>
      </c>
      <c r="I222" s="163">
        <v>28000</v>
      </c>
      <c r="J222" s="162">
        <v>8.65</v>
      </c>
      <c r="K222" s="168">
        <v>34600</v>
      </c>
    </row>
    <row r="223" spans="1:11" ht="29" x14ac:dyDescent="0.35">
      <c r="A223" s="116">
        <v>36</v>
      </c>
      <c r="B223" s="16" t="s">
        <v>556</v>
      </c>
      <c r="C223" s="66" t="s">
        <v>557</v>
      </c>
      <c r="D223" s="40" t="s">
        <v>95</v>
      </c>
      <c r="E223" s="41">
        <v>1910</v>
      </c>
      <c r="F223" s="162">
        <v>50</v>
      </c>
      <c r="G223" s="163">
        <v>95500</v>
      </c>
      <c r="H223" s="162">
        <v>40</v>
      </c>
      <c r="I223" s="163">
        <v>76400</v>
      </c>
      <c r="J223" s="162">
        <v>60</v>
      </c>
      <c r="K223" s="168">
        <v>114600</v>
      </c>
    </row>
    <row r="224" spans="1:11" ht="29" x14ac:dyDescent="0.35">
      <c r="A224" s="116">
        <v>37</v>
      </c>
      <c r="B224" s="16" t="s">
        <v>558</v>
      </c>
      <c r="C224" s="66" t="s">
        <v>559</v>
      </c>
      <c r="D224" s="40" t="s">
        <v>95</v>
      </c>
      <c r="E224" s="41">
        <v>430</v>
      </c>
      <c r="F224" s="162">
        <v>195</v>
      </c>
      <c r="G224" s="163">
        <v>83850</v>
      </c>
      <c r="H224" s="162">
        <v>115</v>
      </c>
      <c r="I224" s="163">
        <v>49450</v>
      </c>
      <c r="J224" s="162">
        <v>142</v>
      </c>
      <c r="K224" s="168">
        <v>61060</v>
      </c>
    </row>
    <row r="225" spans="1:11" ht="29" x14ac:dyDescent="0.35">
      <c r="A225" s="116">
        <v>38</v>
      </c>
      <c r="B225" s="16" t="s">
        <v>560</v>
      </c>
      <c r="C225" s="66" t="s">
        <v>561</v>
      </c>
      <c r="D225" s="40" t="s">
        <v>95</v>
      </c>
      <c r="E225" s="41">
        <v>245</v>
      </c>
      <c r="F225" s="162">
        <v>200</v>
      </c>
      <c r="G225" s="163">
        <v>49000</v>
      </c>
      <c r="H225" s="162">
        <v>170</v>
      </c>
      <c r="I225" s="163">
        <v>41650</v>
      </c>
      <c r="J225" s="162">
        <v>210</v>
      </c>
      <c r="K225" s="168">
        <v>51450</v>
      </c>
    </row>
    <row r="226" spans="1:11" x14ac:dyDescent="0.35">
      <c r="A226" s="116">
        <v>39</v>
      </c>
      <c r="B226" s="16" t="s">
        <v>562</v>
      </c>
      <c r="C226" s="66" t="s">
        <v>563</v>
      </c>
      <c r="D226" s="40" t="s">
        <v>382</v>
      </c>
      <c r="E226" s="41">
        <v>33</v>
      </c>
      <c r="F226" s="162">
        <v>120</v>
      </c>
      <c r="G226" s="163">
        <v>3960</v>
      </c>
      <c r="H226" s="162">
        <v>527</v>
      </c>
      <c r="I226" s="163">
        <v>17391</v>
      </c>
      <c r="J226" s="162">
        <v>190</v>
      </c>
      <c r="K226" s="168">
        <v>6270</v>
      </c>
    </row>
    <row r="227" spans="1:11" ht="29" x14ac:dyDescent="0.35">
      <c r="A227" s="116">
        <v>40</v>
      </c>
      <c r="B227" s="16" t="s">
        <v>564</v>
      </c>
      <c r="C227" s="66" t="s">
        <v>565</v>
      </c>
      <c r="D227" s="40" t="s">
        <v>382</v>
      </c>
      <c r="E227" s="41">
        <v>2044</v>
      </c>
      <c r="F227" s="162">
        <v>60</v>
      </c>
      <c r="G227" s="163">
        <v>122640</v>
      </c>
      <c r="H227" s="162">
        <v>21</v>
      </c>
      <c r="I227" s="163">
        <v>42924</v>
      </c>
      <c r="J227" s="162">
        <v>28</v>
      </c>
      <c r="K227" s="168">
        <v>57232</v>
      </c>
    </row>
    <row r="228" spans="1:11" ht="43.5" x14ac:dyDescent="0.35">
      <c r="A228" s="116">
        <v>41</v>
      </c>
      <c r="B228" s="16" t="s">
        <v>566</v>
      </c>
      <c r="C228" s="108" t="s">
        <v>629</v>
      </c>
      <c r="D228" s="40" t="s">
        <v>535</v>
      </c>
      <c r="E228" s="41">
        <v>15</v>
      </c>
      <c r="F228" s="162">
        <v>75</v>
      </c>
      <c r="G228" s="163">
        <v>1125</v>
      </c>
      <c r="H228" s="162">
        <v>180</v>
      </c>
      <c r="I228" s="163">
        <v>2700</v>
      </c>
      <c r="J228" s="162">
        <v>120</v>
      </c>
      <c r="K228" s="168">
        <v>1800</v>
      </c>
    </row>
    <row r="229" spans="1:11" ht="29" x14ac:dyDescent="0.35">
      <c r="A229" s="116">
        <v>42</v>
      </c>
      <c r="B229" s="16" t="s">
        <v>130</v>
      </c>
      <c r="C229" s="66" t="s">
        <v>567</v>
      </c>
      <c r="D229" s="40" t="s">
        <v>568</v>
      </c>
      <c r="E229" s="41">
        <v>550</v>
      </c>
      <c r="F229" s="162">
        <v>5</v>
      </c>
      <c r="G229" s="163">
        <v>2750</v>
      </c>
      <c r="H229" s="162">
        <v>0.9</v>
      </c>
      <c r="I229" s="162">
        <v>495</v>
      </c>
      <c r="J229" s="162">
        <v>1.1000000000000001</v>
      </c>
      <c r="K229" s="170">
        <v>605</v>
      </c>
    </row>
    <row r="230" spans="1:11" ht="29" x14ac:dyDescent="0.35">
      <c r="A230" s="116">
        <v>43</v>
      </c>
      <c r="B230" s="16" t="s">
        <v>284</v>
      </c>
      <c r="C230" s="66" t="s">
        <v>569</v>
      </c>
      <c r="D230" s="40" t="s">
        <v>568</v>
      </c>
      <c r="E230" s="41">
        <v>1250</v>
      </c>
      <c r="F230" s="162">
        <v>3</v>
      </c>
      <c r="G230" s="163">
        <v>3750</v>
      </c>
      <c r="H230" s="162">
        <v>0.8</v>
      </c>
      <c r="I230" s="163">
        <v>1000</v>
      </c>
      <c r="J230" s="162">
        <v>1</v>
      </c>
      <c r="K230" s="168">
        <v>1250</v>
      </c>
    </row>
    <row r="231" spans="1:11" ht="43.5" x14ac:dyDescent="0.35">
      <c r="A231" s="116">
        <v>44</v>
      </c>
      <c r="B231" s="16" t="s">
        <v>570</v>
      </c>
      <c r="C231" s="108" t="s">
        <v>630</v>
      </c>
      <c r="D231" s="40" t="s">
        <v>568</v>
      </c>
      <c r="E231" s="41">
        <v>195</v>
      </c>
      <c r="F231" s="162">
        <v>5</v>
      </c>
      <c r="G231" s="162">
        <v>975</v>
      </c>
      <c r="H231" s="162">
        <v>0.8</v>
      </c>
      <c r="I231" s="162">
        <v>156</v>
      </c>
      <c r="J231" s="162">
        <v>1</v>
      </c>
      <c r="K231" s="170">
        <v>195</v>
      </c>
    </row>
    <row r="232" spans="1:11" x14ac:dyDescent="0.35">
      <c r="A232" s="116">
        <v>45</v>
      </c>
      <c r="B232" s="16" t="s">
        <v>571</v>
      </c>
      <c r="C232" s="66" t="s">
        <v>572</v>
      </c>
      <c r="D232" s="40" t="s">
        <v>568</v>
      </c>
      <c r="E232" s="41">
        <v>650</v>
      </c>
      <c r="F232" s="162">
        <v>2</v>
      </c>
      <c r="G232" s="163">
        <v>1300</v>
      </c>
      <c r="H232" s="162">
        <v>0.9</v>
      </c>
      <c r="I232" s="162">
        <v>585</v>
      </c>
      <c r="J232" s="162">
        <v>1.1000000000000001</v>
      </c>
      <c r="K232" s="170">
        <v>715</v>
      </c>
    </row>
    <row r="233" spans="1:11" x14ac:dyDescent="0.35">
      <c r="A233" s="116">
        <v>46</v>
      </c>
      <c r="B233" s="16" t="s">
        <v>573</v>
      </c>
      <c r="C233" s="66" t="s">
        <v>574</v>
      </c>
      <c r="D233" s="40" t="s">
        <v>568</v>
      </c>
      <c r="E233" s="41">
        <v>54</v>
      </c>
      <c r="F233" s="162">
        <v>2</v>
      </c>
      <c r="G233" s="162">
        <v>108</v>
      </c>
      <c r="H233" s="162">
        <v>0.9</v>
      </c>
      <c r="I233" s="162">
        <v>48.6</v>
      </c>
      <c r="J233" s="162">
        <v>1.1000000000000001</v>
      </c>
      <c r="K233" s="170">
        <v>59.4</v>
      </c>
    </row>
    <row r="234" spans="1:11" x14ac:dyDescent="0.35">
      <c r="A234" s="116">
        <v>47</v>
      </c>
      <c r="B234" s="16" t="s">
        <v>575</v>
      </c>
      <c r="C234" s="66" t="s">
        <v>576</v>
      </c>
      <c r="D234" s="40" t="s">
        <v>577</v>
      </c>
      <c r="E234" s="41">
        <v>50</v>
      </c>
      <c r="F234" s="162">
        <v>6</v>
      </c>
      <c r="G234" s="162">
        <v>300</v>
      </c>
      <c r="H234" s="162">
        <v>7.2</v>
      </c>
      <c r="I234" s="162">
        <v>360</v>
      </c>
      <c r="J234" s="162">
        <v>9.85</v>
      </c>
      <c r="K234" s="170">
        <v>492.5</v>
      </c>
    </row>
    <row r="235" spans="1:11" ht="29" x14ac:dyDescent="0.35">
      <c r="A235" s="116">
        <v>48</v>
      </c>
      <c r="B235" s="16" t="s">
        <v>578</v>
      </c>
      <c r="C235" s="66" t="s">
        <v>579</v>
      </c>
      <c r="D235" s="40" t="s">
        <v>568</v>
      </c>
      <c r="E235" s="164">
        <v>6.25</v>
      </c>
      <c r="F235" s="162">
        <v>50</v>
      </c>
      <c r="G235" s="162">
        <v>312.5</v>
      </c>
      <c r="H235" s="162">
        <v>36</v>
      </c>
      <c r="I235" s="165">
        <v>225</v>
      </c>
      <c r="J235" s="162">
        <v>23</v>
      </c>
      <c r="K235" s="171">
        <v>143.75</v>
      </c>
    </row>
    <row r="236" spans="1:11" ht="43.5" x14ac:dyDescent="0.35">
      <c r="A236" s="116">
        <v>49</v>
      </c>
      <c r="B236" s="16" t="s">
        <v>580</v>
      </c>
      <c r="C236" s="108" t="s">
        <v>631</v>
      </c>
      <c r="D236" s="40" t="s">
        <v>382</v>
      </c>
      <c r="E236" s="41">
        <v>1370</v>
      </c>
      <c r="F236" s="162">
        <v>30</v>
      </c>
      <c r="G236" s="163">
        <v>41100</v>
      </c>
      <c r="H236" s="162">
        <v>25</v>
      </c>
      <c r="I236" s="163">
        <v>34250</v>
      </c>
      <c r="J236" s="162">
        <v>29</v>
      </c>
      <c r="K236" s="168">
        <v>39730</v>
      </c>
    </row>
    <row r="237" spans="1:11" ht="58" x14ac:dyDescent="0.35">
      <c r="A237" s="116">
        <v>50</v>
      </c>
      <c r="B237" s="16" t="s">
        <v>133</v>
      </c>
      <c r="C237" s="108" t="s">
        <v>632</v>
      </c>
      <c r="D237" s="40" t="s">
        <v>382</v>
      </c>
      <c r="E237" s="41">
        <v>352</v>
      </c>
      <c r="F237" s="162">
        <v>180</v>
      </c>
      <c r="G237" s="163">
        <v>63360</v>
      </c>
      <c r="H237" s="162">
        <v>290</v>
      </c>
      <c r="I237" s="163">
        <v>102080</v>
      </c>
      <c r="J237" s="162">
        <v>265</v>
      </c>
      <c r="K237" s="168">
        <v>93280</v>
      </c>
    </row>
    <row r="238" spans="1:11" ht="29" x14ac:dyDescent="0.35">
      <c r="A238" s="116">
        <v>51</v>
      </c>
      <c r="B238" s="16" t="s">
        <v>137</v>
      </c>
      <c r="C238" s="66" t="s">
        <v>581</v>
      </c>
      <c r="D238" s="40" t="s">
        <v>379</v>
      </c>
      <c r="E238" s="41">
        <v>2</v>
      </c>
      <c r="F238" s="163">
        <v>9500</v>
      </c>
      <c r="G238" s="163">
        <v>19000</v>
      </c>
      <c r="H238" s="163">
        <v>5400</v>
      </c>
      <c r="I238" s="163">
        <v>10800</v>
      </c>
      <c r="J238" s="163">
        <v>13350</v>
      </c>
      <c r="K238" s="168">
        <v>26700</v>
      </c>
    </row>
    <row r="239" spans="1:11" ht="29" x14ac:dyDescent="0.35">
      <c r="A239" s="116">
        <v>52</v>
      </c>
      <c r="B239" s="16" t="s">
        <v>74</v>
      </c>
      <c r="C239" s="66" t="s">
        <v>582</v>
      </c>
      <c r="D239" s="40" t="s">
        <v>106</v>
      </c>
      <c r="E239" s="59">
        <v>7.5</v>
      </c>
      <c r="F239" s="163">
        <v>4500</v>
      </c>
      <c r="G239" s="163">
        <v>33750</v>
      </c>
      <c r="H239" s="163">
        <v>3840</v>
      </c>
      <c r="I239" s="163">
        <v>28800</v>
      </c>
      <c r="J239" s="163">
        <v>4800</v>
      </c>
      <c r="K239" s="168">
        <v>36000</v>
      </c>
    </row>
    <row r="240" spans="1:11" x14ac:dyDescent="0.35">
      <c r="A240" s="116">
        <v>53</v>
      </c>
      <c r="B240" s="16" t="s">
        <v>294</v>
      </c>
      <c r="C240" s="66" t="s">
        <v>583</v>
      </c>
      <c r="D240" s="40" t="s">
        <v>513</v>
      </c>
      <c r="E240" s="41">
        <v>6650</v>
      </c>
      <c r="F240" s="162">
        <v>7.5</v>
      </c>
      <c r="G240" s="163">
        <v>49875</v>
      </c>
      <c r="H240" s="162">
        <v>6</v>
      </c>
      <c r="I240" s="163">
        <v>39900</v>
      </c>
      <c r="J240" s="162">
        <v>9</v>
      </c>
      <c r="K240" s="168">
        <v>59850</v>
      </c>
    </row>
    <row r="241" spans="1:11" ht="29" x14ac:dyDescent="0.35">
      <c r="A241" s="116">
        <v>54</v>
      </c>
      <c r="B241" s="16" t="s">
        <v>119</v>
      </c>
      <c r="C241" s="66" t="s">
        <v>584</v>
      </c>
      <c r="D241" s="40" t="s">
        <v>535</v>
      </c>
      <c r="E241" s="41">
        <v>5130</v>
      </c>
      <c r="F241" s="162">
        <v>17.5</v>
      </c>
      <c r="G241" s="163">
        <v>89775</v>
      </c>
      <c r="H241" s="162">
        <v>22</v>
      </c>
      <c r="I241" s="163">
        <v>112860</v>
      </c>
      <c r="J241" s="162">
        <v>28</v>
      </c>
      <c r="K241" s="168">
        <v>143640</v>
      </c>
    </row>
    <row r="242" spans="1:11" ht="29" x14ac:dyDescent="0.35">
      <c r="A242" s="116">
        <v>55</v>
      </c>
      <c r="B242" s="16" t="s">
        <v>585</v>
      </c>
      <c r="C242" s="66" t="s">
        <v>586</v>
      </c>
      <c r="D242" s="40" t="s">
        <v>377</v>
      </c>
      <c r="E242" s="41">
        <v>1</v>
      </c>
      <c r="F242" s="163">
        <v>5000</v>
      </c>
      <c r="G242" s="163">
        <v>5000</v>
      </c>
      <c r="H242" s="163">
        <v>5000</v>
      </c>
      <c r="I242" s="163">
        <v>5000</v>
      </c>
      <c r="J242" s="163">
        <v>4500</v>
      </c>
      <c r="K242" s="168">
        <v>4500</v>
      </c>
    </row>
    <row r="243" spans="1:11" ht="29" x14ac:dyDescent="0.35">
      <c r="A243" s="116">
        <v>56</v>
      </c>
      <c r="B243" s="16" t="s">
        <v>587</v>
      </c>
      <c r="C243" s="66" t="s">
        <v>588</v>
      </c>
      <c r="D243" s="40" t="s">
        <v>377</v>
      </c>
      <c r="E243" s="41">
        <v>1</v>
      </c>
      <c r="F243" s="163">
        <v>5000</v>
      </c>
      <c r="G243" s="163">
        <v>5000</v>
      </c>
      <c r="H243" s="163">
        <v>13400</v>
      </c>
      <c r="I243" s="163">
        <v>13400</v>
      </c>
      <c r="J243" s="163">
        <v>9700</v>
      </c>
      <c r="K243" s="168">
        <v>9700</v>
      </c>
    </row>
    <row r="244" spans="1:11" x14ac:dyDescent="0.35">
      <c r="A244" s="116">
        <v>57</v>
      </c>
      <c r="B244" s="16" t="s">
        <v>589</v>
      </c>
      <c r="C244" s="66" t="s">
        <v>590</v>
      </c>
      <c r="D244" s="40" t="s">
        <v>377</v>
      </c>
      <c r="E244" s="41">
        <v>1</v>
      </c>
      <c r="F244" s="163">
        <v>10000</v>
      </c>
      <c r="G244" s="163">
        <v>10000</v>
      </c>
      <c r="H244" s="163">
        <v>3360</v>
      </c>
      <c r="I244" s="163">
        <v>3360</v>
      </c>
      <c r="J244" s="163">
        <v>6000</v>
      </c>
      <c r="K244" s="168">
        <v>6000</v>
      </c>
    </row>
    <row r="245" spans="1:11" ht="72.5" x14ac:dyDescent="0.35">
      <c r="A245" s="116">
        <v>58</v>
      </c>
      <c r="B245" s="16" t="s">
        <v>381</v>
      </c>
      <c r="C245" s="66" t="s">
        <v>591</v>
      </c>
      <c r="D245" s="40" t="s">
        <v>382</v>
      </c>
      <c r="E245" s="41">
        <v>2570</v>
      </c>
      <c r="F245" s="162">
        <v>4</v>
      </c>
      <c r="G245" s="163">
        <v>10280</v>
      </c>
      <c r="H245" s="162">
        <v>4.2</v>
      </c>
      <c r="I245" s="163">
        <v>10794</v>
      </c>
      <c r="J245" s="162">
        <v>1.9</v>
      </c>
      <c r="K245" s="168">
        <v>4883</v>
      </c>
    </row>
    <row r="246" spans="1:11" ht="43.5" x14ac:dyDescent="0.35">
      <c r="A246" s="116">
        <v>59</v>
      </c>
      <c r="B246" s="16" t="s">
        <v>357</v>
      </c>
      <c r="C246" s="108" t="s">
        <v>633</v>
      </c>
      <c r="D246" s="40" t="s">
        <v>382</v>
      </c>
      <c r="E246" s="41">
        <v>2100</v>
      </c>
      <c r="F246" s="162">
        <v>2.5</v>
      </c>
      <c r="G246" s="163">
        <v>5250</v>
      </c>
      <c r="H246" s="162">
        <v>22</v>
      </c>
      <c r="I246" s="163">
        <v>46200</v>
      </c>
      <c r="J246" s="162">
        <v>1.9</v>
      </c>
      <c r="K246" s="168">
        <v>3990</v>
      </c>
    </row>
    <row r="247" spans="1:11" ht="29" x14ac:dyDescent="0.35">
      <c r="A247" s="116">
        <v>60</v>
      </c>
      <c r="B247" s="16" t="s">
        <v>385</v>
      </c>
      <c r="C247" s="66" t="s">
        <v>592</v>
      </c>
      <c r="D247" s="40" t="s">
        <v>382</v>
      </c>
      <c r="E247" s="41">
        <v>70</v>
      </c>
      <c r="F247" s="162">
        <v>40</v>
      </c>
      <c r="G247" s="163">
        <v>2800</v>
      </c>
      <c r="H247" s="162">
        <v>70.5</v>
      </c>
      <c r="I247" s="163">
        <v>4935</v>
      </c>
      <c r="J247" s="162">
        <v>55.6</v>
      </c>
      <c r="K247" s="168">
        <v>3892</v>
      </c>
    </row>
    <row r="248" spans="1:11" ht="29" x14ac:dyDescent="0.35">
      <c r="A248" s="116">
        <v>61</v>
      </c>
      <c r="B248" s="16" t="s">
        <v>386</v>
      </c>
      <c r="C248" s="66" t="s">
        <v>593</v>
      </c>
      <c r="D248" s="40" t="s">
        <v>382</v>
      </c>
      <c r="E248" s="41">
        <v>1950</v>
      </c>
      <c r="F248" s="162">
        <v>13</v>
      </c>
      <c r="G248" s="163">
        <v>25350</v>
      </c>
      <c r="H248" s="162">
        <v>33.5</v>
      </c>
      <c r="I248" s="163">
        <v>65325</v>
      </c>
      <c r="J248" s="162">
        <v>11.75</v>
      </c>
      <c r="K248" s="168">
        <v>22912.5</v>
      </c>
    </row>
    <row r="249" spans="1:11" ht="29" x14ac:dyDescent="0.35">
      <c r="A249" s="116">
        <v>62</v>
      </c>
      <c r="B249" s="16" t="s">
        <v>594</v>
      </c>
      <c r="C249" s="66" t="s">
        <v>595</v>
      </c>
      <c r="D249" s="40" t="s">
        <v>382</v>
      </c>
      <c r="E249" s="41">
        <v>80</v>
      </c>
      <c r="F249" s="162">
        <v>30</v>
      </c>
      <c r="G249" s="163">
        <v>2400</v>
      </c>
      <c r="H249" s="162">
        <v>42.5</v>
      </c>
      <c r="I249" s="163">
        <v>3400</v>
      </c>
      <c r="J249" s="162">
        <v>25.5</v>
      </c>
      <c r="K249" s="168">
        <v>2040</v>
      </c>
    </row>
    <row r="250" spans="1:11" ht="29" x14ac:dyDescent="0.35">
      <c r="A250" s="116">
        <v>63</v>
      </c>
      <c r="B250" s="16" t="s">
        <v>387</v>
      </c>
      <c r="C250" s="66" t="s">
        <v>596</v>
      </c>
      <c r="D250" s="40" t="s">
        <v>379</v>
      </c>
      <c r="E250" s="41">
        <v>21</v>
      </c>
      <c r="F250" s="163">
        <v>1100</v>
      </c>
      <c r="G250" s="163">
        <v>23100</v>
      </c>
      <c r="H250" s="163">
        <v>1940</v>
      </c>
      <c r="I250" s="163">
        <v>40740</v>
      </c>
      <c r="J250" s="163">
        <v>1140</v>
      </c>
      <c r="K250" s="168">
        <v>23940</v>
      </c>
    </row>
    <row r="251" spans="1:11" ht="72.5" x14ac:dyDescent="0.35">
      <c r="A251" s="116">
        <v>64</v>
      </c>
      <c r="B251" s="16" t="s">
        <v>597</v>
      </c>
      <c r="C251" s="108" t="s">
        <v>634</v>
      </c>
      <c r="D251" s="40" t="s">
        <v>379</v>
      </c>
      <c r="E251" s="41">
        <v>21</v>
      </c>
      <c r="F251" s="162">
        <v>900</v>
      </c>
      <c r="G251" s="163">
        <v>18900</v>
      </c>
      <c r="H251" s="163">
        <v>2820</v>
      </c>
      <c r="I251" s="163">
        <v>59220</v>
      </c>
      <c r="J251" s="162">
        <v>735</v>
      </c>
      <c r="K251" s="168">
        <v>15435</v>
      </c>
    </row>
    <row r="252" spans="1:11" ht="43.5" x14ac:dyDescent="0.35">
      <c r="A252" s="116">
        <v>65</v>
      </c>
      <c r="B252" s="16" t="s">
        <v>598</v>
      </c>
      <c r="C252" s="108" t="s">
        <v>635</v>
      </c>
      <c r="D252" s="40" t="s">
        <v>379</v>
      </c>
      <c r="E252" s="41">
        <v>6</v>
      </c>
      <c r="F252" s="162">
        <v>300</v>
      </c>
      <c r="G252" s="163">
        <v>1800</v>
      </c>
      <c r="H252" s="162">
        <v>100</v>
      </c>
      <c r="I252" s="162">
        <v>600</v>
      </c>
      <c r="J252" s="162">
        <v>150</v>
      </c>
      <c r="K252" s="170">
        <v>900</v>
      </c>
    </row>
    <row r="253" spans="1:11" ht="43.5" x14ac:dyDescent="0.35">
      <c r="A253" s="116">
        <v>66</v>
      </c>
      <c r="B253" s="16" t="s">
        <v>599</v>
      </c>
      <c r="C253" s="108" t="s">
        <v>636</v>
      </c>
      <c r="D253" s="40" t="s">
        <v>379</v>
      </c>
      <c r="E253" s="41">
        <v>5</v>
      </c>
      <c r="F253" s="162">
        <v>300</v>
      </c>
      <c r="G253" s="163">
        <v>1500</v>
      </c>
      <c r="H253" s="162">
        <v>100</v>
      </c>
      <c r="I253" s="162">
        <v>500</v>
      </c>
      <c r="J253" s="162">
        <v>150</v>
      </c>
      <c r="K253" s="170">
        <v>750</v>
      </c>
    </row>
    <row r="254" spans="1:11" ht="43.5" x14ac:dyDescent="0.35">
      <c r="A254" s="116">
        <v>67</v>
      </c>
      <c r="B254" s="16" t="s">
        <v>600</v>
      </c>
      <c r="C254" s="108" t="s">
        <v>637</v>
      </c>
      <c r="D254" s="40" t="s">
        <v>379</v>
      </c>
      <c r="E254" s="41">
        <v>3</v>
      </c>
      <c r="F254" s="163">
        <v>11000</v>
      </c>
      <c r="G254" s="163">
        <v>33000</v>
      </c>
      <c r="H254" s="163">
        <v>10500</v>
      </c>
      <c r="I254" s="163">
        <v>31500</v>
      </c>
      <c r="J254" s="163">
        <v>6500</v>
      </c>
      <c r="K254" s="168">
        <v>19500</v>
      </c>
    </row>
    <row r="255" spans="1:11" ht="14.5" customHeight="1" x14ac:dyDescent="0.35">
      <c r="A255" s="116">
        <v>68</v>
      </c>
      <c r="B255" s="16" t="s">
        <v>601</v>
      </c>
      <c r="C255" s="66" t="s">
        <v>602</v>
      </c>
      <c r="D255" s="40" t="s">
        <v>379</v>
      </c>
      <c r="E255" s="41">
        <v>0</v>
      </c>
      <c r="F255" s="163">
        <v>1200</v>
      </c>
      <c r="G255" s="40" t="s">
        <v>506</v>
      </c>
      <c r="H255" s="40" t="s">
        <v>506</v>
      </c>
      <c r="I255" s="40" t="s">
        <v>506</v>
      </c>
      <c r="J255" s="40" t="s">
        <v>506</v>
      </c>
      <c r="K255" s="169" t="s">
        <v>506</v>
      </c>
    </row>
    <row r="256" spans="1:11" x14ac:dyDescent="0.35">
      <c r="A256" s="116">
        <v>69</v>
      </c>
      <c r="B256" s="16" t="s">
        <v>603</v>
      </c>
      <c r="C256" s="66" t="s">
        <v>604</v>
      </c>
      <c r="D256" s="40" t="s">
        <v>379</v>
      </c>
      <c r="E256" s="41">
        <v>1</v>
      </c>
      <c r="F256" s="163">
        <v>1500</v>
      </c>
      <c r="G256" s="163">
        <v>1500</v>
      </c>
      <c r="H256" s="163">
        <v>1200</v>
      </c>
      <c r="I256" s="163">
        <v>1200</v>
      </c>
      <c r="J256" s="163">
        <v>1000</v>
      </c>
      <c r="K256" s="168">
        <v>1000</v>
      </c>
    </row>
    <row r="257" spans="1:11" ht="43.5" x14ac:dyDescent="0.35">
      <c r="A257" s="116">
        <v>70</v>
      </c>
      <c r="B257" s="16" t="s">
        <v>605</v>
      </c>
      <c r="C257" s="108" t="s">
        <v>638</v>
      </c>
      <c r="D257" s="40" t="s">
        <v>382</v>
      </c>
      <c r="E257" s="41">
        <v>700</v>
      </c>
      <c r="F257" s="162">
        <v>40</v>
      </c>
      <c r="G257" s="163">
        <v>28000</v>
      </c>
      <c r="H257" s="162">
        <v>66</v>
      </c>
      <c r="I257" s="163">
        <v>46200</v>
      </c>
      <c r="J257" s="162">
        <v>46</v>
      </c>
      <c r="K257" s="168">
        <v>32200</v>
      </c>
    </row>
    <row r="258" spans="1:11" ht="29" x14ac:dyDescent="0.35">
      <c r="A258" s="116">
        <v>71</v>
      </c>
      <c r="B258" s="16" t="s">
        <v>606</v>
      </c>
      <c r="C258" s="66" t="s">
        <v>607</v>
      </c>
      <c r="D258" s="40" t="s">
        <v>382</v>
      </c>
      <c r="E258" s="41">
        <v>825</v>
      </c>
      <c r="F258" s="162">
        <v>190</v>
      </c>
      <c r="G258" s="163">
        <v>156750</v>
      </c>
      <c r="H258" s="162">
        <v>180</v>
      </c>
      <c r="I258" s="163">
        <v>148500</v>
      </c>
      <c r="J258" s="162">
        <v>143</v>
      </c>
      <c r="K258" s="168">
        <v>117975</v>
      </c>
    </row>
    <row r="259" spans="1:11" ht="43.5" x14ac:dyDescent="0.35">
      <c r="A259" s="116">
        <v>72</v>
      </c>
      <c r="B259" s="16" t="s">
        <v>608</v>
      </c>
      <c r="C259" s="108" t="s">
        <v>639</v>
      </c>
      <c r="D259" s="40" t="s">
        <v>379</v>
      </c>
      <c r="E259" s="41">
        <v>1</v>
      </c>
      <c r="F259" s="163">
        <v>5000</v>
      </c>
      <c r="G259" s="163">
        <v>5000</v>
      </c>
      <c r="H259" s="163">
        <v>12900</v>
      </c>
      <c r="I259" s="163">
        <v>12900</v>
      </c>
      <c r="J259" s="163">
        <v>10800</v>
      </c>
      <c r="K259" s="168">
        <v>10800</v>
      </c>
    </row>
    <row r="260" spans="1:11" ht="29" x14ac:dyDescent="0.35">
      <c r="A260" s="116">
        <v>73</v>
      </c>
      <c r="B260" s="16" t="s">
        <v>609</v>
      </c>
      <c r="C260" s="66" t="s">
        <v>610</v>
      </c>
      <c r="D260" s="40" t="s">
        <v>379</v>
      </c>
      <c r="E260" s="41">
        <v>1</v>
      </c>
      <c r="F260" s="163">
        <v>4000</v>
      </c>
      <c r="G260" s="163">
        <v>4000</v>
      </c>
      <c r="H260" s="163">
        <v>5000</v>
      </c>
      <c r="I260" s="163">
        <v>5000</v>
      </c>
      <c r="J260" s="163">
        <v>4250</v>
      </c>
      <c r="K260" s="168">
        <v>4250</v>
      </c>
    </row>
    <row r="261" spans="1:11" ht="29" x14ac:dyDescent="0.35">
      <c r="A261" s="116">
        <v>74</v>
      </c>
      <c r="B261" s="16" t="s">
        <v>611</v>
      </c>
      <c r="C261" s="66" t="s">
        <v>612</v>
      </c>
      <c r="D261" s="40" t="s">
        <v>379</v>
      </c>
      <c r="E261" s="41">
        <v>2</v>
      </c>
      <c r="F261" s="163">
        <v>3600</v>
      </c>
      <c r="G261" s="163">
        <v>7200</v>
      </c>
      <c r="H261" s="163">
        <v>3650</v>
      </c>
      <c r="I261" s="163">
        <v>7300</v>
      </c>
      <c r="J261" s="163">
        <v>3000</v>
      </c>
      <c r="K261" s="168">
        <v>6000</v>
      </c>
    </row>
    <row r="262" spans="1:11" ht="58" x14ac:dyDescent="0.35">
      <c r="A262" s="116">
        <v>75</v>
      </c>
      <c r="B262" s="16" t="s">
        <v>613</v>
      </c>
      <c r="C262" s="108" t="s">
        <v>640</v>
      </c>
      <c r="D262" s="40" t="s">
        <v>379</v>
      </c>
      <c r="E262" s="41">
        <v>1</v>
      </c>
      <c r="F262" s="163">
        <v>11000</v>
      </c>
      <c r="G262" s="163">
        <v>11000</v>
      </c>
      <c r="H262" s="163">
        <v>16500</v>
      </c>
      <c r="I262" s="163">
        <v>16500</v>
      </c>
      <c r="J262" s="163">
        <v>13900</v>
      </c>
      <c r="K262" s="168">
        <v>13900</v>
      </c>
    </row>
    <row r="263" spans="1:11" x14ac:dyDescent="0.35">
      <c r="A263" s="116">
        <v>76</v>
      </c>
      <c r="B263" s="16" t="s">
        <v>614</v>
      </c>
      <c r="C263" s="66" t="s">
        <v>615</v>
      </c>
      <c r="D263" s="40" t="s">
        <v>379</v>
      </c>
      <c r="E263" s="41">
        <v>1</v>
      </c>
      <c r="F263" s="163">
        <v>1500</v>
      </c>
      <c r="G263" s="163">
        <v>1500</v>
      </c>
      <c r="H263" s="163">
        <v>3500</v>
      </c>
      <c r="I263" s="163">
        <v>3500</v>
      </c>
      <c r="J263" s="163">
        <v>1700</v>
      </c>
      <c r="K263" s="168">
        <v>1700</v>
      </c>
    </row>
    <row r="264" spans="1:11" ht="29" x14ac:dyDescent="0.35">
      <c r="A264" s="116">
        <v>77</v>
      </c>
      <c r="B264" s="16" t="s">
        <v>616</v>
      </c>
      <c r="C264" s="66" t="s">
        <v>617</v>
      </c>
      <c r="D264" s="40" t="s">
        <v>379</v>
      </c>
      <c r="E264" s="41">
        <v>1</v>
      </c>
      <c r="F264" s="163">
        <v>13000</v>
      </c>
      <c r="G264" s="163">
        <v>13000</v>
      </c>
      <c r="H264" s="163">
        <v>10000</v>
      </c>
      <c r="I264" s="163">
        <v>10000</v>
      </c>
      <c r="J264" s="163">
        <v>7900</v>
      </c>
      <c r="K264" s="168">
        <v>7900</v>
      </c>
    </row>
    <row r="265" spans="1:11" ht="29" x14ac:dyDescent="0.35">
      <c r="A265" s="116">
        <v>78</v>
      </c>
      <c r="B265" s="16" t="s">
        <v>618</v>
      </c>
      <c r="C265" s="66" t="s">
        <v>619</v>
      </c>
      <c r="D265" s="40" t="s">
        <v>379</v>
      </c>
      <c r="E265" s="41">
        <v>1</v>
      </c>
      <c r="F265" s="163">
        <v>17000</v>
      </c>
      <c r="G265" s="163">
        <v>17000</v>
      </c>
      <c r="H265" s="163">
        <v>16500</v>
      </c>
      <c r="I265" s="163">
        <v>16500</v>
      </c>
      <c r="J265" s="163">
        <v>13350</v>
      </c>
      <c r="K265" s="168">
        <v>13350</v>
      </c>
    </row>
    <row r="266" spans="1:11" ht="29" x14ac:dyDescent="0.35">
      <c r="A266" s="120">
        <v>79</v>
      </c>
      <c r="B266" s="17" t="s">
        <v>620</v>
      </c>
      <c r="C266" s="71" t="s">
        <v>621</v>
      </c>
      <c r="D266" s="46" t="s">
        <v>382</v>
      </c>
      <c r="E266" s="48">
        <v>400</v>
      </c>
      <c r="F266" s="166">
        <v>315</v>
      </c>
      <c r="G266" s="167">
        <v>126000</v>
      </c>
      <c r="H266" s="166">
        <v>192</v>
      </c>
      <c r="I266" s="167">
        <v>76800</v>
      </c>
      <c r="J266" s="166">
        <v>150</v>
      </c>
      <c r="K266" s="172">
        <v>60000</v>
      </c>
    </row>
    <row r="267" spans="1:11" x14ac:dyDescent="0.35">
      <c r="A267" s="552" t="s">
        <v>646</v>
      </c>
      <c r="B267" s="553"/>
      <c r="C267" s="553"/>
      <c r="D267" s="553"/>
      <c r="E267" s="553"/>
      <c r="F267" s="546">
        <f>SUM(G188:G266)</f>
        <v>4379045.5</v>
      </c>
      <c r="G267" s="546"/>
      <c r="H267" s="546">
        <f>SUM(I188:I266)</f>
        <v>4347054.3499999996</v>
      </c>
      <c r="I267" s="546"/>
      <c r="J267" s="546">
        <f>SUM(K188:K266)</f>
        <v>4470751.6500000004</v>
      </c>
      <c r="K267" s="549"/>
    </row>
    <row r="268" spans="1:11" x14ac:dyDescent="0.35">
      <c r="A268" s="554" t="s">
        <v>649</v>
      </c>
      <c r="B268" s="555"/>
      <c r="C268" s="555"/>
      <c r="D268" s="555"/>
      <c r="E268" s="555"/>
      <c r="F268" s="547"/>
      <c r="G268" s="547"/>
      <c r="H268" s="547">
        <v>4347045.3499999996</v>
      </c>
      <c r="I268" s="547"/>
      <c r="J268" s="547">
        <v>4470745.9000000004</v>
      </c>
      <c r="K268" s="550"/>
    </row>
    <row r="269" spans="1:11" ht="15" thickBot="1" x14ac:dyDescent="0.4">
      <c r="A269" s="556" t="s">
        <v>643</v>
      </c>
      <c r="B269" s="557"/>
      <c r="C269" s="557"/>
      <c r="D269" s="557"/>
      <c r="E269" s="557"/>
      <c r="F269" s="548"/>
      <c r="G269" s="548"/>
      <c r="H269" s="548">
        <v>9</v>
      </c>
      <c r="I269" s="548"/>
      <c r="J269" s="548">
        <v>5.75</v>
      </c>
      <c r="K269" s="551"/>
    </row>
    <row r="270" spans="1:11" ht="15" thickBot="1" x14ac:dyDescent="0.4">
      <c r="A270" s="147"/>
      <c r="B270" s="147"/>
      <c r="C270" s="147"/>
      <c r="D270" s="147"/>
      <c r="E270" s="147"/>
      <c r="F270" s="147"/>
      <c r="G270" s="147"/>
      <c r="H270" s="147"/>
      <c r="I270" s="147"/>
      <c r="J270" s="147"/>
      <c r="K270" s="147"/>
    </row>
    <row r="271" spans="1:11" ht="15" thickBot="1" x14ac:dyDescent="0.4">
      <c r="A271" s="513" t="s">
        <v>647</v>
      </c>
      <c r="B271" s="511"/>
      <c r="C271" s="511"/>
      <c r="D271" s="511"/>
      <c r="E271" s="511"/>
      <c r="F271" s="511"/>
      <c r="G271" s="511"/>
      <c r="H271" s="173">
        <v>-7.3000000000000001E-3</v>
      </c>
      <c r="I271" s="174">
        <v>31991.15</v>
      </c>
      <c r="J271" s="173">
        <v>2.0899999999999998E-2</v>
      </c>
      <c r="K271" s="175">
        <v>91706.15</v>
      </c>
    </row>
  </sheetData>
  <mergeCells count="55">
    <mergeCell ref="A12:E12"/>
    <mergeCell ref="F12:G12"/>
    <mergeCell ref="H12:I12"/>
    <mergeCell ref="J12:K12"/>
    <mergeCell ref="A93:E93"/>
    <mergeCell ref="H93:I93"/>
    <mergeCell ref="A94:E94"/>
    <mergeCell ref="A95:E95"/>
    <mergeCell ref="A96:E96"/>
    <mergeCell ref="F93:G93"/>
    <mergeCell ref="F94:G94"/>
    <mergeCell ref="F95:G95"/>
    <mergeCell ref="F96:G96"/>
    <mergeCell ref="H95:I95"/>
    <mergeCell ref="H96:I96"/>
    <mergeCell ref="J93:K93"/>
    <mergeCell ref="J94:K94"/>
    <mergeCell ref="J95:K95"/>
    <mergeCell ref="J96:K96"/>
    <mergeCell ref="H94:I94"/>
    <mergeCell ref="F182:G182"/>
    <mergeCell ref="J99:K99"/>
    <mergeCell ref="A97:G97"/>
    <mergeCell ref="A99:E99"/>
    <mergeCell ref="F99:G99"/>
    <mergeCell ref="H99:I99"/>
    <mergeCell ref="A186:E186"/>
    <mergeCell ref="F186:G186"/>
    <mergeCell ref="H186:I186"/>
    <mergeCell ref="J186:K186"/>
    <mergeCell ref="H180:I180"/>
    <mergeCell ref="H181:I181"/>
    <mergeCell ref="H182:I182"/>
    <mergeCell ref="J180:K180"/>
    <mergeCell ref="J181:K181"/>
    <mergeCell ref="J182:K182"/>
    <mergeCell ref="A180:E180"/>
    <mergeCell ref="A181:E181"/>
    <mergeCell ref="A182:E182"/>
    <mergeCell ref="A184:G184"/>
    <mergeCell ref="F180:G180"/>
    <mergeCell ref="F181:G181"/>
    <mergeCell ref="A271:G271"/>
    <mergeCell ref="H267:I267"/>
    <mergeCell ref="H268:I268"/>
    <mergeCell ref="H269:I269"/>
    <mergeCell ref="J267:K267"/>
    <mergeCell ref="J268:K268"/>
    <mergeCell ref="J269:K269"/>
    <mergeCell ref="A267:E267"/>
    <mergeCell ref="A268:E268"/>
    <mergeCell ref="A269:E269"/>
    <mergeCell ref="F267:G267"/>
    <mergeCell ref="F268:G268"/>
    <mergeCell ref="F269:G269"/>
  </mergeCells>
  <pageMargins left="0.7" right="0.7" top="0.75" bottom="0.75" header="0.3" footer="0.3"/>
  <drawing r:id="rId1"/>
  <tableParts count="3">
    <tablePart r:id="rId2"/>
    <tablePart r:id="rId3"/>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B2338-9773-4E13-802D-E69E3C3EB4A4}">
  <dimension ref="A3:K30"/>
  <sheetViews>
    <sheetView workbookViewId="0">
      <selection activeCell="B3" sqref="B3:B10"/>
    </sheetView>
  </sheetViews>
  <sheetFormatPr defaultRowHeight="14.5" x14ac:dyDescent="0.35"/>
  <cols>
    <col min="1" max="1" width="21.453125" customWidth="1"/>
    <col min="2" max="2" width="18.453125" customWidth="1"/>
    <col min="3" max="3" width="28.81640625" customWidth="1"/>
    <col min="5" max="5" width="10.26953125" customWidth="1"/>
    <col min="6" max="6" width="16.81640625" customWidth="1"/>
    <col min="7" max="7" width="13.81640625" customWidth="1"/>
    <col min="8" max="8" width="18" customWidth="1"/>
    <col min="9" max="9" width="20.1796875" customWidth="1"/>
    <col min="10" max="10" width="14.7265625" customWidth="1"/>
    <col min="11" max="11" width="12" customWidth="1"/>
  </cols>
  <sheetData>
    <row r="3" spans="1:11" x14ac:dyDescent="0.35">
      <c r="A3" s="84" t="s">
        <v>1091</v>
      </c>
      <c r="B3" s="246" t="s">
        <v>861</v>
      </c>
      <c r="C3" s="84"/>
    </row>
    <row r="4" spans="1:11" x14ac:dyDescent="0.35">
      <c r="A4" s="84" t="s">
        <v>1092</v>
      </c>
      <c r="B4" s="246" t="str">
        <f>VLOOKUP(B3,DATA!A2:E80,3)</f>
        <v>Paris</v>
      </c>
      <c r="C4" s="84"/>
    </row>
    <row r="5" spans="1:11" x14ac:dyDescent="0.35">
      <c r="A5" s="84" t="s">
        <v>9</v>
      </c>
      <c r="B5" s="246" t="str">
        <f>VLOOKUP(B3,DATA!A2:E80,4)</f>
        <v>Henry County</v>
      </c>
      <c r="C5" s="84"/>
    </row>
    <row r="6" spans="1:11" x14ac:dyDescent="0.35">
      <c r="A6" s="84" t="s">
        <v>1093</v>
      </c>
      <c r="B6" s="246" t="s">
        <v>1098</v>
      </c>
      <c r="C6" s="84"/>
    </row>
    <row r="7" spans="1:11" x14ac:dyDescent="0.35">
      <c r="A7" s="84" t="s">
        <v>767</v>
      </c>
      <c r="B7" s="246" t="s">
        <v>1129</v>
      </c>
      <c r="C7" s="84"/>
    </row>
    <row r="8" spans="1:11" x14ac:dyDescent="0.35">
      <c r="A8" s="84" t="s">
        <v>12</v>
      </c>
      <c r="B8" s="283">
        <v>45630</v>
      </c>
      <c r="C8" s="84"/>
    </row>
    <row r="9" spans="1:11" x14ac:dyDescent="0.35">
      <c r="A9" s="84" t="s">
        <v>13</v>
      </c>
      <c r="B9" s="246" t="str">
        <f>VLOOKUP(B3,DATA!A2:E80,2)</f>
        <v>Henry</v>
      </c>
      <c r="C9" s="84"/>
    </row>
    <row r="10" spans="1:11" x14ac:dyDescent="0.35">
      <c r="A10" s="84" t="s">
        <v>14</v>
      </c>
      <c r="B10" s="246" t="str">
        <f>VLOOKUP(B3,DATA!A2:E80,5)</f>
        <v>West</v>
      </c>
      <c r="C10" s="84"/>
    </row>
    <row r="11" spans="1:11" ht="15" thickBot="1" x14ac:dyDescent="0.4"/>
    <row r="12" spans="1:11" x14ac:dyDescent="0.35">
      <c r="A12" s="433" t="s">
        <v>17</v>
      </c>
      <c r="B12" s="434"/>
      <c r="C12" s="434"/>
      <c r="D12" s="434"/>
      <c r="E12" s="580"/>
      <c r="F12" s="581" t="s">
        <v>48</v>
      </c>
      <c r="G12" s="580"/>
      <c r="H12" s="581" t="s">
        <v>651</v>
      </c>
      <c r="I12" s="580"/>
      <c r="J12" s="581" t="s">
        <v>652</v>
      </c>
      <c r="K12" s="436"/>
    </row>
    <row r="13" spans="1:11" x14ac:dyDescent="0.35">
      <c r="A13" s="192" t="s">
        <v>0</v>
      </c>
      <c r="B13" s="198" t="s">
        <v>1</v>
      </c>
      <c r="C13" s="5" t="s">
        <v>2</v>
      </c>
      <c r="D13" s="5" t="s">
        <v>3</v>
      </c>
      <c r="E13" s="199" t="s">
        <v>4</v>
      </c>
      <c r="F13" s="5" t="s">
        <v>5</v>
      </c>
      <c r="G13" s="5" t="s">
        <v>6</v>
      </c>
      <c r="H13" s="5" t="s">
        <v>213</v>
      </c>
      <c r="I13" s="5" t="s">
        <v>214</v>
      </c>
      <c r="J13" s="5" t="s">
        <v>215</v>
      </c>
      <c r="K13" s="6" t="s">
        <v>216</v>
      </c>
    </row>
    <row r="14" spans="1:11" ht="16.5" x14ac:dyDescent="0.35">
      <c r="A14" s="193">
        <v>1</v>
      </c>
      <c r="B14" s="188" t="s">
        <v>653</v>
      </c>
      <c r="C14" s="190" t="s">
        <v>654</v>
      </c>
      <c r="D14" s="178" t="s">
        <v>56</v>
      </c>
      <c r="E14" s="179">
        <v>1</v>
      </c>
      <c r="F14" s="185">
        <v>1000</v>
      </c>
      <c r="G14" s="185">
        <v>1000</v>
      </c>
      <c r="H14" s="185">
        <v>1350</v>
      </c>
      <c r="I14" s="185">
        <v>1350</v>
      </c>
      <c r="J14" s="184">
        <v>0</v>
      </c>
      <c r="K14" s="195">
        <v>0</v>
      </c>
    </row>
    <row r="15" spans="1:11" ht="16.5" x14ac:dyDescent="0.35">
      <c r="A15" s="193">
        <v>2</v>
      </c>
      <c r="B15" s="188" t="s">
        <v>655</v>
      </c>
      <c r="C15" s="190" t="s">
        <v>656</v>
      </c>
      <c r="D15" s="178" t="s">
        <v>56</v>
      </c>
      <c r="E15" s="179">
        <v>1</v>
      </c>
      <c r="F15" s="185">
        <v>5000</v>
      </c>
      <c r="G15" s="185">
        <v>5000</v>
      </c>
      <c r="H15" s="184">
        <v>500</v>
      </c>
      <c r="I15" s="184">
        <v>500</v>
      </c>
      <c r="J15" s="184">
        <v>0</v>
      </c>
      <c r="K15" s="195">
        <v>0</v>
      </c>
    </row>
    <row r="16" spans="1:11" ht="16.5" x14ac:dyDescent="0.35">
      <c r="A16" s="193">
        <v>3</v>
      </c>
      <c r="B16" s="188" t="s">
        <v>109</v>
      </c>
      <c r="C16" s="190" t="s">
        <v>110</v>
      </c>
      <c r="D16" s="178" t="s">
        <v>56</v>
      </c>
      <c r="E16" s="179">
        <v>1</v>
      </c>
      <c r="F16" s="185">
        <v>10000</v>
      </c>
      <c r="G16" s="185">
        <v>10000</v>
      </c>
      <c r="H16" s="184">
        <v>200</v>
      </c>
      <c r="I16" s="184">
        <v>200</v>
      </c>
      <c r="J16" s="184">
        <v>0</v>
      </c>
      <c r="K16" s="195">
        <v>0</v>
      </c>
    </row>
    <row r="17" spans="1:11" ht="33" x14ac:dyDescent="0.35">
      <c r="A17" s="193">
        <v>4</v>
      </c>
      <c r="B17" s="188" t="s">
        <v>580</v>
      </c>
      <c r="C17" s="190" t="s">
        <v>657</v>
      </c>
      <c r="D17" s="178" t="s">
        <v>37</v>
      </c>
      <c r="E17" s="180">
        <v>2310</v>
      </c>
      <c r="F17" s="184">
        <v>25</v>
      </c>
      <c r="G17" s="185">
        <v>57750</v>
      </c>
      <c r="H17" s="184">
        <v>20.5</v>
      </c>
      <c r="I17" s="185">
        <v>47355</v>
      </c>
      <c r="J17" s="184">
        <v>24.53</v>
      </c>
      <c r="K17" s="196">
        <v>56664.3</v>
      </c>
    </row>
    <row r="18" spans="1:11" ht="33" x14ac:dyDescent="0.35">
      <c r="A18" s="193">
        <v>5</v>
      </c>
      <c r="B18" s="188" t="s">
        <v>658</v>
      </c>
      <c r="C18" s="190" t="s">
        <v>659</v>
      </c>
      <c r="D18" s="178" t="s">
        <v>53</v>
      </c>
      <c r="E18" s="179">
        <v>1</v>
      </c>
      <c r="F18" s="185">
        <v>5000</v>
      </c>
      <c r="G18" s="185">
        <v>5000</v>
      </c>
      <c r="H18" s="185">
        <v>1700</v>
      </c>
      <c r="I18" s="185">
        <v>1700</v>
      </c>
      <c r="J18" s="185">
        <v>5653.09</v>
      </c>
      <c r="K18" s="196">
        <v>5653.09</v>
      </c>
    </row>
    <row r="19" spans="1:11" ht="33" x14ac:dyDescent="0.35">
      <c r="A19" s="193">
        <v>6</v>
      </c>
      <c r="B19" s="188" t="s">
        <v>658</v>
      </c>
      <c r="C19" s="190" t="s">
        <v>660</v>
      </c>
      <c r="D19" s="178" t="s">
        <v>53</v>
      </c>
      <c r="E19" s="179">
        <v>2</v>
      </c>
      <c r="F19" s="185">
        <v>10000</v>
      </c>
      <c r="G19" s="185">
        <v>20000</v>
      </c>
      <c r="H19" s="185">
        <v>1700</v>
      </c>
      <c r="I19" s="185">
        <v>3400</v>
      </c>
      <c r="J19" s="185">
        <v>5653.09</v>
      </c>
      <c r="K19" s="196">
        <v>11306.18</v>
      </c>
    </row>
    <row r="20" spans="1:11" ht="16.5" x14ac:dyDescent="0.35">
      <c r="A20" s="193">
        <v>7</v>
      </c>
      <c r="B20" s="188" t="s">
        <v>532</v>
      </c>
      <c r="C20" s="190" t="s">
        <v>533</v>
      </c>
      <c r="D20" s="178" t="s">
        <v>37</v>
      </c>
      <c r="E20" s="180">
        <v>2310</v>
      </c>
      <c r="F20" s="184">
        <v>15</v>
      </c>
      <c r="G20" s="185">
        <v>34650</v>
      </c>
      <c r="H20" s="184">
        <v>1</v>
      </c>
      <c r="I20" s="185">
        <v>2310</v>
      </c>
      <c r="J20" s="184">
        <v>0</v>
      </c>
      <c r="K20" s="195">
        <v>0</v>
      </c>
    </row>
    <row r="21" spans="1:11" ht="16.5" x14ac:dyDescent="0.35">
      <c r="A21" s="193">
        <v>8</v>
      </c>
      <c r="B21" s="188" t="s">
        <v>74</v>
      </c>
      <c r="C21" s="190" t="s">
        <v>661</v>
      </c>
      <c r="D21" s="178" t="s">
        <v>106</v>
      </c>
      <c r="E21" s="181">
        <v>0.5</v>
      </c>
      <c r="F21" s="185">
        <v>3000</v>
      </c>
      <c r="G21" s="185">
        <v>1500</v>
      </c>
      <c r="H21" s="185">
        <v>1800</v>
      </c>
      <c r="I21" s="184">
        <v>900</v>
      </c>
      <c r="J21" s="184">
        <v>200</v>
      </c>
      <c r="K21" s="195">
        <v>100</v>
      </c>
    </row>
    <row r="22" spans="1:11" ht="16.5" x14ac:dyDescent="0.35">
      <c r="A22" s="194">
        <v>9</v>
      </c>
      <c r="B22" s="189" t="s">
        <v>662</v>
      </c>
      <c r="C22" s="191" t="s">
        <v>663</v>
      </c>
      <c r="D22" s="182" t="s">
        <v>59</v>
      </c>
      <c r="E22" s="183">
        <v>1800</v>
      </c>
      <c r="F22" s="186">
        <v>0.75</v>
      </c>
      <c r="G22" s="187">
        <v>1350</v>
      </c>
      <c r="H22" s="186">
        <v>1.65</v>
      </c>
      <c r="I22" s="187">
        <v>2970</v>
      </c>
      <c r="J22" s="186">
        <v>1.48</v>
      </c>
      <c r="K22" s="197">
        <v>2664</v>
      </c>
    </row>
    <row r="23" spans="1:11" ht="15" thickBot="1" x14ac:dyDescent="0.4">
      <c r="A23" s="429" t="s">
        <v>273</v>
      </c>
      <c r="B23" s="430"/>
      <c r="C23" s="430"/>
      <c r="D23" s="430"/>
      <c r="E23" s="430"/>
      <c r="F23" s="582">
        <f>SUM(G14:G22)</f>
        <v>136250</v>
      </c>
      <c r="G23" s="430"/>
      <c r="H23" s="582">
        <f>SUM(I14:I22)</f>
        <v>60685</v>
      </c>
      <c r="I23" s="430"/>
      <c r="J23" s="578">
        <f>SUM(K14:K22)</f>
        <v>76387.570000000007</v>
      </c>
      <c r="K23" s="579"/>
    </row>
    <row r="24" spans="1:11" ht="15" thickBot="1" x14ac:dyDescent="0.4"/>
    <row r="25" spans="1:11" x14ac:dyDescent="0.35">
      <c r="A25" s="573" t="s">
        <v>664</v>
      </c>
      <c r="B25" s="574"/>
      <c r="C25" s="574"/>
      <c r="D25" s="574"/>
      <c r="E25" s="574"/>
      <c r="F25" s="574" t="s">
        <v>48</v>
      </c>
      <c r="G25" s="574"/>
      <c r="H25" s="574" t="s">
        <v>651</v>
      </c>
      <c r="I25" s="574"/>
      <c r="J25" s="574" t="s">
        <v>652</v>
      </c>
      <c r="K25" s="575"/>
    </row>
    <row r="26" spans="1:11" x14ac:dyDescent="0.35">
      <c r="A26" s="192" t="s">
        <v>0</v>
      </c>
      <c r="B26" s="199" t="s">
        <v>1</v>
      </c>
      <c r="C26" s="5" t="s">
        <v>2</v>
      </c>
      <c r="D26" s="5" t="s">
        <v>3</v>
      </c>
      <c r="E26" s="199" t="s">
        <v>4</v>
      </c>
      <c r="F26" s="5" t="s">
        <v>5</v>
      </c>
      <c r="G26" s="5" t="s">
        <v>6</v>
      </c>
      <c r="H26" s="5" t="s">
        <v>213</v>
      </c>
      <c r="I26" s="5" t="s">
        <v>214</v>
      </c>
      <c r="J26" s="5" t="s">
        <v>215</v>
      </c>
      <c r="K26" s="6" t="s">
        <v>216</v>
      </c>
    </row>
    <row r="27" spans="1:11" ht="17" thickBot="1" x14ac:dyDescent="0.4">
      <c r="A27" s="194">
        <v>1</v>
      </c>
      <c r="B27" s="189" t="s">
        <v>665</v>
      </c>
      <c r="C27" s="191" t="s">
        <v>666</v>
      </c>
      <c r="D27" s="200">
        <v>1</v>
      </c>
      <c r="E27" s="189" t="s">
        <v>53</v>
      </c>
      <c r="F27" s="187">
        <v>6000</v>
      </c>
      <c r="G27" s="187">
        <v>6000</v>
      </c>
      <c r="H27" s="187">
        <v>4500</v>
      </c>
      <c r="I27" s="187">
        <v>4500</v>
      </c>
      <c r="J27" s="187">
        <v>3991.25</v>
      </c>
      <c r="K27" s="197">
        <v>3991.25</v>
      </c>
    </row>
    <row r="28" spans="1:11" ht="15" thickBot="1" x14ac:dyDescent="0.4">
      <c r="A28" s="567" t="s">
        <v>667</v>
      </c>
      <c r="B28" s="568"/>
      <c r="C28" s="568"/>
      <c r="D28" s="568"/>
      <c r="E28" s="568"/>
      <c r="F28" s="571">
        <v>6000</v>
      </c>
      <c r="G28" s="576"/>
      <c r="H28" s="571">
        <v>4500</v>
      </c>
      <c r="I28" s="576"/>
      <c r="J28" s="571">
        <v>3991.25</v>
      </c>
      <c r="K28" s="577"/>
    </row>
    <row r="29" spans="1:11" ht="15" thickBot="1" x14ac:dyDescent="0.4"/>
    <row r="30" spans="1:11" ht="15" thickBot="1" x14ac:dyDescent="0.4">
      <c r="A30" s="567" t="s">
        <v>668</v>
      </c>
      <c r="B30" s="568"/>
      <c r="C30" s="568"/>
      <c r="D30" s="568"/>
      <c r="E30" s="568"/>
      <c r="F30" s="569">
        <f>SUM(F23,F28)</f>
        <v>142250</v>
      </c>
      <c r="G30" s="570"/>
      <c r="H30" s="569">
        <f>SUM(H23,H28)</f>
        <v>65185</v>
      </c>
      <c r="I30" s="570"/>
      <c r="J30" s="571">
        <f>SUM(J23,J28)</f>
        <v>80378.820000000007</v>
      </c>
      <c r="K30" s="572"/>
    </row>
  </sheetData>
  <mergeCells count="20">
    <mergeCell ref="J23:K23"/>
    <mergeCell ref="A12:E12"/>
    <mergeCell ref="F12:G12"/>
    <mergeCell ref="H12:I12"/>
    <mergeCell ref="J12:K12"/>
    <mergeCell ref="A23:E23"/>
    <mergeCell ref="F23:G23"/>
    <mergeCell ref="H23:I23"/>
    <mergeCell ref="A30:E30"/>
    <mergeCell ref="F30:G30"/>
    <mergeCell ref="H30:I30"/>
    <mergeCell ref="J30:K30"/>
    <mergeCell ref="A25:E25"/>
    <mergeCell ref="F25:G25"/>
    <mergeCell ref="H25:I25"/>
    <mergeCell ref="J25:K25"/>
    <mergeCell ref="A28:E28"/>
    <mergeCell ref="F28:G28"/>
    <mergeCell ref="H28:I28"/>
    <mergeCell ref="J28:K28"/>
  </mergeCells>
  <pageMargins left="0.7" right="0.7" top="0.75" bottom="0.75" header="0.3" footer="0.3"/>
  <drawing r:id="rId1"/>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77F22-7A9A-4B45-805B-7CDB163A7207}">
  <dimension ref="A3:S43"/>
  <sheetViews>
    <sheetView workbookViewId="0">
      <selection activeCell="E8" sqref="E8"/>
    </sheetView>
  </sheetViews>
  <sheetFormatPr defaultColWidth="8.7265625" defaultRowHeight="14.5" x14ac:dyDescent="0.35"/>
  <cols>
    <col min="1" max="1" width="19.54296875" style="85" customWidth="1"/>
    <col min="2" max="2" width="20.26953125" style="85" customWidth="1"/>
    <col min="3" max="3" width="31.26953125" style="85" customWidth="1"/>
    <col min="4" max="4" width="8.7265625" style="85"/>
    <col min="5" max="5" width="12.453125" style="85" customWidth="1"/>
    <col min="6" max="6" width="14.54296875" style="85" customWidth="1"/>
    <col min="7" max="7" width="17.81640625" style="85" customWidth="1"/>
    <col min="8" max="8" width="21.1796875" style="85" customWidth="1"/>
    <col min="9" max="9" width="19.54296875" style="85" customWidth="1"/>
    <col min="10" max="10" width="19.81640625" style="85" customWidth="1"/>
    <col min="11" max="11" width="18.1796875" style="85" customWidth="1"/>
    <col min="12" max="12" width="20.453125" style="85" customWidth="1"/>
    <col min="13" max="13" width="20.7265625" style="85" customWidth="1"/>
    <col min="14" max="14" width="21.7265625" style="85" customWidth="1"/>
    <col min="15" max="15" width="16.26953125" style="85" customWidth="1"/>
    <col min="16" max="16" width="13.1796875" style="85" customWidth="1"/>
    <col min="17" max="17" width="11.54296875" style="85" customWidth="1"/>
    <col min="18" max="18" width="15.7265625" style="85" customWidth="1"/>
    <col min="19" max="19" width="16" style="85" customWidth="1"/>
    <col min="20" max="16384" width="8.7265625" style="85"/>
  </cols>
  <sheetData>
    <row r="3" spans="1:19" x14ac:dyDescent="0.35">
      <c r="A3" s="84" t="s">
        <v>7</v>
      </c>
      <c r="B3" s="336" t="s">
        <v>841</v>
      </c>
      <c r="C3" s="84"/>
    </row>
    <row r="4" spans="1:19" x14ac:dyDescent="0.35">
      <c r="A4" s="84" t="s">
        <v>8</v>
      </c>
      <c r="B4" s="336" t="str">
        <f>VLOOKUP(B3,DATA!A2:E80,3)</f>
        <v>Cleveland</v>
      </c>
      <c r="C4" s="84"/>
    </row>
    <row r="5" spans="1:19" x14ac:dyDescent="0.35">
      <c r="A5" s="84" t="s">
        <v>768</v>
      </c>
      <c r="B5" s="336" t="str">
        <f>VLOOKUP(B3,DATA!A2:E80,4)</f>
        <v>Cleveland Regional Jetport</v>
      </c>
      <c r="C5" s="84"/>
    </row>
    <row r="6" spans="1:19" x14ac:dyDescent="0.35">
      <c r="A6" s="84" t="s">
        <v>1093</v>
      </c>
      <c r="B6" s="336" t="s">
        <v>1097</v>
      </c>
      <c r="C6" s="84"/>
    </row>
    <row r="7" spans="1:19" x14ac:dyDescent="0.35">
      <c r="A7" s="84" t="s">
        <v>767</v>
      </c>
      <c r="B7" s="336" t="s">
        <v>1293</v>
      </c>
      <c r="C7" s="84"/>
    </row>
    <row r="8" spans="1:19" x14ac:dyDescent="0.35">
      <c r="A8" s="84" t="s">
        <v>12</v>
      </c>
      <c r="B8" s="337">
        <v>45729</v>
      </c>
      <c r="C8" s="84"/>
    </row>
    <row r="9" spans="1:19" x14ac:dyDescent="0.35">
      <c r="A9" s="84" t="s">
        <v>13</v>
      </c>
      <c r="B9" s="336" t="str">
        <f>VLOOKUP(B3,DATA!A2:E80,2)</f>
        <v>Bradley</v>
      </c>
      <c r="C9" s="84"/>
    </row>
    <row r="10" spans="1:19" x14ac:dyDescent="0.35">
      <c r="A10" s="84" t="s">
        <v>14</v>
      </c>
      <c r="B10" s="336" t="str">
        <f>VLOOKUP(B3,DATA!A2:E80,5)</f>
        <v>East</v>
      </c>
      <c r="C10" s="84"/>
    </row>
    <row r="11" spans="1:19" ht="15" thickBot="1" x14ac:dyDescent="0.4"/>
    <row r="12" spans="1:19" x14ac:dyDescent="0.35">
      <c r="A12" s="467" t="s">
        <v>17</v>
      </c>
      <c r="B12" s="468"/>
      <c r="C12" s="468"/>
      <c r="D12" s="468"/>
      <c r="E12" s="468"/>
      <c r="F12" s="468" t="s">
        <v>167</v>
      </c>
      <c r="G12" s="468"/>
      <c r="H12" s="468" t="s">
        <v>669</v>
      </c>
      <c r="I12" s="468"/>
      <c r="J12" s="468" t="s">
        <v>670</v>
      </c>
      <c r="K12" s="468"/>
      <c r="L12" s="468" t="s">
        <v>671</v>
      </c>
      <c r="M12" s="468"/>
      <c r="N12" s="468" t="s">
        <v>672</v>
      </c>
      <c r="O12" s="468"/>
      <c r="P12" s="468" t="s">
        <v>346</v>
      </c>
      <c r="Q12" s="468"/>
      <c r="R12" s="468" t="s">
        <v>673</v>
      </c>
      <c r="S12" s="469"/>
    </row>
    <row r="13" spans="1:19" x14ac:dyDescent="0.35">
      <c r="A13" s="50" t="s">
        <v>0</v>
      </c>
      <c r="B13" s="57" t="s">
        <v>1</v>
      </c>
      <c r="C13" s="38" t="s">
        <v>2</v>
      </c>
      <c r="D13" s="38" t="s">
        <v>3</v>
      </c>
      <c r="E13" s="57" t="s">
        <v>4</v>
      </c>
      <c r="F13" s="38" t="s">
        <v>5</v>
      </c>
      <c r="G13" s="38" t="s">
        <v>6</v>
      </c>
      <c r="H13" s="38" t="s">
        <v>158</v>
      </c>
      <c r="I13" s="38" t="s">
        <v>214</v>
      </c>
      <c r="J13" s="38" t="s">
        <v>215</v>
      </c>
      <c r="K13" s="38" t="s">
        <v>216</v>
      </c>
      <c r="L13" s="38" t="s">
        <v>352</v>
      </c>
      <c r="M13" s="38" t="s">
        <v>353</v>
      </c>
      <c r="N13" s="38" t="s">
        <v>691</v>
      </c>
      <c r="O13" s="38" t="s">
        <v>692</v>
      </c>
      <c r="P13" s="38" t="s">
        <v>693</v>
      </c>
      <c r="Q13" s="38" t="s">
        <v>694</v>
      </c>
      <c r="R13" s="38" t="s">
        <v>695</v>
      </c>
      <c r="S13" s="53" t="s">
        <v>696</v>
      </c>
    </row>
    <row r="14" spans="1:19" x14ac:dyDescent="0.35">
      <c r="A14" s="51">
        <v>1</v>
      </c>
      <c r="B14" s="40" t="s">
        <v>182</v>
      </c>
      <c r="C14" s="45" t="s">
        <v>678</v>
      </c>
      <c r="D14" s="40" t="s">
        <v>56</v>
      </c>
      <c r="E14" s="41">
        <v>1</v>
      </c>
      <c r="F14" s="43">
        <v>65000</v>
      </c>
      <c r="G14" s="43">
        <v>65000</v>
      </c>
      <c r="H14" s="43">
        <v>54500</v>
      </c>
      <c r="I14" s="43">
        <v>54500</v>
      </c>
      <c r="J14" s="43">
        <v>183500</v>
      </c>
      <c r="K14" s="43">
        <v>183500</v>
      </c>
      <c r="L14" s="43">
        <v>330000</v>
      </c>
      <c r="M14" s="43">
        <v>330000</v>
      </c>
      <c r="N14" s="43">
        <v>6034</v>
      </c>
      <c r="O14" s="43">
        <v>6034</v>
      </c>
      <c r="P14" s="43">
        <v>56000</v>
      </c>
      <c r="Q14" s="43">
        <v>56000</v>
      </c>
      <c r="R14" s="43">
        <v>260000</v>
      </c>
      <c r="S14" s="55">
        <v>260000</v>
      </c>
    </row>
    <row r="15" spans="1:19" x14ac:dyDescent="0.35">
      <c r="A15" s="51">
        <v>2</v>
      </c>
      <c r="B15" s="40" t="s">
        <v>184</v>
      </c>
      <c r="C15" s="45" t="s">
        <v>241</v>
      </c>
      <c r="D15" s="40" t="s">
        <v>56</v>
      </c>
      <c r="E15" s="41">
        <v>1</v>
      </c>
      <c r="F15" s="43">
        <v>5000</v>
      </c>
      <c r="G15" s="43">
        <v>5000</v>
      </c>
      <c r="H15" s="43">
        <v>2000</v>
      </c>
      <c r="I15" s="43">
        <v>2000</v>
      </c>
      <c r="J15" s="43">
        <v>29400</v>
      </c>
      <c r="K15" s="43">
        <v>29400</v>
      </c>
      <c r="L15" s="43">
        <v>25000</v>
      </c>
      <c r="M15" s="43">
        <v>25000</v>
      </c>
      <c r="N15" s="43">
        <v>1713</v>
      </c>
      <c r="O15" s="43">
        <v>1713</v>
      </c>
      <c r="P15" s="43">
        <v>10000</v>
      </c>
      <c r="Q15" s="43">
        <v>10000</v>
      </c>
      <c r="R15" s="43">
        <v>21500</v>
      </c>
      <c r="S15" s="55">
        <v>21500</v>
      </c>
    </row>
    <row r="16" spans="1:19" x14ac:dyDescent="0.35">
      <c r="A16" s="51">
        <v>3</v>
      </c>
      <c r="B16" s="40" t="s">
        <v>185</v>
      </c>
      <c r="C16" s="45" t="s">
        <v>679</v>
      </c>
      <c r="D16" s="40" t="s">
        <v>56</v>
      </c>
      <c r="E16" s="41">
        <v>1</v>
      </c>
      <c r="F16" s="43">
        <v>5000</v>
      </c>
      <c r="G16" s="43">
        <v>5000</v>
      </c>
      <c r="H16" s="43">
        <v>6300</v>
      </c>
      <c r="I16" s="43">
        <v>6300</v>
      </c>
      <c r="J16" s="43">
        <v>6720</v>
      </c>
      <c r="K16" s="43">
        <v>6720</v>
      </c>
      <c r="L16" s="43">
        <v>5000</v>
      </c>
      <c r="M16" s="43">
        <v>5000</v>
      </c>
      <c r="N16" s="43">
        <v>6859</v>
      </c>
      <c r="O16" s="43">
        <v>6859</v>
      </c>
      <c r="P16" s="43">
        <v>10000</v>
      </c>
      <c r="Q16" s="43">
        <v>10000</v>
      </c>
      <c r="R16" s="43">
        <v>17500</v>
      </c>
      <c r="S16" s="55">
        <v>17500</v>
      </c>
    </row>
    <row r="17" spans="1:19" ht="29" x14ac:dyDescent="0.35">
      <c r="A17" s="51">
        <v>4</v>
      </c>
      <c r="B17" s="40" t="s">
        <v>329</v>
      </c>
      <c r="C17" s="45" t="s">
        <v>680</v>
      </c>
      <c r="D17" s="40" t="s">
        <v>56</v>
      </c>
      <c r="E17" s="41">
        <v>1</v>
      </c>
      <c r="F17" s="43">
        <v>35000</v>
      </c>
      <c r="G17" s="43">
        <v>35000</v>
      </c>
      <c r="H17" s="43">
        <v>35000</v>
      </c>
      <c r="I17" s="43">
        <v>35000</v>
      </c>
      <c r="J17" s="43">
        <v>36050</v>
      </c>
      <c r="K17" s="43">
        <v>36050</v>
      </c>
      <c r="L17" s="43">
        <v>20000</v>
      </c>
      <c r="M17" s="43">
        <v>20000</v>
      </c>
      <c r="N17" s="43">
        <v>41486</v>
      </c>
      <c r="O17" s="43">
        <v>41486</v>
      </c>
      <c r="P17" s="43">
        <v>30000</v>
      </c>
      <c r="Q17" s="43">
        <v>30000</v>
      </c>
      <c r="R17" s="43">
        <v>84000</v>
      </c>
      <c r="S17" s="55">
        <v>84000</v>
      </c>
    </row>
    <row r="18" spans="1:19" x14ac:dyDescent="0.35">
      <c r="A18" s="51">
        <v>5</v>
      </c>
      <c r="B18" s="40" t="s">
        <v>331</v>
      </c>
      <c r="C18" s="45" t="s">
        <v>243</v>
      </c>
      <c r="D18" s="40" t="s">
        <v>56</v>
      </c>
      <c r="E18" s="41">
        <v>1</v>
      </c>
      <c r="F18" s="43">
        <v>15000</v>
      </c>
      <c r="G18" s="43">
        <v>15000</v>
      </c>
      <c r="H18" s="43">
        <v>17500</v>
      </c>
      <c r="I18" s="43">
        <v>17500</v>
      </c>
      <c r="J18" s="43">
        <v>8580</v>
      </c>
      <c r="K18" s="43">
        <v>8580</v>
      </c>
      <c r="L18" s="43">
        <v>9000</v>
      </c>
      <c r="M18" s="43">
        <v>9000</v>
      </c>
      <c r="N18" s="42">
        <v>0</v>
      </c>
      <c r="O18" s="42">
        <v>0</v>
      </c>
      <c r="P18" s="43">
        <v>20000</v>
      </c>
      <c r="Q18" s="43">
        <v>20000</v>
      </c>
      <c r="R18" s="43">
        <v>110000</v>
      </c>
      <c r="S18" s="55">
        <v>110000</v>
      </c>
    </row>
    <row r="19" spans="1:19" x14ac:dyDescent="0.35">
      <c r="A19" s="51">
        <v>6</v>
      </c>
      <c r="B19" s="40" t="s">
        <v>247</v>
      </c>
      <c r="C19" s="45" t="s">
        <v>189</v>
      </c>
      <c r="D19" s="40" t="s">
        <v>56</v>
      </c>
      <c r="E19" s="41">
        <v>1</v>
      </c>
      <c r="F19" s="43">
        <v>8000</v>
      </c>
      <c r="G19" s="43">
        <v>8000</v>
      </c>
      <c r="H19" s="43">
        <v>5250</v>
      </c>
      <c r="I19" s="43">
        <v>5250</v>
      </c>
      <c r="J19" s="43">
        <v>5600</v>
      </c>
      <c r="K19" s="43">
        <v>5600</v>
      </c>
      <c r="L19" s="43">
        <v>5000</v>
      </c>
      <c r="M19" s="43">
        <v>5000</v>
      </c>
      <c r="N19" s="43">
        <v>5708</v>
      </c>
      <c r="O19" s="43">
        <v>5708</v>
      </c>
      <c r="P19" s="43">
        <v>5000</v>
      </c>
      <c r="Q19" s="43">
        <v>5000</v>
      </c>
      <c r="R19" s="43">
        <v>30000</v>
      </c>
      <c r="S19" s="55">
        <v>30000</v>
      </c>
    </row>
    <row r="20" spans="1:19" x14ac:dyDescent="0.35">
      <c r="A20" s="51">
        <v>7</v>
      </c>
      <c r="B20" s="40" t="s">
        <v>190</v>
      </c>
      <c r="C20" s="45" t="s">
        <v>61</v>
      </c>
      <c r="D20" s="40" t="s">
        <v>62</v>
      </c>
      <c r="E20" s="60">
        <v>5305</v>
      </c>
      <c r="F20" s="42">
        <v>10</v>
      </c>
      <c r="G20" s="43">
        <v>53050</v>
      </c>
      <c r="H20" s="42">
        <v>12.6</v>
      </c>
      <c r="I20" s="43">
        <v>66843</v>
      </c>
      <c r="J20" s="42">
        <v>13.44</v>
      </c>
      <c r="K20" s="43">
        <v>71299.199999999997</v>
      </c>
      <c r="L20" s="42">
        <v>35</v>
      </c>
      <c r="M20" s="43">
        <v>185675</v>
      </c>
      <c r="N20" s="42">
        <v>13.7</v>
      </c>
      <c r="O20" s="201">
        <v>72678.5</v>
      </c>
      <c r="P20" s="42">
        <v>20</v>
      </c>
      <c r="Q20" s="43">
        <v>106100</v>
      </c>
      <c r="R20" s="42">
        <v>15.5</v>
      </c>
      <c r="S20" s="55">
        <v>82227.5</v>
      </c>
    </row>
    <row r="21" spans="1:19" x14ac:dyDescent="0.35">
      <c r="A21" s="51">
        <v>8</v>
      </c>
      <c r="B21" s="40" t="s">
        <v>337</v>
      </c>
      <c r="C21" s="45" t="s">
        <v>681</v>
      </c>
      <c r="D21" s="40" t="s">
        <v>95</v>
      </c>
      <c r="E21" s="41">
        <v>350</v>
      </c>
      <c r="F21" s="42">
        <v>20</v>
      </c>
      <c r="G21" s="43">
        <v>7000</v>
      </c>
      <c r="H21" s="42">
        <v>47.25</v>
      </c>
      <c r="I21" s="43">
        <v>16537.5</v>
      </c>
      <c r="J21" s="42">
        <v>50.4</v>
      </c>
      <c r="K21" s="43">
        <v>17640</v>
      </c>
      <c r="L21" s="42">
        <v>85</v>
      </c>
      <c r="M21" s="43">
        <v>29750</v>
      </c>
      <c r="N21" s="42">
        <v>51.38</v>
      </c>
      <c r="O21" s="201">
        <v>17983</v>
      </c>
      <c r="P21" s="42">
        <v>75</v>
      </c>
      <c r="Q21" s="43">
        <v>26250</v>
      </c>
      <c r="R21" s="42">
        <v>75</v>
      </c>
      <c r="S21" s="55">
        <v>26250</v>
      </c>
    </row>
    <row r="22" spans="1:19" x14ac:dyDescent="0.35">
      <c r="A22" s="51">
        <v>9</v>
      </c>
      <c r="B22" s="40" t="s">
        <v>338</v>
      </c>
      <c r="C22" s="45" t="s">
        <v>64</v>
      </c>
      <c r="D22" s="40" t="s">
        <v>62</v>
      </c>
      <c r="E22" s="41">
        <v>200</v>
      </c>
      <c r="F22" s="42">
        <v>6</v>
      </c>
      <c r="G22" s="43">
        <v>1200</v>
      </c>
      <c r="H22" s="42">
        <v>21</v>
      </c>
      <c r="I22" s="43">
        <v>4200</v>
      </c>
      <c r="J22" s="42">
        <v>22.4</v>
      </c>
      <c r="K22" s="43">
        <v>4480</v>
      </c>
      <c r="L22" s="42">
        <v>35</v>
      </c>
      <c r="M22" s="43">
        <v>7000</v>
      </c>
      <c r="N22" s="42">
        <v>22.84</v>
      </c>
      <c r="O22" s="201">
        <v>4568</v>
      </c>
      <c r="P22" s="42">
        <v>30</v>
      </c>
      <c r="Q22" s="43">
        <v>6000</v>
      </c>
      <c r="R22" s="42">
        <v>50</v>
      </c>
      <c r="S22" s="55">
        <v>10000</v>
      </c>
    </row>
    <row r="23" spans="1:19" x14ac:dyDescent="0.35">
      <c r="A23" s="51">
        <v>10</v>
      </c>
      <c r="B23" s="40" t="s">
        <v>174</v>
      </c>
      <c r="C23" s="45" t="s">
        <v>175</v>
      </c>
      <c r="D23" s="40" t="s">
        <v>37</v>
      </c>
      <c r="E23" s="41">
        <v>770</v>
      </c>
      <c r="F23" s="42">
        <v>5</v>
      </c>
      <c r="G23" s="43">
        <v>3850</v>
      </c>
      <c r="H23" s="42">
        <v>3.15</v>
      </c>
      <c r="I23" s="43">
        <v>2425.5</v>
      </c>
      <c r="J23" s="42">
        <v>3.36</v>
      </c>
      <c r="K23" s="43">
        <v>2587.1999999999998</v>
      </c>
      <c r="L23" s="42">
        <v>3</v>
      </c>
      <c r="M23" s="43">
        <v>2310</v>
      </c>
      <c r="N23" s="42">
        <v>3.42</v>
      </c>
      <c r="O23" s="201">
        <v>2633.4</v>
      </c>
      <c r="P23" s="42">
        <v>2.1</v>
      </c>
      <c r="Q23" s="43">
        <v>1617</v>
      </c>
      <c r="R23" s="42">
        <v>3.8</v>
      </c>
      <c r="S23" s="55">
        <v>2926</v>
      </c>
    </row>
    <row r="24" spans="1:19" ht="29" x14ac:dyDescent="0.35">
      <c r="A24" s="51">
        <v>11</v>
      </c>
      <c r="B24" s="40" t="s">
        <v>176</v>
      </c>
      <c r="C24" s="45" t="s">
        <v>177</v>
      </c>
      <c r="D24" s="40" t="s">
        <v>37</v>
      </c>
      <c r="E24" s="41">
        <v>125</v>
      </c>
      <c r="F24" s="42">
        <v>20</v>
      </c>
      <c r="G24" s="43">
        <v>2500</v>
      </c>
      <c r="H24" s="42">
        <v>8.93</v>
      </c>
      <c r="I24" s="43">
        <v>1116.25</v>
      </c>
      <c r="J24" s="42">
        <v>9.52</v>
      </c>
      <c r="K24" s="43">
        <v>1190</v>
      </c>
      <c r="L24" s="42">
        <v>10</v>
      </c>
      <c r="M24" s="43">
        <v>1250</v>
      </c>
      <c r="N24" s="42">
        <v>9.6999999999999993</v>
      </c>
      <c r="O24" s="201">
        <v>1212.5</v>
      </c>
      <c r="P24" s="42">
        <v>7.5</v>
      </c>
      <c r="Q24" s="42">
        <v>937.5</v>
      </c>
      <c r="R24" s="42">
        <v>11</v>
      </c>
      <c r="S24" s="55">
        <v>1375</v>
      </c>
    </row>
    <row r="25" spans="1:19" ht="29" x14ac:dyDescent="0.35">
      <c r="A25" s="51">
        <v>12</v>
      </c>
      <c r="B25" s="40" t="s">
        <v>339</v>
      </c>
      <c r="C25" s="45" t="s">
        <v>682</v>
      </c>
      <c r="D25" s="40" t="s">
        <v>95</v>
      </c>
      <c r="E25" s="60">
        <v>1520</v>
      </c>
      <c r="F25" s="42">
        <v>50</v>
      </c>
      <c r="G25" s="43">
        <v>76000</v>
      </c>
      <c r="H25" s="42">
        <v>63.92</v>
      </c>
      <c r="I25" s="43">
        <v>97158.399999999994</v>
      </c>
      <c r="J25" s="42">
        <v>61.6</v>
      </c>
      <c r="K25" s="43">
        <v>93632</v>
      </c>
      <c r="L25" s="42">
        <v>50</v>
      </c>
      <c r="M25" s="43">
        <v>76000</v>
      </c>
      <c r="N25" s="42">
        <v>66.22</v>
      </c>
      <c r="O25" s="201">
        <v>100654.39999999999</v>
      </c>
      <c r="P25" s="42">
        <v>65</v>
      </c>
      <c r="Q25" s="43">
        <v>98800</v>
      </c>
      <c r="R25" s="42">
        <v>75</v>
      </c>
      <c r="S25" s="55">
        <v>114000</v>
      </c>
    </row>
    <row r="26" spans="1:19" x14ac:dyDescent="0.35">
      <c r="A26" s="51">
        <v>13</v>
      </c>
      <c r="B26" s="40" t="s">
        <v>476</v>
      </c>
      <c r="C26" s="45" t="s">
        <v>683</v>
      </c>
      <c r="D26" s="40" t="s">
        <v>95</v>
      </c>
      <c r="E26" s="41">
        <v>782</v>
      </c>
      <c r="F26" s="42">
        <v>225</v>
      </c>
      <c r="G26" s="43">
        <v>175950</v>
      </c>
      <c r="H26" s="42">
        <v>278</v>
      </c>
      <c r="I26" s="43">
        <v>217396</v>
      </c>
      <c r="J26" s="42">
        <v>296.8</v>
      </c>
      <c r="K26" s="43">
        <v>232097.6</v>
      </c>
      <c r="L26" s="42">
        <v>230</v>
      </c>
      <c r="M26" s="43">
        <v>179860</v>
      </c>
      <c r="N26" s="42">
        <v>234.04</v>
      </c>
      <c r="O26" s="201">
        <v>183019.28</v>
      </c>
      <c r="P26" s="42">
        <v>265</v>
      </c>
      <c r="Q26" s="43">
        <v>207230</v>
      </c>
      <c r="R26" s="42">
        <v>338</v>
      </c>
      <c r="S26" s="55">
        <v>264316</v>
      </c>
    </row>
    <row r="27" spans="1:19" ht="29" x14ac:dyDescent="0.35">
      <c r="A27" s="51">
        <v>14</v>
      </c>
      <c r="B27" s="40" t="s">
        <v>684</v>
      </c>
      <c r="C27" s="45" t="s">
        <v>685</v>
      </c>
      <c r="D27" s="40" t="s">
        <v>95</v>
      </c>
      <c r="E27" s="41">
        <v>484</v>
      </c>
      <c r="F27" s="42">
        <v>225</v>
      </c>
      <c r="G27" s="43">
        <v>108900</v>
      </c>
      <c r="H27" s="42">
        <v>299</v>
      </c>
      <c r="I27" s="43">
        <v>144716</v>
      </c>
      <c r="J27" s="42">
        <v>319.2</v>
      </c>
      <c r="K27" s="43">
        <v>154492.79999999999</v>
      </c>
      <c r="L27" s="42">
        <v>245</v>
      </c>
      <c r="M27" s="43">
        <v>118580</v>
      </c>
      <c r="N27" s="42">
        <v>279.70999999999998</v>
      </c>
      <c r="O27" s="201">
        <v>135379.64000000001</v>
      </c>
      <c r="P27" s="42">
        <v>285</v>
      </c>
      <c r="Q27" s="43">
        <v>137940</v>
      </c>
      <c r="R27" s="42">
        <v>363</v>
      </c>
      <c r="S27" s="55">
        <v>175692</v>
      </c>
    </row>
    <row r="28" spans="1:19" x14ac:dyDescent="0.35">
      <c r="A28" s="51">
        <v>15</v>
      </c>
      <c r="B28" s="40" t="s">
        <v>257</v>
      </c>
      <c r="C28" s="45" t="s">
        <v>197</v>
      </c>
      <c r="D28" s="40" t="s">
        <v>127</v>
      </c>
      <c r="E28" s="60">
        <v>1244</v>
      </c>
      <c r="F28" s="42">
        <v>10</v>
      </c>
      <c r="G28" s="43">
        <v>12440</v>
      </c>
      <c r="H28" s="42">
        <v>10</v>
      </c>
      <c r="I28" s="43">
        <v>12440</v>
      </c>
      <c r="J28" s="42">
        <v>11.2</v>
      </c>
      <c r="K28" s="43">
        <v>13932.8</v>
      </c>
      <c r="L28" s="42">
        <v>8</v>
      </c>
      <c r="M28" s="43">
        <v>9952</v>
      </c>
      <c r="N28" s="42">
        <v>8.91</v>
      </c>
      <c r="O28" s="201">
        <v>11084.04</v>
      </c>
      <c r="P28" s="42">
        <v>10</v>
      </c>
      <c r="Q28" s="43">
        <v>12440</v>
      </c>
      <c r="R28" s="42">
        <v>12.75</v>
      </c>
      <c r="S28" s="55">
        <v>15861</v>
      </c>
    </row>
    <row r="29" spans="1:19" x14ac:dyDescent="0.35">
      <c r="A29" s="51">
        <v>16</v>
      </c>
      <c r="B29" s="40" t="s">
        <v>258</v>
      </c>
      <c r="C29" s="45" t="s">
        <v>199</v>
      </c>
      <c r="D29" s="40" t="s">
        <v>127</v>
      </c>
      <c r="E29" s="41">
        <v>403</v>
      </c>
      <c r="F29" s="42">
        <v>10</v>
      </c>
      <c r="G29" s="43">
        <v>4030</v>
      </c>
      <c r="H29" s="42">
        <v>9.4499999999999993</v>
      </c>
      <c r="I29" s="43">
        <v>3808.35</v>
      </c>
      <c r="J29" s="42">
        <v>10.08</v>
      </c>
      <c r="K29" s="43">
        <v>4062.24</v>
      </c>
      <c r="L29" s="42">
        <v>5</v>
      </c>
      <c r="M29" s="43">
        <v>2015</v>
      </c>
      <c r="N29" s="42">
        <v>5.08</v>
      </c>
      <c r="O29" s="201">
        <v>2047.24</v>
      </c>
      <c r="P29" s="42">
        <v>9</v>
      </c>
      <c r="Q29" s="43">
        <v>3627</v>
      </c>
      <c r="R29" s="42">
        <v>11.45</v>
      </c>
      <c r="S29" s="55">
        <v>4614.3500000000004</v>
      </c>
    </row>
    <row r="30" spans="1:19" x14ac:dyDescent="0.35">
      <c r="A30" s="51">
        <v>17</v>
      </c>
      <c r="B30" s="40" t="s">
        <v>259</v>
      </c>
      <c r="C30" s="45" t="s">
        <v>686</v>
      </c>
      <c r="D30" s="40" t="s">
        <v>132</v>
      </c>
      <c r="E30" s="41">
        <v>531</v>
      </c>
      <c r="F30" s="42">
        <v>15</v>
      </c>
      <c r="G30" s="43">
        <v>7965</v>
      </c>
      <c r="H30" s="42">
        <v>10.5</v>
      </c>
      <c r="I30" s="43">
        <v>5575.5</v>
      </c>
      <c r="J30" s="42">
        <v>21.87</v>
      </c>
      <c r="K30" s="43">
        <v>11612.97</v>
      </c>
      <c r="L30" s="42">
        <v>1.25</v>
      </c>
      <c r="M30" s="202">
        <v>663.75</v>
      </c>
      <c r="N30" s="42">
        <v>13.03</v>
      </c>
      <c r="O30" s="201">
        <v>6918.93</v>
      </c>
      <c r="P30" s="42">
        <v>14</v>
      </c>
      <c r="Q30" s="43">
        <v>7434</v>
      </c>
      <c r="R30" s="42">
        <v>12.75</v>
      </c>
      <c r="S30" s="55">
        <v>6770.25</v>
      </c>
    </row>
    <row r="31" spans="1:19" x14ac:dyDescent="0.35">
      <c r="A31" s="51">
        <v>18</v>
      </c>
      <c r="B31" s="40" t="s">
        <v>687</v>
      </c>
      <c r="C31" s="45" t="s">
        <v>324</v>
      </c>
      <c r="D31" s="40" t="s">
        <v>76</v>
      </c>
      <c r="E31" s="59">
        <v>3</v>
      </c>
      <c r="F31" s="43">
        <v>5000</v>
      </c>
      <c r="G31" s="43">
        <v>15000</v>
      </c>
      <c r="H31" s="43">
        <v>3413</v>
      </c>
      <c r="I31" s="43">
        <v>10239</v>
      </c>
      <c r="J31" s="43">
        <v>3640</v>
      </c>
      <c r="K31" s="43">
        <v>10920</v>
      </c>
      <c r="L31" s="43">
        <v>2700</v>
      </c>
      <c r="M31" s="43">
        <v>8100</v>
      </c>
      <c r="N31" s="43">
        <v>3710.33</v>
      </c>
      <c r="O31" s="201">
        <v>11130.99</v>
      </c>
      <c r="P31" s="43">
        <v>2580</v>
      </c>
      <c r="Q31" s="43">
        <v>7740</v>
      </c>
      <c r="R31" s="43">
        <v>5100</v>
      </c>
      <c r="S31" s="55">
        <v>15300</v>
      </c>
    </row>
    <row r="32" spans="1:19" x14ac:dyDescent="0.35">
      <c r="A32" s="51">
        <v>19</v>
      </c>
      <c r="B32" s="40" t="s">
        <v>344</v>
      </c>
      <c r="C32" s="45" t="s">
        <v>688</v>
      </c>
      <c r="D32" s="40" t="s">
        <v>59</v>
      </c>
      <c r="E32" s="41">
        <v>450</v>
      </c>
      <c r="F32" s="42">
        <v>15</v>
      </c>
      <c r="G32" s="43">
        <v>6750</v>
      </c>
      <c r="H32" s="42">
        <v>7.88</v>
      </c>
      <c r="I32" s="43">
        <v>3546</v>
      </c>
      <c r="J32" s="42">
        <v>8.4</v>
      </c>
      <c r="K32" s="43">
        <v>3780</v>
      </c>
      <c r="L32" s="42">
        <v>11</v>
      </c>
      <c r="M32" s="43">
        <v>4950</v>
      </c>
      <c r="N32" s="42">
        <v>8.56</v>
      </c>
      <c r="O32" s="201">
        <v>3852</v>
      </c>
      <c r="P32" s="42">
        <v>10</v>
      </c>
      <c r="Q32" s="43">
        <v>4500</v>
      </c>
      <c r="R32" s="42">
        <v>12.6</v>
      </c>
      <c r="S32" s="55">
        <v>5670</v>
      </c>
    </row>
    <row r="33" spans="1:19" x14ac:dyDescent="0.35">
      <c r="A33" s="52">
        <v>20</v>
      </c>
      <c r="B33" s="46" t="s">
        <v>207</v>
      </c>
      <c r="C33" s="79" t="s">
        <v>208</v>
      </c>
      <c r="D33" s="46" t="s">
        <v>62</v>
      </c>
      <c r="E33" s="80">
        <v>1360</v>
      </c>
      <c r="F33" s="72">
        <v>25</v>
      </c>
      <c r="G33" s="49">
        <v>34000</v>
      </c>
      <c r="H33" s="72">
        <v>12.6</v>
      </c>
      <c r="I33" s="49">
        <v>17136</v>
      </c>
      <c r="J33" s="72">
        <v>13.44</v>
      </c>
      <c r="K33" s="49">
        <v>18278.400000000001</v>
      </c>
      <c r="L33" s="72">
        <v>22</v>
      </c>
      <c r="M33" s="203">
        <v>29920</v>
      </c>
      <c r="N33" s="72">
        <v>13.7</v>
      </c>
      <c r="O33" s="49">
        <v>18632</v>
      </c>
      <c r="P33" s="72">
        <v>20</v>
      </c>
      <c r="Q33" s="49">
        <v>27200</v>
      </c>
      <c r="R33" s="72">
        <v>24</v>
      </c>
      <c r="S33" s="56">
        <v>32640</v>
      </c>
    </row>
    <row r="34" spans="1:19" ht="15" thickBot="1" x14ac:dyDescent="0.4">
      <c r="A34" s="534" t="s">
        <v>674</v>
      </c>
      <c r="B34" s="535"/>
      <c r="C34" s="535"/>
      <c r="D34" s="535"/>
      <c r="E34" s="536"/>
      <c r="F34" s="538">
        <f>SUM(G14:G33)</f>
        <v>641635</v>
      </c>
      <c r="G34" s="536"/>
      <c r="H34" s="538">
        <f>SUM(I14:I33)</f>
        <v>723687.5</v>
      </c>
      <c r="I34" s="536"/>
      <c r="J34" s="538">
        <f>SUM(K14:K33)</f>
        <v>909855.21000000008</v>
      </c>
      <c r="K34" s="536"/>
      <c r="L34" s="538">
        <f>SUM(M14:M33)</f>
        <v>1050025.75</v>
      </c>
      <c r="M34" s="536"/>
      <c r="N34" s="538">
        <f>SUM(O14:O33)</f>
        <v>633593.92000000004</v>
      </c>
      <c r="O34" s="536"/>
      <c r="P34" s="538">
        <f>SUM(Q14:Q33)</f>
        <v>778815.5</v>
      </c>
      <c r="Q34" s="536"/>
      <c r="R34" s="538">
        <f>SUM(S14:S33)</f>
        <v>1280642.1000000001</v>
      </c>
      <c r="S34" s="539"/>
    </row>
    <row r="35" spans="1:19" ht="15" thickBot="1" x14ac:dyDescent="0.4"/>
    <row r="36" spans="1:19" x14ac:dyDescent="0.35">
      <c r="A36" s="467" t="s">
        <v>17</v>
      </c>
      <c r="B36" s="468"/>
      <c r="C36" s="468"/>
      <c r="D36" s="468"/>
      <c r="E36" s="468"/>
      <c r="F36" s="468" t="s">
        <v>167</v>
      </c>
      <c r="G36" s="468"/>
      <c r="H36" s="468" t="s">
        <v>669</v>
      </c>
      <c r="I36" s="468"/>
      <c r="J36" s="468" t="s">
        <v>670</v>
      </c>
      <c r="K36" s="468"/>
      <c r="L36" s="468" t="s">
        <v>671</v>
      </c>
      <c r="M36" s="468"/>
      <c r="N36" s="468" t="s">
        <v>672</v>
      </c>
      <c r="O36" s="468"/>
      <c r="P36" s="468" t="s">
        <v>346</v>
      </c>
      <c r="Q36" s="468"/>
      <c r="R36" s="468" t="s">
        <v>673</v>
      </c>
      <c r="S36" s="469"/>
    </row>
    <row r="37" spans="1:19" x14ac:dyDescent="0.35">
      <c r="A37" s="50" t="s">
        <v>0</v>
      </c>
      <c r="B37" s="57" t="s">
        <v>1</v>
      </c>
      <c r="C37" s="38" t="s">
        <v>2</v>
      </c>
      <c r="D37" s="38" t="s">
        <v>3</v>
      </c>
      <c r="E37" s="57" t="s">
        <v>4</v>
      </c>
      <c r="F37" s="38" t="s">
        <v>5</v>
      </c>
      <c r="G37" s="38" t="s">
        <v>6</v>
      </c>
      <c r="H37" s="38" t="s">
        <v>158</v>
      </c>
      <c r="I37" s="38" t="s">
        <v>214</v>
      </c>
      <c r="J37" s="38" t="s">
        <v>215</v>
      </c>
      <c r="K37" s="38" t="s">
        <v>216</v>
      </c>
      <c r="L37" s="38" t="s">
        <v>352</v>
      </c>
      <c r="M37" s="38" t="s">
        <v>353</v>
      </c>
      <c r="N37" s="38" t="s">
        <v>691</v>
      </c>
      <c r="O37" s="38" t="s">
        <v>692</v>
      </c>
      <c r="P37" s="38" t="s">
        <v>693</v>
      </c>
      <c r="Q37" s="38" t="s">
        <v>694</v>
      </c>
      <c r="R37" s="38" t="s">
        <v>695</v>
      </c>
      <c r="S37" s="53" t="s">
        <v>696</v>
      </c>
    </row>
    <row r="38" spans="1:19" ht="29" x14ac:dyDescent="0.35">
      <c r="A38" s="124">
        <v>21</v>
      </c>
      <c r="B38" s="144" t="s">
        <v>689</v>
      </c>
      <c r="C38" s="149" t="s">
        <v>690</v>
      </c>
      <c r="D38" s="144" t="s">
        <v>53</v>
      </c>
      <c r="E38" s="146">
        <v>1</v>
      </c>
      <c r="F38" s="151">
        <v>1300000</v>
      </c>
      <c r="G38" s="151">
        <v>1300000</v>
      </c>
      <c r="H38" s="151">
        <v>1114199</v>
      </c>
      <c r="I38" s="151">
        <v>1114199</v>
      </c>
      <c r="J38" s="151">
        <v>1007222</v>
      </c>
      <c r="K38" s="151">
        <v>1007222</v>
      </c>
      <c r="L38" s="151">
        <v>956920</v>
      </c>
      <c r="M38" s="151">
        <v>956920</v>
      </c>
      <c r="N38" s="151">
        <v>1402685</v>
      </c>
      <c r="O38" s="151">
        <v>1402685</v>
      </c>
      <c r="P38" s="151">
        <v>1266659.5</v>
      </c>
      <c r="Q38" s="151">
        <v>1266659.5</v>
      </c>
      <c r="R38" s="151">
        <v>1343400</v>
      </c>
      <c r="S38" s="151">
        <v>1343400</v>
      </c>
    </row>
    <row r="39" spans="1:19" ht="15" thickBot="1" x14ac:dyDescent="0.4">
      <c r="A39" s="534" t="s">
        <v>675</v>
      </c>
      <c r="B39" s="535"/>
      <c r="C39" s="535"/>
      <c r="D39" s="535"/>
      <c r="E39" s="536"/>
      <c r="F39" s="532">
        <v>1300000</v>
      </c>
      <c r="G39" s="533"/>
      <c r="H39" s="532">
        <v>1114199</v>
      </c>
      <c r="I39" s="533"/>
      <c r="J39" s="532">
        <v>1007222</v>
      </c>
      <c r="K39" s="533"/>
      <c r="L39" s="532">
        <v>956920</v>
      </c>
      <c r="M39" s="533"/>
      <c r="N39" s="532">
        <v>1402685</v>
      </c>
      <c r="O39" s="533"/>
      <c r="P39" s="532">
        <v>1266659.5</v>
      </c>
      <c r="Q39" s="533"/>
      <c r="R39" s="532">
        <v>1343400</v>
      </c>
      <c r="S39" s="537"/>
    </row>
    <row r="40" spans="1:19" ht="15" thickBot="1" x14ac:dyDescent="0.4">
      <c r="A40" s="147"/>
      <c r="B40" s="147"/>
      <c r="C40" s="147"/>
      <c r="D40" s="147"/>
      <c r="E40" s="147"/>
      <c r="F40" s="147"/>
      <c r="G40" s="147"/>
      <c r="H40" s="147"/>
      <c r="I40" s="147"/>
      <c r="J40" s="147"/>
      <c r="K40" s="147"/>
      <c r="L40" s="147"/>
      <c r="M40" s="147"/>
      <c r="N40" s="147"/>
      <c r="O40" s="147"/>
      <c r="P40" s="147"/>
      <c r="Q40" s="147"/>
      <c r="R40" s="147"/>
      <c r="S40" s="147"/>
    </row>
    <row r="41" spans="1:19" ht="15" thickBot="1" x14ac:dyDescent="0.4">
      <c r="A41" s="514" t="s">
        <v>676</v>
      </c>
      <c r="B41" s="515"/>
      <c r="C41" s="515"/>
      <c r="D41" s="515"/>
      <c r="E41" s="516"/>
      <c r="F41" s="517">
        <f>SUM(F34,F39)</f>
        <v>1941635</v>
      </c>
      <c r="G41" s="516"/>
      <c r="H41" s="517">
        <f>SUM(H34,H39)</f>
        <v>1837886.5</v>
      </c>
      <c r="I41" s="516"/>
      <c r="J41" s="583">
        <f>SUM(J39,J34)</f>
        <v>1917077.21</v>
      </c>
      <c r="K41" s="516"/>
      <c r="L41" s="517">
        <f>SUM(L34,L39)</f>
        <v>2006945.75</v>
      </c>
      <c r="M41" s="516"/>
      <c r="N41" s="583">
        <f>SUM(N39,N34)</f>
        <v>2036278.92</v>
      </c>
      <c r="O41" s="516"/>
      <c r="P41" s="583">
        <f>SUM(P39,P34)</f>
        <v>2045475</v>
      </c>
      <c r="Q41" s="516"/>
      <c r="R41" s="583">
        <f>SUM(R39,R34)</f>
        <v>2624042.1</v>
      </c>
      <c r="S41" s="510"/>
    </row>
    <row r="42" spans="1:19" ht="15" thickBot="1" x14ac:dyDescent="0.4">
      <c r="A42" s="147"/>
      <c r="B42" s="147"/>
      <c r="C42" s="147"/>
      <c r="D42" s="147"/>
      <c r="E42" s="147"/>
      <c r="F42" s="147"/>
      <c r="G42" s="147"/>
      <c r="H42" s="147"/>
      <c r="I42" s="147"/>
      <c r="J42" s="147"/>
      <c r="K42" s="147"/>
      <c r="L42" s="147"/>
      <c r="M42" s="147"/>
      <c r="N42" s="147"/>
      <c r="O42" s="147"/>
      <c r="P42" s="147"/>
      <c r="Q42" s="147"/>
      <c r="R42" s="147"/>
      <c r="S42" s="147"/>
    </row>
    <row r="43" spans="1:19" ht="15" thickBot="1" x14ac:dyDescent="0.4">
      <c r="A43" s="514" t="s">
        <v>677</v>
      </c>
      <c r="B43" s="515"/>
      <c r="C43" s="515"/>
      <c r="D43" s="515"/>
      <c r="E43" s="516"/>
      <c r="F43" s="509" t="s">
        <v>173</v>
      </c>
      <c r="G43" s="516"/>
      <c r="H43" s="525">
        <v>-5.3400000000000003E-2</v>
      </c>
      <c r="I43" s="516"/>
      <c r="J43" s="525">
        <v>-1.26E-2</v>
      </c>
      <c r="K43" s="516"/>
      <c r="L43" s="525">
        <v>3.3599999999999998E-2</v>
      </c>
      <c r="M43" s="516"/>
      <c r="N43" s="525">
        <v>4.87E-2</v>
      </c>
      <c r="O43" s="516"/>
      <c r="P43" s="525">
        <v>5.3499999999999999E-2</v>
      </c>
      <c r="Q43" s="516"/>
      <c r="R43" s="525">
        <v>0.35149999999999998</v>
      </c>
      <c r="S43" s="510"/>
    </row>
  </sheetData>
  <mergeCells count="48">
    <mergeCell ref="P12:Q12"/>
    <mergeCell ref="R12:S12"/>
    <mergeCell ref="A34:E34"/>
    <mergeCell ref="F34:G34"/>
    <mergeCell ref="H34:I34"/>
    <mergeCell ref="J34:K34"/>
    <mergeCell ref="L34:M34"/>
    <mergeCell ref="N34:O34"/>
    <mergeCell ref="J12:K12"/>
    <mergeCell ref="P34:Q34"/>
    <mergeCell ref="R34:S34"/>
    <mergeCell ref="A12:E12"/>
    <mergeCell ref="F12:G12"/>
    <mergeCell ref="H12:I12"/>
    <mergeCell ref="L12:M12"/>
    <mergeCell ref="N12:O12"/>
    <mergeCell ref="A36:E36"/>
    <mergeCell ref="F36:G36"/>
    <mergeCell ref="H36:I36"/>
    <mergeCell ref="J36:K36"/>
    <mergeCell ref="L36:M36"/>
    <mergeCell ref="N36:O36"/>
    <mergeCell ref="P36:Q36"/>
    <mergeCell ref="R36:S36"/>
    <mergeCell ref="P39:Q39"/>
    <mergeCell ref="R39:S39"/>
    <mergeCell ref="J41:K41"/>
    <mergeCell ref="J43:K43"/>
    <mergeCell ref="A39:E39"/>
    <mergeCell ref="F39:G39"/>
    <mergeCell ref="H39:I39"/>
    <mergeCell ref="J39:K39"/>
    <mergeCell ref="A41:E41"/>
    <mergeCell ref="A43:E43"/>
    <mergeCell ref="F41:G41"/>
    <mergeCell ref="H41:I41"/>
    <mergeCell ref="F43:G43"/>
    <mergeCell ref="H43:I43"/>
    <mergeCell ref="L39:M39"/>
    <mergeCell ref="N39:O39"/>
    <mergeCell ref="R41:S41"/>
    <mergeCell ref="R43:S43"/>
    <mergeCell ref="L41:M41"/>
    <mergeCell ref="L43:M43"/>
    <mergeCell ref="N41:O41"/>
    <mergeCell ref="N43:O43"/>
    <mergeCell ref="P41:Q41"/>
    <mergeCell ref="P43:Q43"/>
  </mergeCells>
  <pageMargins left="0.7" right="0.7" top="0.75" bottom="0.75" header="0.3" footer="0.3"/>
  <ignoredErrors>
    <ignoredError sqref="J41" formula="1"/>
  </ignoredErrors>
  <drawing r:id="rId1"/>
  <tableParts count="2">
    <tablePart r:id="rId2"/>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6645B-7EDD-48C1-9A56-22AD25BF1530}">
  <dimension ref="A3:K53"/>
  <sheetViews>
    <sheetView zoomScale="95" workbookViewId="0">
      <selection activeCell="A5" sqref="A5"/>
    </sheetView>
  </sheetViews>
  <sheetFormatPr defaultColWidth="8.7265625" defaultRowHeight="14.5" x14ac:dyDescent="0.35"/>
  <cols>
    <col min="1" max="1" width="44.81640625" style="85" customWidth="1"/>
    <col min="2" max="2" width="17.54296875" style="85" customWidth="1"/>
    <col min="3" max="3" width="26.453125" style="85" customWidth="1"/>
    <col min="4" max="4" width="8.7265625" style="85"/>
    <col min="5" max="5" width="10.54296875" style="85" customWidth="1"/>
    <col min="6" max="6" width="23" style="85" customWidth="1"/>
    <col min="7" max="7" width="22.26953125" style="85" customWidth="1"/>
    <col min="8" max="8" width="16.453125" style="85" customWidth="1"/>
    <col min="9" max="9" width="19.1796875" style="85" customWidth="1"/>
    <col min="10" max="10" width="23.54296875" style="85" customWidth="1"/>
    <col min="11" max="11" width="21.453125" style="85" customWidth="1"/>
    <col min="12" max="16384" width="8.7265625" style="85"/>
  </cols>
  <sheetData>
    <row r="3" spans="1:11" x14ac:dyDescent="0.35">
      <c r="A3" s="84" t="s">
        <v>1091</v>
      </c>
      <c r="B3" s="246" t="s">
        <v>833</v>
      </c>
      <c r="C3" s="84"/>
    </row>
    <row r="4" spans="1:11" x14ac:dyDescent="0.35">
      <c r="A4" s="84" t="s">
        <v>1092</v>
      </c>
      <c r="B4" s="246" t="str">
        <f>VLOOKUP(B3,DATA!A2:E80,3)</f>
        <v>Savannah</v>
      </c>
      <c r="C4" s="84"/>
    </row>
    <row r="5" spans="1:11" x14ac:dyDescent="0.35">
      <c r="A5" s="84" t="s">
        <v>768</v>
      </c>
      <c r="B5" s="246" t="str">
        <f>VLOOKUP(B3,DATA!A2:E80,4)</f>
        <v>Savannah-Hardin County</v>
      </c>
      <c r="C5" s="84"/>
    </row>
    <row r="6" spans="1:11" x14ac:dyDescent="0.35">
      <c r="A6" s="84" t="s">
        <v>1093</v>
      </c>
      <c r="B6" s="246" t="s">
        <v>1095</v>
      </c>
      <c r="C6" s="84"/>
    </row>
    <row r="7" spans="1:11" x14ac:dyDescent="0.35">
      <c r="A7" s="84" t="s">
        <v>767</v>
      </c>
      <c r="B7" s="246" t="s">
        <v>1096</v>
      </c>
      <c r="C7" s="84"/>
    </row>
    <row r="8" spans="1:11" x14ac:dyDescent="0.35">
      <c r="A8" s="84" t="s">
        <v>12</v>
      </c>
      <c r="B8" s="283">
        <v>45776</v>
      </c>
      <c r="C8" s="84"/>
    </row>
    <row r="9" spans="1:11" x14ac:dyDescent="0.35">
      <c r="A9" s="84" t="s">
        <v>13</v>
      </c>
      <c r="B9" s="246" t="str">
        <f>VLOOKUP(B3,DATA!A2:E80,2)</f>
        <v>Hardin</v>
      </c>
      <c r="C9" s="84"/>
    </row>
    <row r="10" spans="1:11" x14ac:dyDescent="0.35">
      <c r="A10" s="84" t="s">
        <v>14</v>
      </c>
      <c r="B10" s="246" t="str">
        <f>VLOOKUP(B3,DATA!A2:E80,5)</f>
        <v>West</v>
      </c>
      <c r="C10" s="84"/>
    </row>
    <row r="11" spans="1:11" ht="15" thickBot="1" x14ac:dyDescent="0.4"/>
    <row r="12" spans="1:11" x14ac:dyDescent="0.35">
      <c r="A12" s="467" t="s">
        <v>17</v>
      </c>
      <c r="B12" s="468"/>
      <c r="C12" s="468"/>
      <c r="D12" s="468"/>
      <c r="E12" s="468"/>
      <c r="F12" s="527" t="s">
        <v>699</v>
      </c>
      <c r="G12" s="528"/>
      <c r="H12" s="527" t="s">
        <v>697</v>
      </c>
      <c r="I12" s="531"/>
      <c r="J12" s="527" t="s">
        <v>698</v>
      </c>
      <c r="K12" s="531"/>
    </row>
    <row r="13" spans="1:11" x14ac:dyDescent="0.35">
      <c r="A13" s="50" t="s">
        <v>0</v>
      </c>
      <c r="B13" s="57" t="s">
        <v>1</v>
      </c>
      <c r="C13" s="38" t="s">
        <v>2</v>
      </c>
      <c r="D13" s="38" t="s">
        <v>3</v>
      </c>
      <c r="E13" s="57" t="s">
        <v>4</v>
      </c>
      <c r="F13" s="38" t="s">
        <v>5</v>
      </c>
      <c r="G13" s="38" t="s">
        <v>6</v>
      </c>
      <c r="H13" s="38" t="s">
        <v>213</v>
      </c>
      <c r="I13" s="38" t="s">
        <v>214</v>
      </c>
      <c r="J13" s="38" t="s">
        <v>215</v>
      </c>
      <c r="K13" s="53" t="s">
        <v>216</v>
      </c>
    </row>
    <row r="14" spans="1:11" ht="29" x14ac:dyDescent="0.35">
      <c r="A14" s="122">
        <v>1</v>
      </c>
      <c r="B14" s="39"/>
      <c r="C14" s="44" t="s">
        <v>701</v>
      </c>
      <c r="D14" s="40" t="s">
        <v>716</v>
      </c>
      <c r="E14" s="207">
        <v>1</v>
      </c>
      <c r="F14" s="43">
        <v>111200</v>
      </c>
      <c r="G14" s="43">
        <v>111200</v>
      </c>
      <c r="H14" s="43">
        <v>108828.62</v>
      </c>
      <c r="I14" s="43">
        <v>108828.62</v>
      </c>
      <c r="J14" s="43">
        <v>282298</v>
      </c>
      <c r="K14" s="55">
        <v>282298</v>
      </c>
    </row>
    <row r="15" spans="1:11" ht="29" x14ac:dyDescent="0.35">
      <c r="A15" s="122">
        <v>2</v>
      </c>
      <c r="B15" s="39"/>
      <c r="C15" s="44" t="s">
        <v>702</v>
      </c>
      <c r="D15" s="40" t="s">
        <v>717</v>
      </c>
      <c r="E15" s="208">
        <v>10140</v>
      </c>
      <c r="F15" s="42">
        <v>11.78</v>
      </c>
      <c r="G15" s="43">
        <v>119449.2</v>
      </c>
      <c r="H15" s="42">
        <v>24.47</v>
      </c>
      <c r="I15" s="43">
        <v>248125.8</v>
      </c>
      <c r="J15" s="42">
        <v>7</v>
      </c>
      <c r="K15" s="55">
        <v>70980</v>
      </c>
    </row>
    <row r="16" spans="1:11" ht="29.5" thickBot="1" x14ac:dyDescent="0.4">
      <c r="A16" s="123">
        <v>3</v>
      </c>
      <c r="B16" s="77"/>
      <c r="C16" s="47" t="s">
        <v>703</v>
      </c>
      <c r="D16" s="46" t="s">
        <v>717</v>
      </c>
      <c r="E16" s="212">
        <v>7822</v>
      </c>
      <c r="F16" s="72">
        <v>18</v>
      </c>
      <c r="G16" s="49">
        <v>140796</v>
      </c>
      <c r="H16" s="72">
        <v>5.17</v>
      </c>
      <c r="I16" s="49">
        <v>40439.74</v>
      </c>
      <c r="J16" s="72">
        <v>6</v>
      </c>
      <c r="K16" s="56">
        <v>46932</v>
      </c>
    </row>
    <row r="17" spans="1:11" ht="15" thickBot="1" x14ac:dyDescent="0.4">
      <c r="A17" s="514" t="s">
        <v>700</v>
      </c>
      <c r="B17" s="515"/>
      <c r="C17" s="515"/>
      <c r="D17" s="515"/>
      <c r="E17" s="516"/>
      <c r="F17" s="517">
        <f>SUM(G14:G16)</f>
        <v>371445.2</v>
      </c>
      <c r="G17" s="516"/>
      <c r="H17" s="517">
        <f>SUM(I14:I16)</f>
        <v>397394.16</v>
      </c>
      <c r="I17" s="516"/>
      <c r="J17" s="517">
        <f>SUM(K14:K16)</f>
        <v>400210</v>
      </c>
      <c r="K17" s="510"/>
    </row>
    <row r="18" spans="1:11" ht="15" thickBot="1" x14ac:dyDescent="0.4"/>
    <row r="19" spans="1:11" ht="15" thickBot="1" x14ac:dyDescent="0.4">
      <c r="A19" s="513" t="s">
        <v>720</v>
      </c>
      <c r="B19" s="511"/>
      <c r="C19" s="511"/>
      <c r="D19" s="511"/>
      <c r="E19" s="511"/>
      <c r="F19" s="511" t="s">
        <v>699</v>
      </c>
      <c r="G19" s="511"/>
      <c r="H19" s="511" t="s">
        <v>697</v>
      </c>
      <c r="I19" s="511"/>
      <c r="J19" s="511" t="s">
        <v>698</v>
      </c>
      <c r="K19" s="512"/>
    </row>
    <row r="20" spans="1:11" x14ac:dyDescent="0.35">
      <c r="A20" s="50" t="s">
        <v>0</v>
      </c>
      <c r="B20" s="57" t="s">
        <v>1</v>
      </c>
      <c r="C20" s="38" t="s">
        <v>2</v>
      </c>
      <c r="D20" s="38" t="s">
        <v>3</v>
      </c>
      <c r="E20" s="57" t="s">
        <v>4</v>
      </c>
      <c r="F20" s="38" t="s">
        <v>5</v>
      </c>
      <c r="G20" s="38" t="s">
        <v>6</v>
      </c>
      <c r="H20" s="38" t="s">
        <v>213</v>
      </c>
      <c r="I20" s="38" t="s">
        <v>214</v>
      </c>
      <c r="J20" s="38" t="s">
        <v>215</v>
      </c>
      <c r="K20" s="53" t="s">
        <v>216</v>
      </c>
    </row>
    <row r="21" spans="1:11" ht="44" thickBot="1" x14ac:dyDescent="0.4">
      <c r="A21" s="123">
        <v>1</v>
      </c>
      <c r="B21" s="77"/>
      <c r="C21" s="47" t="s">
        <v>704</v>
      </c>
      <c r="D21" s="46" t="s">
        <v>716</v>
      </c>
      <c r="E21" s="213">
        <v>1</v>
      </c>
      <c r="F21" s="151">
        <v>10500</v>
      </c>
      <c r="G21" s="151">
        <v>10500</v>
      </c>
      <c r="H21" s="151">
        <v>26464.79</v>
      </c>
      <c r="I21" s="151">
        <v>26464.79</v>
      </c>
      <c r="J21" s="151">
        <v>16359</v>
      </c>
      <c r="K21" s="151">
        <v>16359</v>
      </c>
    </row>
    <row r="22" spans="1:11" ht="15" thickBot="1" x14ac:dyDescent="0.4">
      <c r="A22" s="514" t="s">
        <v>721</v>
      </c>
      <c r="B22" s="515"/>
      <c r="C22" s="515"/>
      <c r="D22" s="515"/>
      <c r="E22" s="516"/>
      <c r="F22" s="583">
        <v>10500</v>
      </c>
      <c r="G22" s="587"/>
      <c r="H22" s="583">
        <v>26464.79</v>
      </c>
      <c r="I22" s="587"/>
      <c r="J22" s="583">
        <v>16359</v>
      </c>
      <c r="K22" s="586"/>
    </row>
    <row r="23" spans="1:11" ht="15" thickBot="1" x14ac:dyDescent="0.4"/>
    <row r="24" spans="1:11" ht="15" thickBot="1" x14ac:dyDescent="0.4">
      <c r="A24" s="513" t="s">
        <v>722</v>
      </c>
      <c r="B24" s="511"/>
      <c r="C24" s="511"/>
      <c r="D24" s="511"/>
      <c r="E24" s="511"/>
      <c r="F24" s="511" t="s">
        <v>699</v>
      </c>
      <c r="G24" s="511"/>
      <c r="H24" s="511" t="s">
        <v>697</v>
      </c>
      <c r="I24" s="511"/>
      <c r="J24" s="511" t="s">
        <v>698</v>
      </c>
      <c r="K24" s="512"/>
    </row>
    <row r="25" spans="1:11" x14ac:dyDescent="0.35">
      <c r="A25" s="50" t="s">
        <v>0</v>
      </c>
      <c r="B25" s="57" t="s">
        <v>1</v>
      </c>
      <c r="C25" s="38" t="s">
        <v>2</v>
      </c>
      <c r="D25" s="38" t="s">
        <v>3</v>
      </c>
      <c r="E25" s="57" t="s">
        <v>4</v>
      </c>
      <c r="F25" s="38" t="s">
        <v>5</v>
      </c>
      <c r="G25" s="38" t="s">
        <v>6</v>
      </c>
      <c r="H25" s="38" t="s">
        <v>213</v>
      </c>
      <c r="I25" s="38" t="s">
        <v>214</v>
      </c>
      <c r="J25" s="38" t="s">
        <v>215</v>
      </c>
      <c r="K25" s="53" t="s">
        <v>216</v>
      </c>
    </row>
    <row r="26" spans="1:11" ht="44" thickBot="1" x14ac:dyDescent="0.4">
      <c r="A26" s="209">
        <v>1</v>
      </c>
      <c r="C26" s="210" t="s">
        <v>704</v>
      </c>
      <c r="D26" s="144" t="s">
        <v>716</v>
      </c>
      <c r="E26" s="211">
        <v>1</v>
      </c>
      <c r="F26" s="151">
        <v>10000</v>
      </c>
      <c r="G26" s="151">
        <v>10000</v>
      </c>
      <c r="H26" s="151">
        <v>19660.060000000001</v>
      </c>
      <c r="I26" s="151">
        <v>19660.060000000001</v>
      </c>
      <c r="J26" s="151">
        <v>19320</v>
      </c>
      <c r="K26" s="151">
        <v>19320</v>
      </c>
    </row>
    <row r="27" spans="1:11" ht="15" thickBot="1" x14ac:dyDescent="0.4">
      <c r="A27" s="514" t="s">
        <v>723</v>
      </c>
      <c r="B27" s="515"/>
      <c r="C27" s="515"/>
      <c r="D27" s="515"/>
      <c r="E27" s="516"/>
      <c r="F27" s="583">
        <v>10000</v>
      </c>
      <c r="G27" s="587"/>
      <c r="H27" s="583">
        <v>19660.060000000001</v>
      </c>
      <c r="I27" s="587"/>
      <c r="J27" s="583">
        <v>19320</v>
      </c>
      <c r="K27" s="586"/>
    </row>
    <row r="28" spans="1:11" ht="15" thickBot="1" x14ac:dyDescent="0.4"/>
    <row r="29" spans="1:11" ht="15" thickBot="1" x14ac:dyDescent="0.4">
      <c r="A29" s="513" t="s">
        <v>724</v>
      </c>
      <c r="B29" s="511"/>
      <c r="C29" s="511"/>
      <c r="D29" s="511"/>
      <c r="E29" s="511"/>
      <c r="F29" s="511" t="s">
        <v>699</v>
      </c>
      <c r="G29" s="511"/>
      <c r="H29" s="511" t="s">
        <v>697</v>
      </c>
      <c r="I29" s="511"/>
      <c r="J29" s="511" t="s">
        <v>698</v>
      </c>
      <c r="K29" s="512"/>
    </row>
    <row r="30" spans="1:11" x14ac:dyDescent="0.35">
      <c r="A30" s="50" t="s">
        <v>0</v>
      </c>
      <c r="B30" s="57" t="s">
        <v>1</v>
      </c>
      <c r="C30" s="38" t="s">
        <v>2</v>
      </c>
      <c r="D30" s="38" t="s">
        <v>3</v>
      </c>
      <c r="E30" s="57" t="s">
        <v>4</v>
      </c>
      <c r="F30" s="38" t="s">
        <v>5</v>
      </c>
      <c r="G30" s="38" t="s">
        <v>6</v>
      </c>
      <c r="H30" s="38" t="s">
        <v>213</v>
      </c>
      <c r="I30" s="38" t="s">
        <v>214</v>
      </c>
      <c r="J30" s="38" t="s">
        <v>215</v>
      </c>
      <c r="K30" s="53" t="s">
        <v>216</v>
      </c>
    </row>
    <row r="31" spans="1:11" x14ac:dyDescent="0.35">
      <c r="A31" s="122">
        <v>1</v>
      </c>
      <c r="B31" s="39"/>
      <c r="C31" s="44" t="s">
        <v>705</v>
      </c>
      <c r="D31" s="40" t="s">
        <v>717</v>
      </c>
      <c r="E31" s="208">
        <v>3469</v>
      </c>
      <c r="F31" s="42">
        <v>15.12</v>
      </c>
      <c r="G31" s="43">
        <v>52451.28</v>
      </c>
      <c r="H31" s="42">
        <v>5.85</v>
      </c>
      <c r="I31" s="43">
        <v>20293.650000000001</v>
      </c>
      <c r="J31" s="42">
        <v>18</v>
      </c>
      <c r="K31" s="55">
        <v>62442</v>
      </c>
    </row>
    <row r="32" spans="1:11" x14ac:dyDescent="0.35">
      <c r="A32" s="122">
        <v>2</v>
      </c>
      <c r="B32" s="39"/>
      <c r="C32" s="44" t="s">
        <v>706</v>
      </c>
      <c r="D32" s="40" t="s">
        <v>717</v>
      </c>
      <c r="E32" s="208">
        <v>10140</v>
      </c>
      <c r="F32" s="42">
        <v>15.12</v>
      </c>
      <c r="G32" s="43">
        <v>153316.79999999999</v>
      </c>
      <c r="H32" s="42">
        <v>6</v>
      </c>
      <c r="I32" s="43">
        <v>60840</v>
      </c>
      <c r="J32" s="42">
        <v>7</v>
      </c>
      <c r="K32" s="55">
        <v>70980</v>
      </c>
    </row>
    <row r="33" spans="1:11" ht="29" x14ac:dyDescent="0.35">
      <c r="A33" s="122">
        <v>3</v>
      </c>
      <c r="B33" s="39"/>
      <c r="C33" s="44" t="s">
        <v>707</v>
      </c>
      <c r="D33" s="40" t="s">
        <v>717</v>
      </c>
      <c r="E33" s="208">
        <v>10140</v>
      </c>
      <c r="F33" s="42">
        <v>6.59</v>
      </c>
      <c r="G33" s="43">
        <v>66822.600000000006</v>
      </c>
      <c r="H33" s="42">
        <v>6.04</v>
      </c>
      <c r="I33" s="43">
        <v>61245.599999999999</v>
      </c>
      <c r="J33" s="42">
        <v>4</v>
      </c>
      <c r="K33" s="55">
        <v>40560</v>
      </c>
    </row>
    <row r="34" spans="1:11" ht="29.5" thickBot="1" x14ac:dyDescent="0.4">
      <c r="A34" s="123">
        <v>4</v>
      </c>
      <c r="B34" s="77"/>
      <c r="C34" s="47" t="s">
        <v>708</v>
      </c>
      <c r="D34" s="46" t="s">
        <v>717</v>
      </c>
      <c r="E34" s="212">
        <v>6938</v>
      </c>
      <c r="F34" s="72">
        <v>1.81</v>
      </c>
      <c r="G34" s="49">
        <v>12557.78</v>
      </c>
      <c r="H34" s="72">
        <v>5.89</v>
      </c>
      <c r="I34" s="49">
        <v>40864.82</v>
      </c>
      <c r="J34" s="72">
        <v>4</v>
      </c>
      <c r="K34" s="56">
        <v>27752</v>
      </c>
    </row>
    <row r="35" spans="1:11" ht="15" thickBot="1" x14ac:dyDescent="0.4">
      <c r="A35" s="514" t="s">
        <v>725</v>
      </c>
      <c r="B35" s="515"/>
      <c r="C35" s="515"/>
      <c r="D35" s="515"/>
      <c r="E35" s="516"/>
      <c r="F35" s="517">
        <f>SUM(G31:G34)</f>
        <v>285148.46000000002</v>
      </c>
      <c r="G35" s="516"/>
      <c r="H35" s="517">
        <f>SUM(I31:I34)</f>
        <v>183244.07</v>
      </c>
      <c r="I35" s="516"/>
      <c r="J35" s="517">
        <f>SUM(K31:K34)</f>
        <v>201734</v>
      </c>
      <c r="K35" s="510"/>
    </row>
    <row r="36" spans="1:11" ht="15" thickBot="1" x14ac:dyDescent="0.4"/>
    <row r="37" spans="1:11" ht="15" thickBot="1" x14ac:dyDescent="0.4">
      <c r="A37" s="513" t="s">
        <v>726</v>
      </c>
      <c r="B37" s="511"/>
      <c r="C37" s="511"/>
      <c r="D37" s="511"/>
      <c r="E37" s="511"/>
      <c r="F37" s="511" t="s">
        <v>699</v>
      </c>
      <c r="G37" s="511"/>
      <c r="H37" s="511" t="s">
        <v>697</v>
      </c>
      <c r="I37" s="511"/>
      <c r="J37" s="511" t="s">
        <v>698</v>
      </c>
      <c r="K37" s="512"/>
    </row>
    <row r="38" spans="1:11" x14ac:dyDescent="0.35">
      <c r="A38" s="50" t="s">
        <v>0</v>
      </c>
      <c r="B38" s="57" t="s">
        <v>1</v>
      </c>
      <c r="C38" s="38" t="s">
        <v>2</v>
      </c>
      <c r="D38" s="38" t="s">
        <v>3</v>
      </c>
      <c r="E38" s="57" t="s">
        <v>4</v>
      </c>
      <c r="F38" s="38" t="s">
        <v>5</v>
      </c>
      <c r="G38" s="38" t="s">
        <v>6</v>
      </c>
      <c r="H38" s="38" t="s">
        <v>213</v>
      </c>
      <c r="I38" s="38" t="s">
        <v>214</v>
      </c>
      <c r="J38" s="38" t="s">
        <v>215</v>
      </c>
      <c r="K38" s="53" t="s">
        <v>216</v>
      </c>
    </row>
    <row r="39" spans="1:11" ht="29" x14ac:dyDescent="0.35">
      <c r="A39" s="122">
        <v>1</v>
      </c>
      <c r="B39" s="39"/>
      <c r="C39" s="44" t="s">
        <v>709</v>
      </c>
      <c r="D39" s="40" t="s">
        <v>718</v>
      </c>
      <c r="E39" s="207">
        <v>4</v>
      </c>
      <c r="F39" s="42">
        <v>151</v>
      </c>
      <c r="G39" s="42">
        <v>604</v>
      </c>
      <c r="H39" s="42">
        <v>483.08</v>
      </c>
      <c r="I39" s="43">
        <v>1932.32</v>
      </c>
      <c r="J39" s="42">
        <v>900</v>
      </c>
      <c r="K39" s="55">
        <v>3600</v>
      </c>
    </row>
    <row r="40" spans="1:11" ht="29" x14ac:dyDescent="0.35">
      <c r="A40" s="122">
        <v>2</v>
      </c>
      <c r="B40" s="39"/>
      <c r="C40" s="44" t="s">
        <v>710</v>
      </c>
      <c r="D40" s="40" t="s">
        <v>718</v>
      </c>
      <c r="E40" s="207">
        <v>4</v>
      </c>
      <c r="F40" s="43">
        <v>2500</v>
      </c>
      <c r="G40" s="43">
        <v>10000</v>
      </c>
      <c r="H40" s="43">
        <v>6580.03</v>
      </c>
      <c r="I40" s="43">
        <v>26320.12</v>
      </c>
      <c r="J40" s="43">
        <v>2500</v>
      </c>
      <c r="K40" s="55">
        <v>10000</v>
      </c>
    </row>
    <row r="41" spans="1:11" ht="29" x14ac:dyDescent="0.35">
      <c r="A41" s="122">
        <v>3</v>
      </c>
      <c r="B41" s="39"/>
      <c r="C41" s="44" t="s">
        <v>711</v>
      </c>
      <c r="D41" s="40" t="s">
        <v>718</v>
      </c>
      <c r="E41" s="207">
        <v>17</v>
      </c>
      <c r="F41" s="42">
        <v>300</v>
      </c>
      <c r="G41" s="43">
        <v>5100</v>
      </c>
      <c r="H41" s="42">
        <v>322.06</v>
      </c>
      <c r="I41" s="43">
        <v>5475.02</v>
      </c>
      <c r="J41" s="42">
        <v>300</v>
      </c>
      <c r="K41" s="55">
        <v>5100</v>
      </c>
    </row>
    <row r="42" spans="1:11" ht="29" x14ac:dyDescent="0.35">
      <c r="A42" s="122">
        <v>4</v>
      </c>
      <c r="B42" s="39"/>
      <c r="C42" s="44" t="s">
        <v>712</v>
      </c>
      <c r="D42" s="40" t="s">
        <v>717</v>
      </c>
      <c r="E42" s="207">
        <v>240</v>
      </c>
      <c r="F42" s="42">
        <v>90</v>
      </c>
      <c r="G42" s="43">
        <v>21600</v>
      </c>
      <c r="H42" s="42">
        <v>202.45</v>
      </c>
      <c r="I42" s="43">
        <v>48588</v>
      </c>
      <c r="J42" s="42">
        <v>230</v>
      </c>
      <c r="K42" s="55">
        <v>55200</v>
      </c>
    </row>
    <row r="43" spans="1:11" ht="29" x14ac:dyDescent="0.35">
      <c r="A43" s="122">
        <v>5</v>
      </c>
      <c r="B43" s="39"/>
      <c r="C43" s="44" t="s">
        <v>713</v>
      </c>
      <c r="D43" s="40" t="s">
        <v>717</v>
      </c>
      <c r="E43" s="207">
        <v>8</v>
      </c>
      <c r="F43" s="42">
        <v>90</v>
      </c>
      <c r="G43" s="42">
        <v>720</v>
      </c>
      <c r="H43" s="42">
        <v>202.45</v>
      </c>
      <c r="I43" s="43">
        <v>1619.6</v>
      </c>
      <c r="J43" s="42">
        <v>230</v>
      </c>
      <c r="K43" s="55">
        <v>1840</v>
      </c>
    </row>
    <row r="44" spans="1:11" ht="29.5" thickBot="1" x14ac:dyDescent="0.4">
      <c r="A44" s="123">
        <v>6</v>
      </c>
      <c r="B44" s="77"/>
      <c r="C44" s="47" t="s">
        <v>714</v>
      </c>
      <c r="D44" s="46" t="s">
        <v>717</v>
      </c>
      <c r="E44" s="213">
        <v>48</v>
      </c>
      <c r="F44" s="72">
        <v>90</v>
      </c>
      <c r="G44" s="49">
        <v>4320</v>
      </c>
      <c r="H44" s="72">
        <v>202.45</v>
      </c>
      <c r="I44" s="49">
        <v>9717.6</v>
      </c>
      <c r="J44" s="72">
        <v>230</v>
      </c>
      <c r="K44" s="56">
        <v>11040</v>
      </c>
    </row>
    <row r="45" spans="1:11" ht="15" thickBot="1" x14ac:dyDescent="0.4">
      <c r="A45" s="514" t="s">
        <v>727</v>
      </c>
      <c r="B45" s="515"/>
      <c r="C45" s="515"/>
      <c r="D45" s="515"/>
      <c r="E45" s="516"/>
      <c r="F45" s="583">
        <f>SUM(G39:G44)</f>
        <v>42344</v>
      </c>
      <c r="G45" s="587"/>
      <c r="H45" s="583">
        <f>SUM(I39:I44)</f>
        <v>93652.66</v>
      </c>
      <c r="I45" s="587"/>
      <c r="J45" s="583">
        <f>SUM(K39:K44)</f>
        <v>86780</v>
      </c>
      <c r="K45" s="586"/>
    </row>
    <row r="46" spans="1:11" ht="15" thickBot="1" x14ac:dyDescent="0.4"/>
    <row r="47" spans="1:11" ht="15" thickBot="1" x14ac:dyDescent="0.4">
      <c r="A47" s="513" t="s">
        <v>728</v>
      </c>
      <c r="B47" s="511"/>
      <c r="C47" s="511"/>
      <c r="D47" s="511"/>
      <c r="E47" s="511"/>
      <c r="F47" s="584" t="s">
        <v>699</v>
      </c>
      <c r="G47" s="584"/>
      <c r="H47" s="584" t="s">
        <v>697</v>
      </c>
      <c r="I47" s="584"/>
      <c r="J47" s="584" t="s">
        <v>698</v>
      </c>
      <c r="K47" s="585"/>
    </row>
    <row r="48" spans="1:11" x14ac:dyDescent="0.35">
      <c r="A48" s="50" t="s">
        <v>0</v>
      </c>
      <c r="B48" s="57" t="s">
        <v>1</v>
      </c>
      <c r="C48" s="38" t="s">
        <v>2</v>
      </c>
      <c r="D48" s="38" t="s">
        <v>3</v>
      </c>
      <c r="E48" s="57" t="s">
        <v>4</v>
      </c>
      <c r="F48" s="38" t="s">
        <v>5</v>
      </c>
      <c r="G48" s="38" t="s">
        <v>6</v>
      </c>
      <c r="H48" s="38" t="s">
        <v>213</v>
      </c>
      <c r="I48" s="38" t="s">
        <v>214</v>
      </c>
      <c r="J48" s="38" t="s">
        <v>215</v>
      </c>
      <c r="K48" s="53" t="s">
        <v>216</v>
      </c>
    </row>
    <row r="49" spans="1:11" ht="29" x14ac:dyDescent="0.35">
      <c r="A49" s="123">
        <v>1</v>
      </c>
      <c r="B49" s="77"/>
      <c r="C49" s="47" t="s">
        <v>715</v>
      </c>
      <c r="D49" s="46" t="s">
        <v>718</v>
      </c>
      <c r="E49" s="213">
        <v>1</v>
      </c>
      <c r="F49" s="49">
        <v>25000</v>
      </c>
      <c r="G49" s="49">
        <v>25000</v>
      </c>
      <c r="H49" s="49">
        <v>43632.480000000003</v>
      </c>
      <c r="I49" s="49">
        <v>43632.480000000003</v>
      </c>
      <c r="J49" s="49">
        <v>25250</v>
      </c>
      <c r="K49" s="56">
        <v>25250</v>
      </c>
    </row>
    <row r="50" spans="1:11" x14ac:dyDescent="0.35">
      <c r="A50" s="543" t="s">
        <v>729</v>
      </c>
      <c r="B50" s="474"/>
      <c r="C50" s="474"/>
      <c r="D50" s="474"/>
      <c r="E50" s="461"/>
      <c r="F50" s="479">
        <v>25000</v>
      </c>
      <c r="G50" s="480"/>
      <c r="H50" s="479">
        <v>43632.480000000003</v>
      </c>
      <c r="I50" s="480"/>
      <c r="J50" s="479">
        <v>25250</v>
      </c>
      <c r="K50" s="480"/>
    </row>
    <row r="52" spans="1:11" x14ac:dyDescent="0.35">
      <c r="A52" s="555"/>
      <c r="B52" s="555"/>
      <c r="C52" s="555"/>
      <c r="D52" s="555"/>
      <c r="E52" s="555"/>
      <c r="F52" s="555" t="s">
        <v>699</v>
      </c>
      <c r="G52" s="555"/>
      <c r="H52" s="555" t="s">
        <v>697</v>
      </c>
      <c r="I52" s="555"/>
      <c r="J52" s="555" t="s">
        <v>698</v>
      </c>
      <c r="K52" s="555"/>
    </row>
    <row r="53" spans="1:11" x14ac:dyDescent="0.35">
      <c r="A53" s="543" t="s">
        <v>719</v>
      </c>
      <c r="B53" s="474"/>
      <c r="C53" s="474"/>
      <c r="D53" s="474"/>
      <c r="E53" s="461"/>
      <c r="F53" s="479">
        <f>SUM(F50,F45,F35,F27,F22,F17,)</f>
        <v>744437.66</v>
      </c>
      <c r="G53" s="461"/>
      <c r="H53" s="479">
        <f>SUM(H50,H45,H35,H27,H22,H17,)</f>
        <v>764048.22</v>
      </c>
      <c r="I53" s="461"/>
      <c r="J53" s="479">
        <f>SUM(J50,J45,J35,J27,J22,J17,)</f>
        <v>749653</v>
      </c>
      <c r="K53" s="461"/>
    </row>
  </sheetData>
  <mergeCells count="56">
    <mergeCell ref="A50:E50"/>
    <mergeCell ref="A53:E53"/>
    <mergeCell ref="F53:G53"/>
    <mergeCell ref="H53:I53"/>
    <mergeCell ref="F22:G22"/>
    <mergeCell ref="H22:I22"/>
    <mergeCell ref="A47:E47"/>
    <mergeCell ref="F47:G47"/>
    <mergeCell ref="H47:I47"/>
    <mergeCell ref="J53:K53"/>
    <mergeCell ref="A45:E45"/>
    <mergeCell ref="A35:E35"/>
    <mergeCell ref="F50:G50"/>
    <mergeCell ref="H50:I50"/>
    <mergeCell ref="J50:K50"/>
    <mergeCell ref="A52:E52"/>
    <mergeCell ref="F52:G52"/>
    <mergeCell ref="H52:I52"/>
    <mergeCell ref="J52:K52"/>
    <mergeCell ref="F35:G35"/>
    <mergeCell ref="H35:I35"/>
    <mergeCell ref="J35:K35"/>
    <mergeCell ref="F45:G45"/>
    <mergeCell ref="H45:I45"/>
    <mergeCell ref="J45:K45"/>
    <mergeCell ref="J22:K22"/>
    <mergeCell ref="J27:K27"/>
    <mergeCell ref="H27:I27"/>
    <mergeCell ref="F27:G27"/>
    <mergeCell ref="A37:E37"/>
    <mergeCell ref="F37:G37"/>
    <mergeCell ref="H37:I37"/>
    <mergeCell ref="J37:K37"/>
    <mergeCell ref="A22:E22"/>
    <mergeCell ref="J47:K47"/>
    <mergeCell ref="A24:E24"/>
    <mergeCell ref="F24:G24"/>
    <mergeCell ref="H24:I24"/>
    <mergeCell ref="J24:K24"/>
    <mergeCell ref="A29:E29"/>
    <mergeCell ref="F29:G29"/>
    <mergeCell ref="H29:I29"/>
    <mergeCell ref="J29:K29"/>
    <mergeCell ref="A27:E27"/>
    <mergeCell ref="J19:K19"/>
    <mergeCell ref="A17:E17"/>
    <mergeCell ref="H17:I17"/>
    <mergeCell ref="J17:K17"/>
    <mergeCell ref="A12:E12"/>
    <mergeCell ref="H12:I12"/>
    <mergeCell ref="J12:K12"/>
    <mergeCell ref="F12:G12"/>
    <mergeCell ref="F17:G17"/>
    <mergeCell ref="A19:E19"/>
    <mergeCell ref="F19:G19"/>
    <mergeCell ref="H19:I19"/>
  </mergeCells>
  <pageMargins left="0.7" right="0.7" top="0.75" bottom="0.75" header="0.3" footer="0.3"/>
  <drawing r:id="rId1"/>
  <tableParts count="6">
    <tablePart r:id="rId2"/>
    <tablePart r:id="rId3"/>
    <tablePart r:id="rId4"/>
    <tablePart r:id="rId5"/>
    <tablePart r:id="rId6"/>
    <tablePart r:id="rId7"/>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D2FBD-77D8-4554-8688-588C4317169C}">
  <dimension ref="A3:M38"/>
  <sheetViews>
    <sheetView workbookViewId="0">
      <selection activeCell="A5" sqref="A5"/>
    </sheetView>
  </sheetViews>
  <sheetFormatPr defaultColWidth="8.7265625" defaultRowHeight="14.5" x14ac:dyDescent="0.35"/>
  <cols>
    <col min="1" max="1" width="42.1796875" style="75" customWidth="1"/>
    <col min="2" max="2" width="16.453125" style="75" customWidth="1"/>
    <col min="3" max="3" width="45.54296875" style="75" customWidth="1"/>
    <col min="4" max="4" width="8.7265625" style="75"/>
    <col min="5" max="5" width="10.26953125" style="75" customWidth="1"/>
    <col min="6" max="6" width="20.81640625" style="75" customWidth="1"/>
    <col min="7" max="7" width="25.54296875" style="75" customWidth="1"/>
    <col min="8" max="8" width="14.54296875" style="75" customWidth="1"/>
    <col min="9" max="9" width="17.1796875" style="75" customWidth="1"/>
    <col min="10" max="10" width="16.453125" style="75" customWidth="1"/>
    <col min="11" max="11" width="19.1796875" style="75" customWidth="1"/>
    <col min="12" max="12" width="19.54296875" style="75" customWidth="1"/>
    <col min="13" max="13" width="20.1796875" style="75" customWidth="1"/>
    <col min="14" max="14" width="22.453125" style="75" customWidth="1"/>
    <col min="15" max="15" width="20.453125" style="75" customWidth="1"/>
    <col min="16" max="16384" width="8.7265625" style="75"/>
  </cols>
  <sheetData>
    <row r="3" spans="1:13" x14ac:dyDescent="0.35">
      <c r="A3" s="84" t="s">
        <v>1091</v>
      </c>
      <c r="B3" s="246" t="s">
        <v>821</v>
      </c>
      <c r="C3" s="84"/>
    </row>
    <row r="4" spans="1:13" x14ac:dyDescent="0.35">
      <c r="A4" s="84" t="s">
        <v>1092</v>
      </c>
      <c r="B4" s="246" t="str">
        <f>VLOOKUP(B3,DATA!A2:E80,3)</f>
        <v>Selmer</v>
      </c>
      <c r="C4" s="84"/>
    </row>
    <row r="5" spans="1:13" x14ac:dyDescent="0.35">
      <c r="A5" s="84" t="s">
        <v>768</v>
      </c>
      <c r="B5" s="246" t="str">
        <f>VLOOKUP(B3,DATA!A2:E80,4)</f>
        <v>Robert Sibley</v>
      </c>
      <c r="C5" s="84"/>
    </row>
    <row r="6" spans="1:13" x14ac:dyDescent="0.35">
      <c r="A6" s="84" t="s">
        <v>1093</v>
      </c>
      <c r="B6" s="246" t="s">
        <v>1094</v>
      </c>
      <c r="C6" s="84"/>
    </row>
    <row r="7" spans="1:13" x14ac:dyDescent="0.35">
      <c r="A7" s="84" t="s">
        <v>767</v>
      </c>
      <c r="B7" s="338" t="s">
        <v>1294</v>
      </c>
      <c r="C7" s="84"/>
    </row>
    <row r="8" spans="1:13" x14ac:dyDescent="0.35">
      <c r="A8" s="84" t="s">
        <v>12</v>
      </c>
      <c r="B8" s="283">
        <v>45817</v>
      </c>
      <c r="C8" s="84"/>
    </row>
    <row r="9" spans="1:13" x14ac:dyDescent="0.35">
      <c r="A9" s="84" t="s">
        <v>13</v>
      </c>
      <c r="B9" s="246" t="str">
        <f>VLOOKUP(B3,DATA!A2:E80,2)</f>
        <v>Mcnairy</v>
      </c>
      <c r="C9" s="84"/>
    </row>
    <row r="10" spans="1:13" x14ac:dyDescent="0.35">
      <c r="A10" s="84" t="s">
        <v>14</v>
      </c>
      <c r="B10" s="246" t="str">
        <f>VLOOKUP(B3,DATA!A2:E80,5)</f>
        <v>West</v>
      </c>
      <c r="C10" s="84"/>
    </row>
    <row r="12" spans="1:13" x14ac:dyDescent="0.35">
      <c r="A12" s="495" t="s">
        <v>17</v>
      </c>
      <c r="B12" s="496"/>
      <c r="C12" s="496"/>
      <c r="D12" s="496"/>
      <c r="E12" s="497"/>
      <c r="F12" s="495" t="s">
        <v>699</v>
      </c>
      <c r="G12" s="497"/>
      <c r="H12" s="495" t="s">
        <v>730</v>
      </c>
      <c r="I12" s="497"/>
      <c r="J12" s="495" t="s">
        <v>731</v>
      </c>
      <c r="K12" s="497"/>
      <c r="L12" s="495" t="s">
        <v>732</v>
      </c>
      <c r="M12" s="497"/>
    </row>
    <row r="13" spans="1:13" x14ac:dyDescent="0.35">
      <c r="A13" s="25" t="s">
        <v>0</v>
      </c>
      <c r="B13" s="31" t="s">
        <v>1</v>
      </c>
      <c r="C13" s="7" t="s">
        <v>2</v>
      </c>
      <c r="D13" s="7" t="s">
        <v>3</v>
      </c>
      <c r="E13" s="31" t="s">
        <v>4</v>
      </c>
      <c r="F13" s="7" t="s">
        <v>5</v>
      </c>
      <c r="G13" s="7" t="s">
        <v>6</v>
      </c>
      <c r="H13" s="7" t="s">
        <v>213</v>
      </c>
      <c r="I13" s="7" t="s">
        <v>214</v>
      </c>
      <c r="J13" s="7" t="s">
        <v>215</v>
      </c>
      <c r="K13" s="7" t="s">
        <v>216</v>
      </c>
      <c r="L13" s="7" t="s">
        <v>352</v>
      </c>
      <c r="M13" s="28" t="s">
        <v>353</v>
      </c>
    </row>
    <row r="14" spans="1:13" x14ac:dyDescent="0.35">
      <c r="A14" s="116">
        <v>1</v>
      </c>
      <c r="B14" s="16" t="s">
        <v>109</v>
      </c>
      <c r="C14" s="18" t="s">
        <v>55</v>
      </c>
      <c r="D14" s="215">
        <v>1</v>
      </c>
      <c r="E14" s="40" t="s">
        <v>755</v>
      </c>
      <c r="F14" s="43">
        <v>41300</v>
      </c>
      <c r="G14" s="43">
        <v>41300</v>
      </c>
      <c r="H14" s="43">
        <v>50000</v>
      </c>
      <c r="I14" s="43">
        <v>50000</v>
      </c>
      <c r="J14" s="43">
        <v>95000</v>
      </c>
      <c r="K14" s="43">
        <v>95000</v>
      </c>
      <c r="L14" s="43">
        <v>42669</v>
      </c>
      <c r="M14" s="55">
        <v>42669</v>
      </c>
    </row>
    <row r="15" spans="1:13" x14ac:dyDescent="0.35">
      <c r="A15" s="116">
        <v>2</v>
      </c>
      <c r="B15" s="16" t="s">
        <v>96</v>
      </c>
      <c r="C15" s="18" t="s">
        <v>330</v>
      </c>
      <c r="D15" s="215">
        <v>1</v>
      </c>
      <c r="E15" s="40" t="s">
        <v>755</v>
      </c>
      <c r="F15" s="43">
        <v>5000</v>
      </c>
      <c r="G15" s="43">
        <v>5000</v>
      </c>
      <c r="H15" s="43">
        <v>5000</v>
      </c>
      <c r="I15" s="43">
        <v>5000</v>
      </c>
      <c r="J15" s="43">
        <v>15000</v>
      </c>
      <c r="K15" s="43">
        <v>15000</v>
      </c>
      <c r="L15" s="43">
        <v>1414</v>
      </c>
      <c r="M15" s="55">
        <v>1414</v>
      </c>
    </row>
    <row r="16" spans="1:13" ht="58" x14ac:dyDescent="0.35">
      <c r="A16" s="116">
        <v>3</v>
      </c>
      <c r="B16" s="16" t="s">
        <v>98</v>
      </c>
      <c r="C16" s="112" t="s">
        <v>756</v>
      </c>
      <c r="D16" s="215">
        <v>1</v>
      </c>
      <c r="E16" s="40" t="s">
        <v>755</v>
      </c>
      <c r="F16" s="43">
        <v>10000</v>
      </c>
      <c r="G16" s="43">
        <v>10000</v>
      </c>
      <c r="H16" s="43">
        <v>5000</v>
      </c>
      <c r="I16" s="43">
        <v>5000</v>
      </c>
      <c r="J16" s="43">
        <v>6150</v>
      </c>
      <c r="K16" s="43">
        <v>6150</v>
      </c>
      <c r="L16" s="43">
        <v>8432</v>
      </c>
      <c r="M16" s="55">
        <v>8432</v>
      </c>
    </row>
    <row r="17" spans="1:13" ht="29" x14ac:dyDescent="0.35">
      <c r="A17" s="116">
        <v>4</v>
      </c>
      <c r="B17" s="16" t="s">
        <v>523</v>
      </c>
      <c r="C17" s="18" t="s">
        <v>733</v>
      </c>
      <c r="D17" s="215">
        <v>1</v>
      </c>
      <c r="E17" s="40" t="s">
        <v>755</v>
      </c>
      <c r="F17" s="43">
        <v>10000</v>
      </c>
      <c r="G17" s="43">
        <v>10000</v>
      </c>
      <c r="H17" s="43">
        <v>5000</v>
      </c>
      <c r="I17" s="43">
        <v>5000</v>
      </c>
      <c r="J17" s="43">
        <v>5000</v>
      </c>
      <c r="K17" s="43">
        <v>5000</v>
      </c>
      <c r="L17" s="43">
        <v>5891</v>
      </c>
      <c r="M17" s="55">
        <v>5891</v>
      </c>
    </row>
    <row r="18" spans="1:13" ht="43.5" x14ac:dyDescent="0.35">
      <c r="A18" s="116">
        <v>5</v>
      </c>
      <c r="B18" s="16" t="s">
        <v>86</v>
      </c>
      <c r="C18" s="18" t="s">
        <v>734</v>
      </c>
      <c r="D18" s="215">
        <v>1</v>
      </c>
      <c r="E18" s="40" t="s">
        <v>755</v>
      </c>
      <c r="F18" s="43">
        <v>15000</v>
      </c>
      <c r="G18" s="43">
        <v>15000</v>
      </c>
      <c r="H18" s="43">
        <v>20000</v>
      </c>
      <c r="I18" s="43">
        <v>20000</v>
      </c>
      <c r="J18" s="43">
        <v>50000</v>
      </c>
      <c r="K18" s="43">
        <v>50000</v>
      </c>
      <c r="L18" s="43">
        <v>47344</v>
      </c>
      <c r="M18" s="55">
        <v>47344</v>
      </c>
    </row>
    <row r="19" spans="1:13" x14ac:dyDescent="0.35">
      <c r="A19" s="116">
        <v>6</v>
      </c>
      <c r="B19" s="16" t="s">
        <v>735</v>
      </c>
      <c r="C19" s="18" t="s">
        <v>736</v>
      </c>
      <c r="D19" s="215">
        <v>1</v>
      </c>
      <c r="E19" s="40" t="s">
        <v>757</v>
      </c>
      <c r="F19" s="43">
        <v>10000</v>
      </c>
      <c r="G19" s="43">
        <v>10000</v>
      </c>
      <c r="H19" s="43">
        <v>3600</v>
      </c>
      <c r="I19" s="43">
        <v>3600</v>
      </c>
      <c r="J19" s="43">
        <v>2500</v>
      </c>
      <c r="K19" s="43">
        <v>2500</v>
      </c>
      <c r="L19" s="43">
        <v>12304</v>
      </c>
      <c r="M19" s="55">
        <v>12304</v>
      </c>
    </row>
    <row r="20" spans="1:13" x14ac:dyDescent="0.35">
      <c r="A20" s="116">
        <v>7</v>
      </c>
      <c r="B20" s="216"/>
      <c r="C20" s="18" t="s">
        <v>737</v>
      </c>
      <c r="D20" s="215">
        <v>110</v>
      </c>
      <c r="E20" s="40" t="s">
        <v>758</v>
      </c>
      <c r="F20" s="42">
        <v>100</v>
      </c>
      <c r="G20" s="43">
        <v>11000</v>
      </c>
      <c r="H20" s="42">
        <v>36.36</v>
      </c>
      <c r="I20" s="43">
        <v>3999.6</v>
      </c>
      <c r="J20" s="42">
        <v>15</v>
      </c>
      <c r="K20" s="43">
        <v>1650</v>
      </c>
      <c r="L20" s="42">
        <v>334</v>
      </c>
      <c r="M20" s="55">
        <v>36740</v>
      </c>
    </row>
    <row r="21" spans="1:13" ht="29" x14ac:dyDescent="0.35">
      <c r="A21" s="116">
        <v>8</v>
      </c>
      <c r="B21" s="216"/>
      <c r="C21" s="18" t="s">
        <v>738</v>
      </c>
      <c r="D21" s="215">
        <v>1</v>
      </c>
      <c r="E21" s="40" t="s">
        <v>757</v>
      </c>
      <c r="F21" s="42">
        <v>200</v>
      </c>
      <c r="G21" s="42">
        <v>200</v>
      </c>
      <c r="H21" s="43">
        <v>1500</v>
      </c>
      <c r="I21" s="43">
        <v>1500</v>
      </c>
      <c r="J21" s="43">
        <v>1500</v>
      </c>
      <c r="K21" s="43">
        <v>1500</v>
      </c>
      <c r="L21" s="43">
        <v>1414</v>
      </c>
      <c r="M21" s="55">
        <v>1414</v>
      </c>
    </row>
    <row r="22" spans="1:13" ht="29" x14ac:dyDescent="0.35">
      <c r="A22" s="116">
        <v>9</v>
      </c>
      <c r="B22" s="216"/>
      <c r="C22" s="18" t="s">
        <v>739</v>
      </c>
      <c r="D22" s="215">
        <v>1</v>
      </c>
      <c r="E22" s="40" t="s">
        <v>755</v>
      </c>
      <c r="F22" s="42">
        <v>500</v>
      </c>
      <c r="G22" s="42">
        <v>500</v>
      </c>
      <c r="H22" s="43">
        <v>5000</v>
      </c>
      <c r="I22" s="43">
        <v>5000</v>
      </c>
      <c r="J22" s="43">
        <v>1500</v>
      </c>
      <c r="K22" s="43">
        <v>1500</v>
      </c>
      <c r="L22" s="43">
        <v>5044</v>
      </c>
      <c r="M22" s="55">
        <v>5044</v>
      </c>
    </row>
    <row r="23" spans="1:13" x14ac:dyDescent="0.35">
      <c r="A23" s="116">
        <v>10</v>
      </c>
      <c r="B23" s="16" t="s">
        <v>740</v>
      </c>
      <c r="C23" s="18" t="s">
        <v>741</v>
      </c>
      <c r="D23" s="215">
        <v>170</v>
      </c>
      <c r="E23" s="40" t="s">
        <v>758</v>
      </c>
      <c r="F23" s="42">
        <v>5</v>
      </c>
      <c r="G23" s="42">
        <v>850</v>
      </c>
      <c r="H23" s="42">
        <v>5</v>
      </c>
      <c r="I23" s="42">
        <v>850</v>
      </c>
      <c r="J23" s="42">
        <v>6</v>
      </c>
      <c r="K23" s="43">
        <v>1020</v>
      </c>
      <c r="L23" s="42">
        <v>6</v>
      </c>
      <c r="M23" s="55">
        <v>1020</v>
      </c>
    </row>
    <row r="24" spans="1:13" ht="29" x14ac:dyDescent="0.35">
      <c r="A24" s="116">
        <v>11</v>
      </c>
      <c r="B24" s="16" t="s">
        <v>121</v>
      </c>
      <c r="C24" s="18" t="s">
        <v>742</v>
      </c>
      <c r="D24" s="215">
        <v>90</v>
      </c>
      <c r="E24" s="40" t="s">
        <v>759</v>
      </c>
      <c r="F24" s="42">
        <v>60</v>
      </c>
      <c r="G24" s="43">
        <v>5400</v>
      </c>
      <c r="H24" s="42">
        <v>30</v>
      </c>
      <c r="I24" s="43">
        <v>2700</v>
      </c>
      <c r="J24" s="42">
        <v>80</v>
      </c>
      <c r="K24" s="43">
        <v>7200</v>
      </c>
      <c r="L24" s="42">
        <v>771</v>
      </c>
      <c r="M24" s="55">
        <v>69390</v>
      </c>
    </row>
    <row r="25" spans="1:13" x14ac:dyDescent="0.35">
      <c r="A25" s="116">
        <v>12</v>
      </c>
      <c r="B25" s="16" t="s">
        <v>70</v>
      </c>
      <c r="C25" s="18" t="s">
        <v>743</v>
      </c>
      <c r="D25" s="215">
        <v>100</v>
      </c>
      <c r="E25" s="40" t="s">
        <v>760</v>
      </c>
      <c r="F25" s="42">
        <v>500</v>
      </c>
      <c r="G25" s="43">
        <v>50000</v>
      </c>
      <c r="H25" s="42">
        <v>450</v>
      </c>
      <c r="I25" s="43">
        <v>45000</v>
      </c>
      <c r="J25" s="42">
        <v>700</v>
      </c>
      <c r="K25" s="43">
        <v>70000</v>
      </c>
      <c r="L25" s="42">
        <v>816</v>
      </c>
      <c r="M25" s="55">
        <v>81600</v>
      </c>
    </row>
    <row r="26" spans="1:13" x14ac:dyDescent="0.35">
      <c r="A26" s="116">
        <v>13</v>
      </c>
      <c r="B26" s="16" t="s">
        <v>60</v>
      </c>
      <c r="C26" s="18" t="s">
        <v>744</v>
      </c>
      <c r="D26" s="215">
        <v>350</v>
      </c>
      <c r="E26" s="40" t="s">
        <v>760</v>
      </c>
      <c r="F26" s="42">
        <v>20</v>
      </c>
      <c r="G26" s="43">
        <v>7000</v>
      </c>
      <c r="H26" s="42">
        <v>20</v>
      </c>
      <c r="I26" s="43">
        <v>7000</v>
      </c>
      <c r="J26" s="42">
        <v>20</v>
      </c>
      <c r="K26" s="43">
        <v>7000</v>
      </c>
      <c r="L26" s="42">
        <v>176</v>
      </c>
      <c r="M26" s="55">
        <v>61600</v>
      </c>
    </row>
    <row r="27" spans="1:13" ht="29" x14ac:dyDescent="0.35">
      <c r="A27" s="116">
        <v>14</v>
      </c>
      <c r="B27" s="16" t="s">
        <v>63</v>
      </c>
      <c r="C27" s="18" t="s">
        <v>745</v>
      </c>
      <c r="D27" s="215">
        <v>100</v>
      </c>
      <c r="E27" s="40" t="s">
        <v>760</v>
      </c>
      <c r="F27" s="42">
        <v>50</v>
      </c>
      <c r="G27" s="43">
        <v>5000</v>
      </c>
      <c r="H27" s="42">
        <v>60</v>
      </c>
      <c r="I27" s="43">
        <v>6000</v>
      </c>
      <c r="J27" s="42">
        <v>20</v>
      </c>
      <c r="K27" s="43">
        <v>2000</v>
      </c>
      <c r="L27" s="42">
        <v>177</v>
      </c>
      <c r="M27" s="55">
        <v>17700</v>
      </c>
    </row>
    <row r="28" spans="1:13" x14ac:dyDescent="0.35">
      <c r="A28" s="116">
        <v>15</v>
      </c>
      <c r="B28" s="16" t="s">
        <v>119</v>
      </c>
      <c r="C28" s="18" t="s">
        <v>746</v>
      </c>
      <c r="D28" s="215">
        <v>230</v>
      </c>
      <c r="E28" s="40" t="s">
        <v>760</v>
      </c>
      <c r="F28" s="42">
        <v>25</v>
      </c>
      <c r="G28" s="43">
        <v>5750</v>
      </c>
      <c r="H28" s="42">
        <v>30</v>
      </c>
      <c r="I28" s="43">
        <v>6900</v>
      </c>
      <c r="J28" s="42">
        <v>30</v>
      </c>
      <c r="K28" s="43">
        <v>6900</v>
      </c>
      <c r="L28" s="42">
        <v>117</v>
      </c>
      <c r="M28" s="55">
        <v>26910</v>
      </c>
    </row>
    <row r="29" spans="1:13" x14ac:dyDescent="0.35">
      <c r="A29" s="116">
        <v>16</v>
      </c>
      <c r="B29" s="16" t="s">
        <v>294</v>
      </c>
      <c r="C29" s="18" t="s">
        <v>747</v>
      </c>
      <c r="D29" s="215">
        <v>55</v>
      </c>
      <c r="E29" s="40" t="s">
        <v>761</v>
      </c>
      <c r="F29" s="42">
        <v>15</v>
      </c>
      <c r="G29" s="42">
        <v>825</v>
      </c>
      <c r="H29" s="42">
        <v>90</v>
      </c>
      <c r="I29" s="43">
        <v>4950</v>
      </c>
      <c r="J29" s="42">
        <v>45</v>
      </c>
      <c r="K29" s="43">
        <v>2475</v>
      </c>
      <c r="L29" s="42">
        <v>15</v>
      </c>
      <c r="M29" s="54">
        <v>825</v>
      </c>
    </row>
    <row r="30" spans="1:13" ht="29" x14ac:dyDescent="0.35">
      <c r="A30" s="116">
        <v>17</v>
      </c>
      <c r="B30" s="216" t="s">
        <v>762</v>
      </c>
      <c r="C30" s="18" t="s">
        <v>748</v>
      </c>
      <c r="D30" s="215">
        <v>15</v>
      </c>
      <c r="E30" s="40" t="s">
        <v>759</v>
      </c>
      <c r="F30" s="42">
        <v>75</v>
      </c>
      <c r="G30" s="43">
        <v>1125</v>
      </c>
      <c r="H30" s="42">
        <v>35</v>
      </c>
      <c r="I30" s="42">
        <v>525</v>
      </c>
      <c r="J30" s="42">
        <v>80</v>
      </c>
      <c r="K30" s="43">
        <v>1200</v>
      </c>
      <c r="L30" s="42">
        <v>78</v>
      </c>
      <c r="M30" s="55">
        <v>1170</v>
      </c>
    </row>
    <row r="31" spans="1:13" ht="29" x14ac:dyDescent="0.35">
      <c r="A31" s="116">
        <v>18</v>
      </c>
      <c r="B31" s="16" t="s">
        <v>749</v>
      </c>
      <c r="C31" s="18" t="s">
        <v>750</v>
      </c>
      <c r="D31" s="215">
        <v>265</v>
      </c>
      <c r="E31" s="40" t="s">
        <v>759</v>
      </c>
      <c r="F31" s="42">
        <v>50</v>
      </c>
      <c r="G31" s="43">
        <v>13250</v>
      </c>
      <c r="H31" s="42">
        <v>30</v>
      </c>
      <c r="I31" s="43">
        <v>7950</v>
      </c>
      <c r="J31" s="42">
        <v>80</v>
      </c>
      <c r="K31" s="43">
        <v>21200</v>
      </c>
      <c r="L31" s="42">
        <v>260</v>
      </c>
      <c r="M31" s="55">
        <v>68900</v>
      </c>
    </row>
    <row r="32" spans="1:13" ht="29" x14ac:dyDescent="0.35">
      <c r="A32" s="116">
        <v>19</v>
      </c>
      <c r="B32" s="16" t="s">
        <v>751</v>
      </c>
      <c r="C32" s="18" t="s">
        <v>752</v>
      </c>
      <c r="D32" s="215">
        <v>210</v>
      </c>
      <c r="E32" s="40" t="s">
        <v>760</v>
      </c>
      <c r="F32" s="42">
        <v>500</v>
      </c>
      <c r="G32" s="43">
        <v>105000</v>
      </c>
      <c r="H32" s="42">
        <v>850</v>
      </c>
      <c r="I32" s="43">
        <v>178500</v>
      </c>
      <c r="J32" s="42">
        <v>715</v>
      </c>
      <c r="K32" s="43">
        <v>150150</v>
      </c>
      <c r="L32" s="42">
        <v>331</v>
      </c>
      <c r="M32" s="55">
        <v>69510</v>
      </c>
    </row>
    <row r="33" spans="1:13" ht="29" x14ac:dyDescent="0.35">
      <c r="A33" s="116">
        <v>20</v>
      </c>
      <c r="B33" s="216"/>
      <c r="C33" s="18" t="s">
        <v>753</v>
      </c>
      <c r="D33" s="215">
        <v>1</v>
      </c>
      <c r="E33" s="40" t="s">
        <v>755</v>
      </c>
      <c r="F33" s="43">
        <v>25000</v>
      </c>
      <c r="G33" s="43">
        <v>25000</v>
      </c>
      <c r="H33" s="43">
        <v>15000</v>
      </c>
      <c r="I33" s="43">
        <v>15000</v>
      </c>
      <c r="J33" s="43">
        <v>26640</v>
      </c>
      <c r="K33" s="43">
        <v>26640</v>
      </c>
      <c r="L33" s="43">
        <v>23357</v>
      </c>
      <c r="M33" s="55">
        <v>23357</v>
      </c>
    </row>
    <row r="34" spans="1:13" ht="58" x14ac:dyDescent="0.35">
      <c r="A34" s="116">
        <v>21</v>
      </c>
      <c r="B34" s="216"/>
      <c r="C34" s="112" t="s">
        <v>763</v>
      </c>
      <c r="D34" s="215">
        <v>1</v>
      </c>
      <c r="E34" s="40" t="s">
        <v>755</v>
      </c>
      <c r="F34" s="43">
        <v>25000</v>
      </c>
      <c r="G34" s="43">
        <v>25000</v>
      </c>
      <c r="H34" s="43">
        <v>25000</v>
      </c>
      <c r="I34" s="43">
        <v>25000</v>
      </c>
      <c r="J34" s="43">
        <v>25255</v>
      </c>
      <c r="K34" s="43">
        <v>25255</v>
      </c>
      <c r="L34" s="43">
        <v>49085</v>
      </c>
      <c r="M34" s="55">
        <v>49085</v>
      </c>
    </row>
    <row r="35" spans="1:13" x14ac:dyDescent="0.35">
      <c r="A35" s="116">
        <v>22</v>
      </c>
      <c r="B35" s="216"/>
      <c r="C35" s="18" t="s">
        <v>754</v>
      </c>
      <c r="D35" s="215">
        <v>1</v>
      </c>
      <c r="E35" s="40" t="s">
        <v>757</v>
      </c>
      <c r="F35" s="43">
        <v>20000</v>
      </c>
      <c r="G35" s="43">
        <v>20000</v>
      </c>
      <c r="H35" s="43">
        <v>14000</v>
      </c>
      <c r="I35" s="43">
        <v>14000</v>
      </c>
      <c r="J35" s="43">
        <v>5000</v>
      </c>
      <c r="K35" s="43">
        <v>5000</v>
      </c>
      <c r="L35" s="43">
        <v>673188</v>
      </c>
      <c r="M35" s="55">
        <v>673188</v>
      </c>
    </row>
    <row r="36" spans="1:13" ht="116" x14ac:dyDescent="0.35">
      <c r="A36" s="120">
        <v>23</v>
      </c>
      <c r="B36" s="217"/>
      <c r="C36" s="218" t="s">
        <v>764</v>
      </c>
      <c r="D36" s="219">
        <v>1</v>
      </c>
      <c r="E36" s="46" t="s">
        <v>755</v>
      </c>
      <c r="F36" s="49">
        <v>500000</v>
      </c>
      <c r="G36" s="49">
        <v>500000</v>
      </c>
      <c r="H36" s="49">
        <v>435525</v>
      </c>
      <c r="I36" s="49">
        <v>435525</v>
      </c>
      <c r="J36" s="49">
        <v>495000</v>
      </c>
      <c r="K36" s="49">
        <v>495000</v>
      </c>
      <c r="L36" s="49">
        <v>10630</v>
      </c>
      <c r="M36" s="56">
        <v>10630</v>
      </c>
    </row>
    <row r="37" spans="1:13" x14ac:dyDescent="0.35">
      <c r="A37" s="400" t="s">
        <v>157</v>
      </c>
      <c r="B37" s="400"/>
      <c r="C37" s="400"/>
      <c r="D37" s="400"/>
      <c r="E37" s="400"/>
      <c r="F37" s="588">
        <f>SUM(Table35[Amount])</f>
        <v>867200</v>
      </c>
      <c r="G37" s="400"/>
      <c r="H37" s="588">
        <f>SUM(Table35[Amount 2])</f>
        <v>848999.6</v>
      </c>
      <c r="I37" s="400"/>
      <c r="J37" s="588">
        <f>SUM(Table35[Amount 3])</f>
        <v>999340</v>
      </c>
      <c r="K37" s="400"/>
      <c r="L37" s="588">
        <f>SUM(Table35[Amount 4])</f>
        <v>1316137</v>
      </c>
      <c r="M37" s="400"/>
    </row>
    <row r="38" spans="1:13" x14ac:dyDescent="0.35">
      <c r="A38" s="214"/>
      <c r="B38" s="214"/>
      <c r="C38" s="214"/>
      <c r="D38" s="214"/>
    </row>
  </sheetData>
  <mergeCells count="10">
    <mergeCell ref="H12:I12"/>
    <mergeCell ref="J12:K12"/>
    <mergeCell ref="L12:M12"/>
    <mergeCell ref="F12:G12"/>
    <mergeCell ref="A37:E37"/>
    <mergeCell ref="H37:I37"/>
    <mergeCell ref="J37:K37"/>
    <mergeCell ref="L37:M37"/>
    <mergeCell ref="F37:G37"/>
    <mergeCell ref="A12:E12"/>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3EF3F-7DBF-472B-A5B9-6961E8D31143}">
  <dimension ref="A1:F24"/>
  <sheetViews>
    <sheetView tabSelected="1" zoomScaleNormal="100" workbookViewId="0">
      <selection activeCell="F10" sqref="F10"/>
    </sheetView>
  </sheetViews>
  <sheetFormatPr defaultRowHeight="14.5" x14ac:dyDescent="0.35"/>
  <cols>
    <col min="1" max="1" width="29.7265625" customWidth="1"/>
    <col min="2" max="2" width="17.453125" style="231" bestFit="1" customWidth="1"/>
    <col min="3" max="3" width="37.7265625" bestFit="1" customWidth="1"/>
    <col min="4" max="4" width="76.1796875" customWidth="1"/>
    <col min="5" max="5" width="44" customWidth="1"/>
    <col min="6" max="6" width="48.26953125" customWidth="1"/>
  </cols>
  <sheetData>
    <row r="1" spans="1:6" ht="23.5" x14ac:dyDescent="0.35">
      <c r="A1" s="239" t="s">
        <v>1305</v>
      </c>
      <c r="B1" s="239" t="s">
        <v>1085</v>
      </c>
      <c r="C1" s="239" t="s">
        <v>1084</v>
      </c>
      <c r="D1" s="239" t="s">
        <v>1090</v>
      </c>
      <c r="E1" s="239" t="s">
        <v>1089</v>
      </c>
      <c r="F1" s="238" t="s">
        <v>1088</v>
      </c>
    </row>
    <row r="2" spans="1:6" x14ac:dyDescent="0.35">
      <c r="A2" s="233" t="s">
        <v>1054</v>
      </c>
      <c r="B2" s="379" t="s">
        <v>1306</v>
      </c>
      <c r="C2" s="231" t="s">
        <v>1307</v>
      </c>
      <c r="D2" s="231" t="s">
        <v>15</v>
      </c>
      <c r="E2" s="376" t="s">
        <v>1277</v>
      </c>
      <c r="F2" s="232"/>
    </row>
    <row r="3" spans="1:6" x14ac:dyDescent="0.35">
      <c r="A3" s="233" t="s">
        <v>1013</v>
      </c>
      <c r="B3" s="379" t="s">
        <v>1308</v>
      </c>
      <c r="C3" s="231" t="s">
        <v>1309</v>
      </c>
      <c r="D3" s="231" t="s">
        <v>1111</v>
      </c>
      <c r="E3" s="377" t="s">
        <v>1278</v>
      </c>
      <c r="F3" s="232"/>
    </row>
    <row r="4" spans="1:6" x14ac:dyDescent="0.35">
      <c r="A4" s="372" t="s">
        <v>1013</v>
      </c>
      <c r="B4" s="379" t="s">
        <v>1308</v>
      </c>
      <c r="C4" s="231" t="s">
        <v>1309</v>
      </c>
      <c r="D4" s="231" t="s">
        <v>1110</v>
      </c>
      <c r="E4" s="378" t="s">
        <v>1279</v>
      </c>
      <c r="F4" s="237"/>
    </row>
    <row r="5" spans="1:6" x14ac:dyDescent="0.35">
      <c r="A5" s="233" t="s">
        <v>1063</v>
      </c>
      <c r="B5" s="379" t="s">
        <v>1310</v>
      </c>
      <c r="C5" s="231" t="s">
        <v>1311</v>
      </c>
      <c r="D5" s="231" t="s">
        <v>1126</v>
      </c>
      <c r="E5" s="377" t="s">
        <v>1280</v>
      </c>
      <c r="F5" s="232" t="s">
        <v>1121</v>
      </c>
    </row>
    <row r="6" spans="1:6" x14ac:dyDescent="0.35">
      <c r="A6" s="233" t="s">
        <v>1005</v>
      </c>
      <c r="B6" s="379" t="s">
        <v>1312</v>
      </c>
      <c r="C6" s="231" t="s">
        <v>1313</v>
      </c>
      <c r="D6" s="231" t="s">
        <v>1109</v>
      </c>
      <c r="E6" s="376" t="s">
        <v>1281</v>
      </c>
      <c r="F6" s="232" t="s">
        <v>154</v>
      </c>
    </row>
    <row r="7" spans="1:6" x14ac:dyDescent="0.35">
      <c r="A7" s="236" t="s">
        <v>1001</v>
      </c>
      <c r="B7" s="379" t="s">
        <v>1314</v>
      </c>
      <c r="C7" s="231" t="s">
        <v>1315</v>
      </c>
      <c r="D7" s="231" t="s">
        <v>1112</v>
      </c>
      <c r="E7" s="235" t="s">
        <v>1282</v>
      </c>
      <c r="F7" s="235" t="s">
        <v>168</v>
      </c>
    </row>
    <row r="8" spans="1:6" x14ac:dyDescent="0.35">
      <c r="A8" s="375" t="s">
        <v>795</v>
      </c>
      <c r="B8" s="379" t="s">
        <v>1316</v>
      </c>
      <c r="C8" s="231" t="s">
        <v>1317</v>
      </c>
      <c r="D8" s="231" t="s">
        <v>1107</v>
      </c>
      <c r="E8" s="374" t="s">
        <v>1283</v>
      </c>
      <c r="F8" s="374" t="s">
        <v>239</v>
      </c>
    </row>
    <row r="9" spans="1:6" x14ac:dyDescent="0.35">
      <c r="A9" s="375" t="s">
        <v>993</v>
      </c>
      <c r="B9" s="379" t="s">
        <v>1318</v>
      </c>
      <c r="C9" s="231" t="s">
        <v>1319</v>
      </c>
      <c r="D9" s="231" t="s">
        <v>1106</v>
      </c>
      <c r="E9" s="374" t="s">
        <v>1284</v>
      </c>
      <c r="F9" s="374" t="s">
        <v>268</v>
      </c>
    </row>
    <row r="10" spans="1:6" x14ac:dyDescent="0.35">
      <c r="A10" s="375" t="s">
        <v>935</v>
      </c>
      <c r="B10" s="379" t="s">
        <v>1320</v>
      </c>
      <c r="C10" s="231" t="s">
        <v>1321</v>
      </c>
      <c r="D10" s="231" t="s">
        <v>1295</v>
      </c>
      <c r="E10" s="374" t="s">
        <v>1296</v>
      </c>
      <c r="F10" s="374"/>
    </row>
    <row r="11" spans="1:6" x14ac:dyDescent="0.35">
      <c r="A11" s="375" t="s">
        <v>983</v>
      </c>
      <c r="B11" s="379" t="s">
        <v>1322</v>
      </c>
      <c r="C11" s="231" t="s">
        <v>1323</v>
      </c>
      <c r="D11" s="231" t="s">
        <v>1105</v>
      </c>
      <c r="E11" s="374" t="s">
        <v>1285</v>
      </c>
      <c r="F11" s="374" t="s">
        <v>272</v>
      </c>
    </row>
    <row r="12" spans="1:6" x14ac:dyDescent="0.35">
      <c r="A12" s="375" t="s">
        <v>800</v>
      </c>
      <c r="B12" s="379" t="s">
        <v>1324</v>
      </c>
      <c r="C12" s="231" t="s">
        <v>1325</v>
      </c>
      <c r="D12" s="231" t="s">
        <v>1268</v>
      </c>
      <c r="E12" s="374" t="s">
        <v>1297</v>
      </c>
      <c r="F12" s="374" t="s">
        <v>1235</v>
      </c>
    </row>
    <row r="13" spans="1:6" x14ac:dyDescent="0.35">
      <c r="A13" s="375" t="s">
        <v>971</v>
      </c>
      <c r="B13" s="379" t="s">
        <v>1326</v>
      </c>
      <c r="C13" s="231" t="s">
        <v>1327</v>
      </c>
      <c r="D13" s="231" t="s">
        <v>1104</v>
      </c>
      <c r="E13" s="374" t="s">
        <v>1286</v>
      </c>
      <c r="F13" s="374" t="s">
        <v>1350</v>
      </c>
    </row>
    <row r="14" spans="1:6" x14ac:dyDescent="0.35">
      <c r="A14" s="375" t="s">
        <v>955</v>
      </c>
      <c r="B14" s="379" t="s">
        <v>1328</v>
      </c>
      <c r="C14" s="231" t="s">
        <v>1329</v>
      </c>
      <c r="D14" s="231" t="s">
        <v>1113</v>
      </c>
      <c r="E14" s="374" t="s">
        <v>1287</v>
      </c>
      <c r="F14" s="374" t="s">
        <v>346</v>
      </c>
    </row>
    <row r="15" spans="1:6" x14ac:dyDescent="0.35">
      <c r="A15" s="375" t="s">
        <v>1041</v>
      </c>
      <c r="B15" s="379" t="s">
        <v>1330</v>
      </c>
      <c r="C15" s="231" t="s">
        <v>1331</v>
      </c>
      <c r="D15" s="231" t="s">
        <v>1103</v>
      </c>
      <c r="E15" s="374" t="s">
        <v>1288</v>
      </c>
      <c r="F15" s="374" t="s">
        <v>374</v>
      </c>
    </row>
    <row r="16" spans="1:6" x14ac:dyDescent="0.35">
      <c r="A16" s="233" t="s">
        <v>1027</v>
      </c>
      <c r="B16" s="379" t="s">
        <v>1332</v>
      </c>
      <c r="C16" s="231" t="s">
        <v>1333</v>
      </c>
      <c r="D16" s="231" t="s">
        <v>1101</v>
      </c>
      <c r="E16" s="235" t="s">
        <v>1102</v>
      </c>
      <c r="F16" s="235" t="s">
        <v>375</v>
      </c>
    </row>
    <row r="17" spans="1:6" x14ac:dyDescent="0.35">
      <c r="A17" s="233" t="s">
        <v>939</v>
      </c>
      <c r="B17" s="234" t="s">
        <v>1334</v>
      </c>
      <c r="C17" s="229" t="s">
        <v>1335</v>
      </c>
      <c r="D17" s="229" t="s">
        <v>1100</v>
      </c>
      <c r="E17" s="234" t="s">
        <v>1289</v>
      </c>
      <c r="F17" s="234" t="s">
        <v>404</v>
      </c>
    </row>
    <row r="18" spans="1:6" x14ac:dyDescent="0.35">
      <c r="A18" s="373" t="s">
        <v>907</v>
      </c>
      <c r="B18" s="379" t="s">
        <v>1336</v>
      </c>
      <c r="C18" s="231" t="s">
        <v>1337</v>
      </c>
      <c r="D18" s="231" t="s">
        <v>1127</v>
      </c>
      <c r="E18" s="374" t="s">
        <v>1290</v>
      </c>
      <c r="F18" s="374" t="s">
        <v>169</v>
      </c>
    </row>
    <row r="19" spans="1:6" x14ac:dyDescent="0.35">
      <c r="A19" s="373" t="s">
        <v>903</v>
      </c>
      <c r="B19" s="379" t="s">
        <v>1338</v>
      </c>
      <c r="C19" s="231" t="s">
        <v>1339</v>
      </c>
      <c r="D19" s="231" t="s">
        <v>1128</v>
      </c>
      <c r="E19" s="374" t="s">
        <v>1291</v>
      </c>
      <c r="F19" s="374" t="s">
        <v>503</v>
      </c>
    </row>
    <row r="20" spans="1:6" x14ac:dyDescent="0.35">
      <c r="A20" s="373" t="s">
        <v>873</v>
      </c>
      <c r="B20" s="379" t="s">
        <v>1340</v>
      </c>
      <c r="C20" s="231" t="s">
        <v>1341</v>
      </c>
      <c r="D20" s="231" t="s">
        <v>1099</v>
      </c>
      <c r="E20" s="374" t="s">
        <v>1292</v>
      </c>
      <c r="F20" s="374" t="s">
        <v>507</v>
      </c>
    </row>
    <row r="21" spans="1:6" x14ac:dyDescent="0.35">
      <c r="A21" s="373" t="s">
        <v>861</v>
      </c>
      <c r="B21" s="379" t="s">
        <v>1342</v>
      </c>
      <c r="C21" s="231" t="s">
        <v>1343</v>
      </c>
      <c r="D21" s="231" t="s">
        <v>1098</v>
      </c>
      <c r="E21" s="374" t="s">
        <v>1129</v>
      </c>
      <c r="F21" s="374" t="s">
        <v>651</v>
      </c>
    </row>
    <row r="22" spans="1:6" x14ac:dyDescent="0.35">
      <c r="A22" s="373" t="s">
        <v>841</v>
      </c>
      <c r="B22" s="379" t="s">
        <v>1344</v>
      </c>
      <c r="C22" s="231" t="s">
        <v>1345</v>
      </c>
      <c r="D22" s="231" t="s">
        <v>1097</v>
      </c>
      <c r="E22" s="374" t="s">
        <v>1293</v>
      </c>
      <c r="F22" s="374" t="s">
        <v>669</v>
      </c>
    </row>
    <row r="23" spans="1:6" x14ac:dyDescent="0.35">
      <c r="A23" s="373" t="s">
        <v>833</v>
      </c>
      <c r="B23" s="379" t="s">
        <v>1346</v>
      </c>
      <c r="C23" s="231" t="s">
        <v>1347</v>
      </c>
      <c r="D23" s="231" t="s">
        <v>1095</v>
      </c>
      <c r="E23" s="374" t="s">
        <v>1096</v>
      </c>
      <c r="F23" s="374" t="s">
        <v>698</v>
      </c>
    </row>
    <row r="24" spans="1:6" x14ac:dyDescent="0.35">
      <c r="A24" s="233" t="s">
        <v>821</v>
      </c>
      <c r="B24" s="234" t="s">
        <v>1348</v>
      </c>
      <c r="C24" s="229" t="s">
        <v>1349</v>
      </c>
      <c r="D24" s="229" t="s">
        <v>1094</v>
      </c>
      <c r="E24" s="232" t="s">
        <v>1294</v>
      </c>
      <c r="F24" s="232" t="s">
        <v>730</v>
      </c>
    </row>
  </sheetData>
  <hyperlinks>
    <hyperlink ref="A2" location="'1A3'!A1" display="1A3" xr:uid="{990A957D-1B64-4820-B9BF-5C448E428620}"/>
    <hyperlink ref="A3" location="'8A3'!A1" display="8A3" xr:uid="{D1160C64-7402-47BF-976E-11D9FC6F3BEE}"/>
    <hyperlink ref="A4" location="'8A3 (2)'!A1" display="8A3" xr:uid="{D9EDC51A-25C7-4474-A443-2A2E3DC5A356}"/>
    <hyperlink ref="A5" location="'0M4'!A1" display="0M4" xr:uid="{8C519D8D-AFA3-4E85-963A-DD47FA12B0AC}"/>
    <hyperlink ref="A6" location="APT!A1" display="APT" xr:uid="{58A15C2A-24C9-4A23-A7E6-72285161A9E4}"/>
    <hyperlink ref="A7" location="BGF!A1" display="BGF" xr:uid="{D3C3E968-19CA-43F2-B356-4C2CAFD5FDC0}"/>
    <hyperlink ref="A8" location="UOS!A1" display="UOS" xr:uid="{A67074D2-0203-4C9B-B7C0-A63E64F6974D}"/>
    <hyperlink ref="A9" location="CKV!A1" display="CKV" xr:uid="{B1183AFB-0267-4D3C-B7DD-91A1DDFF1360}"/>
    <hyperlink ref="A10" location="'M01'!A1" display="M01" xr:uid="{FFA6B845-55F1-496B-84BB-8F8F396CA647}"/>
    <hyperlink ref="A11" location="DYR!A1" display="DYR" xr:uid="{43DBEB36-B0E8-4FAB-8B74-553DD6588E4B}"/>
    <hyperlink ref="A12" location="UCY!A1" display="UCY" xr:uid="{2B55CC05-3AAE-423B-BC78-A074E6AEDC24}"/>
    <hyperlink ref="A13" location="FYM!A1" display="FYM" xr:uid="{02A6BBCF-B46D-40D8-9F3A-51B7294DD2B3}"/>
    <hyperlink ref="A14" location="GZS!A1" display="GZS" xr:uid="{9AA4DF63-AA2E-4829-8B3A-F9EAAE96861A}"/>
    <hyperlink ref="A15" location="'2A1'!A1" display="2A1" xr:uid="{C0C74293-F1ED-426A-8B18-75510C75D946}"/>
    <hyperlink ref="A16" location="'3M7'!A1" display="3M7" xr:uid="{206D297D-C773-4A9A-829B-3D91AAB10CC5}"/>
    <hyperlink ref="A17" location="LUG!A1" display="LUG" xr:uid="{FA105A42-86A7-4C15-87CA-3A02EA524336}"/>
    <hyperlink ref="A18" location="'M54'!A1" display="M54" xr:uid="{C86C6EB3-D093-465F-B455-72F8A8B88810}"/>
    <hyperlink ref="A19" location="'M91'!A1" display="M91" xr:uid="{D3948F9D-F48C-42D1-BF2B-DFE2FD4FD8D8}"/>
    <hyperlink ref="A20" location="MQY!A1" display="MQY" xr:uid="{056DD210-2BAD-4466-92AC-5B68EF76FE44}"/>
    <hyperlink ref="A21" location="PHT!A1" display="PHT" xr:uid="{229F5F1B-277D-41A9-A67B-A6FA2DC3E1CD}"/>
    <hyperlink ref="A22" location="RZR!A1" display="RZR" xr:uid="{A49B8F1A-D940-43E9-973E-32928CD67B2F}"/>
    <hyperlink ref="A23" location="SNH!A1" display="SNH" xr:uid="{6ED5D14A-9B47-4B1E-852B-346A8A2DF842}"/>
    <hyperlink ref="A24" location="SZY!A1" display="SZY" xr:uid="{E84D9F10-C911-43C1-97AB-0EEE51BE37C3}"/>
  </hyperlink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9AAF4-BA82-482F-B1B6-3DD1B0BB9447}">
  <dimension ref="A3:I15"/>
  <sheetViews>
    <sheetView topLeftCell="C1" workbookViewId="0">
      <selection activeCell="B8" sqref="B8"/>
    </sheetView>
  </sheetViews>
  <sheetFormatPr defaultColWidth="9.1796875" defaultRowHeight="14.5" x14ac:dyDescent="0.35"/>
  <cols>
    <col min="1" max="1" width="44.81640625" style="75" customWidth="1"/>
    <col min="2" max="2" width="25.26953125" style="75" customWidth="1"/>
    <col min="3" max="3" width="43.7265625" style="75" customWidth="1"/>
    <col min="4" max="4" width="32.54296875" style="75" customWidth="1"/>
    <col min="5" max="5" width="31.81640625" style="75" customWidth="1"/>
    <col min="6" max="6" width="25.26953125" style="75" customWidth="1"/>
    <col min="7" max="7" width="23.1796875" style="75" customWidth="1"/>
    <col min="8" max="8" width="27.7265625" style="75" customWidth="1"/>
    <col min="9" max="16384" width="9.1796875" style="75"/>
  </cols>
  <sheetData>
    <row r="3" spans="1:9" x14ac:dyDescent="0.35">
      <c r="A3" s="74" t="s">
        <v>7</v>
      </c>
      <c r="B3" s="240" t="s">
        <v>1054</v>
      </c>
      <c r="C3" s="74"/>
    </row>
    <row r="4" spans="1:9" x14ac:dyDescent="0.35">
      <c r="A4" s="74" t="s">
        <v>8</v>
      </c>
      <c r="B4" s="240" t="str">
        <f>VLOOKUP(B3,DATA!A2:E80,3)</f>
        <v>Copperhill</v>
      </c>
      <c r="C4" s="74"/>
    </row>
    <row r="5" spans="1:9" x14ac:dyDescent="0.35">
      <c r="A5" s="74" t="s">
        <v>9</v>
      </c>
      <c r="B5" s="240" t="str">
        <f>VLOOKUP(B3,DATA!A2:E80,4)</f>
        <v>Martin Campbell Field</v>
      </c>
      <c r="C5" s="74"/>
    </row>
    <row r="6" spans="1:9" x14ac:dyDescent="0.35">
      <c r="A6" s="74" t="s">
        <v>10</v>
      </c>
      <c r="B6" s="240" t="s">
        <v>15</v>
      </c>
      <c r="C6" s="74"/>
    </row>
    <row r="7" spans="1:9" x14ac:dyDescent="0.35">
      <c r="A7" s="74" t="s">
        <v>11</v>
      </c>
      <c r="B7" s="335" t="s">
        <v>1277</v>
      </c>
      <c r="C7" s="74"/>
    </row>
    <row r="8" spans="1:9" x14ac:dyDescent="0.35">
      <c r="A8" s="74" t="s">
        <v>12</v>
      </c>
      <c r="B8" s="240"/>
      <c r="C8" s="74"/>
    </row>
    <row r="9" spans="1:9" x14ac:dyDescent="0.35">
      <c r="A9" s="74" t="s">
        <v>13</v>
      </c>
      <c r="B9" s="240" t="str">
        <f>VLOOKUP(B3,DATA!A2:E80,2)</f>
        <v>Polk</v>
      </c>
      <c r="C9" s="74"/>
    </row>
    <row r="10" spans="1:9" x14ac:dyDescent="0.35">
      <c r="A10" s="74" t="s">
        <v>14</v>
      </c>
      <c r="B10" s="240" t="str">
        <f>VLOOKUP(B3,DATA!A2:E80,5)</f>
        <v>East</v>
      </c>
      <c r="C10" s="74"/>
    </row>
    <row r="11" spans="1:9" ht="15" thickBot="1" x14ac:dyDescent="0.4"/>
    <row r="12" spans="1:9" x14ac:dyDescent="0.35">
      <c r="A12" s="385" t="s">
        <v>15</v>
      </c>
      <c r="B12" s="386"/>
      <c r="C12" s="386"/>
      <c r="D12" s="386"/>
      <c r="E12" s="386"/>
      <c r="F12" s="386"/>
      <c r="G12" s="386"/>
      <c r="H12" s="387"/>
    </row>
    <row r="13" spans="1:9" x14ac:dyDescent="0.35">
      <c r="A13" s="63" t="s">
        <v>1269</v>
      </c>
      <c r="B13" s="65" t="s">
        <v>1270</v>
      </c>
      <c r="C13" s="61" t="s">
        <v>1271</v>
      </c>
      <c r="D13" s="61" t="s">
        <v>1272</v>
      </c>
      <c r="E13" s="65" t="s">
        <v>1273</v>
      </c>
      <c r="F13" s="61" t="s">
        <v>1231</v>
      </c>
      <c r="G13" s="61" t="s">
        <v>1274</v>
      </c>
      <c r="H13" s="64" t="s">
        <v>1275</v>
      </c>
      <c r="I13" s="329"/>
    </row>
    <row r="14" spans="1:9" ht="29" x14ac:dyDescent="0.35">
      <c r="A14" s="330" t="s">
        <v>15</v>
      </c>
      <c r="B14" s="312">
        <v>340108</v>
      </c>
      <c r="C14" s="331">
        <v>79950</v>
      </c>
      <c r="D14" s="312">
        <v>5000</v>
      </c>
      <c r="E14" s="312">
        <v>5000</v>
      </c>
      <c r="F14" s="312">
        <v>443849</v>
      </c>
      <c r="G14" s="312">
        <v>421657</v>
      </c>
      <c r="H14" s="313">
        <v>22192</v>
      </c>
    </row>
    <row r="15" spans="1:9" x14ac:dyDescent="0.35">
      <c r="A15" s="332" t="s">
        <v>1276</v>
      </c>
      <c r="B15" s="332">
        <v>340108</v>
      </c>
      <c r="C15" s="333">
        <v>79950</v>
      </c>
      <c r="D15" s="332">
        <v>5000</v>
      </c>
      <c r="E15" s="332">
        <v>5000</v>
      </c>
      <c r="F15" s="332">
        <v>443849</v>
      </c>
      <c r="G15" s="332">
        <v>421657</v>
      </c>
      <c r="H15" s="332">
        <v>22192</v>
      </c>
    </row>
  </sheetData>
  <mergeCells count="1">
    <mergeCell ref="A12:H12"/>
  </mergeCell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0A95-7733-48AB-AAA3-F09F5860B2A0}">
  <dimension ref="A3:J44"/>
  <sheetViews>
    <sheetView workbookViewId="0">
      <selection activeCell="B3" sqref="B3"/>
    </sheetView>
  </sheetViews>
  <sheetFormatPr defaultRowHeight="14.5" x14ac:dyDescent="0.35"/>
  <cols>
    <col min="1" max="1" width="17.81640625" customWidth="1"/>
    <col min="2" max="2" width="24.453125" customWidth="1"/>
    <col min="3" max="3" width="47.54296875" customWidth="1"/>
    <col min="4" max="4" width="10.54296875" customWidth="1"/>
    <col min="5" max="5" width="11.81640625" customWidth="1"/>
    <col min="6" max="6" width="14.1796875" customWidth="1"/>
    <col min="7" max="7" width="19.453125" customWidth="1"/>
  </cols>
  <sheetData>
    <row r="3" spans="1:10" x14ac:dyDescent="0.35">
      <c r="A3" s="1" t="s">
        <v>1091</v>
      </c>
      <c r="B3" s="243" t="s">
        <v>1013</v>
      </c>
      <c r="C3" s="1"/>
    </row>
    <row r="4" spans="1:10" x14ac:dyDescent="0.35">
      <c r="A4" s="1" t="s">
        <v>1092</v>
      </c>
      <c r="B4" s="243" t="str">
        <f>VLOOKUP(B3,DATA!A2:E80,3)</f>
        <v>Livingston</v>
      </c>
      <c r="C4" s="1"/>
    </row>
    <row r="5" spans="1:10" x14ac:dyDescent="0.35">
      <c r="A5" s="1" t="s">
        <v>9</v>
      </c>
      <c r="B5" s="243" t="str">
        <f>VLOOKUP(B3,DATA!A2:E80,4)</f>
        <v>Livingston Municipal</v>
      </c>
      <c r="C5" s="1"/>
    </row>
    <row r="6" spans="1:10" x14ac:dyDescent="0.35">
      <c r="A6" s="1" t="s">
        <v>10</v>
      </c>
      <c r="B6" s="243" t="s">
        <v>1111</v>
      </c>
      <c r="C6" s="1"/>
    </row>
    <row r="7" spans="1:10" x14ac:dyDescent="0.35">
      <c r="A7" s="1" t="s">
        <v>767</v>
      </c>
      <c r="B7" s="243" t="s">
        <v>1278</v>
      </c>
      <c r="C7" s="1"/>
    </row>
    <row r="8" spans="1:10" x14ac:dyDescent="0.35">
      <c r="A8" s="1" t="s">
        <v>12</v>
      </c>
      <c r="B8" s="243"/>
      <c r="C8" s="1"/>
    </row>
    <row r="9" spans="1:10" x14ac:dyDescent="0.35">
      <c r="A9" s="1" t="s">
        <v>13</v>
      </c>
      <c r="B9" s="243" t="str">
        <f>VLOOKUP(B3,DATA!A2:E80,2)</f>
        <v>Overton</v>
      </c>
      <c r="C9" s="1"/>
    </row>
    <row r="10" spans="1:10" x14ac:dyDescent="0.35">
      <c r="A10" s="1" t="s">
        <v>14</v>
      </c>
      <c r="B10" s="243" t="str">
        <f>VLOOKUP(B3,DATA!A2:E80,5)</f>
        <v>Middle</v>
      </c>
      <c r="C10" s="1"/>
    </row>
    <row r="11" spans="1:10" ht="15" thickBot="1" x14ac:dyDescent="0.4">
      <c r="H11" s="2"/>
      <c r="I11" s="2"/>
      <c r="J11" s="2"/>
    </row>
    <row r="12" spans="1:10" x14ac:dyDescent="0.35">
      <c r="A12" s="402" t="s">
        <v>17</v>
      </c>
      <c r="B12" s="403"/>
      <c r="C12" s="403"/>
      <c r="D12" s="403"/>
      <c r="E12" s="404"/>
      <c r="F12" s="402" t="s">
        <v>22</v>
      </c>
      <c r="G12" s="404"/>
      <c r="H12" s="2"/>
      <c r="I12" s="2"/>
      <c r="J12" s="2"/>
    </row>
    <row r="13" spans="1:10" x14ac:dyDescent="0.35">
      <c r="A13" s="25" t="s">
        <v>0</v>
      </c>
      <c r="B13" s="31" t="s">
        <v>1</v>
      </c>
      <c r="C13" s="7" t="s">
        <v>2</v>
      </c>
      <c r="D13" s="7" t="s">
        <v>3</v>
      </c>
      <c r="E13" s="31" t="s">
        <v>4</v>
      </c>
      <c r="F13" s="7" t="s">
        <v>5</v>
      </c>
      <c r="G13" s="28" t="s">
        <v>6</v>
      </c>
      <c r="H13" s="3"/>
      <c r="I13" s="3"/>
      <c r="J13" s="2"/>
    </row>
    <row r="14" spans="1:10" x14ac:dyDescent="0.35">
      <c r="A14" s="26">
        <v>1</v>
      </c>
      <c r="B14" s="8"/>
      <c r="C14" s="10" t="s">
        <v>16</v>
      </c>
      <c r="D14" s="16" t="s">
        <v>24</v>
      </c>
      <c r="E14" s="20">
        <v>1</v>
      </c>
      <c r="F14" s="21">
        <v>30000</v>
      </c>
      <c r="G14" s="29">
        <v>30000</v>
      </c>
      <c r="H14" s="4"/>
      <c r="I14" s="4"/>
      <c r="J14" s="2"/>
    </row>
    <row r="15" spans="1:10" ht="29" x14ac:dyDescent="0.35">
      <c r="A15" s="26">
        <v>2</v>
      </c>
      <c r="B15" s="8"/>
      <c r="C15" s="10" t="s">
        <v>32</v>
      </c>
      <c r="D15" s="16" t="s">
        <v>24</v>
      </c>
      <c r="E15" s="20">
        <v>2</v>
      </c>
      <c r="F15" s="21">
        <v>12000</v>
      </c>
      <c r="G15" s="29">
        <v>24000</v>
      </c>
      <c r="H15" s="4"/>
      <c r="I15" s="4"/>
      <c r="J15" s="2"/>
    </row>
    <row r="16" spans="1:10" x14ac:dyDescent="0.35">
      <c r="A16" s="26">
        <v>3</v>
      </c>
      <c r="B16" s="8"/>
      <c r="C16" s="10" t="s">
        <v>33</v>
      </c>
      <c r="D16" s="16" t="s">
        <v>24</v>
      </c>
      <c r="E16" s="20">
        <v>7</v>
      </c>
      <c r="F16" s="21">
        <v>5000</v>
      </c>
      <c r="G16" s="29">
        <v>35000</v>
      </c>
      <c r="H16" s="4"/>
      <c r="I16" s="4"/>
      <c r="J16" s="2"/>
    </row>
    <row r="17" spans="1:10" ht="29" x14ac:dyDescent="0.35">
      <c r="A17" s="26">
        <v>4</v>
      </c>
      <c r="B17" s="8"/>
      <c r="C17" s="10" t="s">
        <v>34</v>
      </c>
      <c r="D17" s="16" t="s">
        <v>24</v>
      </c>
      <c r="E17" s="20">
        <v>2</v>
      </c>
      <c r="F17" s="21">
        <v>2000</v>
      </c>
      <c r="G17" s="29">
        <v>4000</v>
      </c>
      <c r="H17" s="4"/>
      <c r="I17" s="4"/>
      <c r="J17" s="2"/>
    </row>
    <row r="18" spans="1:10" x14ac:dyDescent="0.35">
      <c r="A18" s="26">
        <v>5</v>
      </c>
      <c r="B18" s="8"/>
      <c r="C18" s="10" t="s">
        <v>35</v>
      </c>
      <c r="D18" s="16" t="s">
        <v>24</v>
      </c>
      <c r="E18" s="20">
        <v>1</v>
      </c>
      <c r="F18" s="21">
        <v>20000</v>
      </c>
      <c r="G18" s="29">
        <v>20000</v>
      </c>
      <c r="H18" s="4"/>
      <c r="I18" s="4"/>
      <c r="J18" s="2"/>
    </row>
    <row r="19" spans="1:10" ht="29" x14ac:dyDescent="0.35">
      <c r="A19" s="26">
        <v>6</v>
      </c>
      <c r="B19" s="8"/>
      <c r="C19" s="10" t="s">
        <v>36</v>
      </c>
      <c r="D19" s="16" t="s">
        <v>37</v>
      </c>
      <c r="E19" s="20">
        <v>30</v>
      </c>
      <c r="F19" s="22">
        <v>700</v>
      </c>
      <c r="G19" s="29">
        <v>21000</v>
      </c>
      <c r="H19" s="4"/>
      <c r="I19" s="4"/>
      <c r="J19" s="2"/>
    </row>
    <row r="20" spans="1:10" x14ac:dyDescent="0.35">
      <c r="A20" s="26">
        <v>7</v>
      </c>
      <c r="B20" s="8"/>
      <c r="C20" s="10" t="s">
        <v>38</v>
      </c>
      <c r="D20" s="16" t="s">
        <v>37</v>
      </c>
      <c r="E20" s="20">
        <v>120</v>
      </c>
      <c r="F20" s="22">
        <v>75</v>
      </c>
      <c r="G20" s="29">
        <v>9000</v>
      </c>
      <c r="H20" s="4"/>
      <c r="I20" s="4"/>
      <c r="J20" s="2"/>
    </row>
    <row r="21" spans="1:10" x14ac:dyDescent="0.35">
      <c r="A21" s="26">
        <v>8</v>
      </c>
      <c r="B21" s="8"/>
      <c r="C21" s="10" t="s">
        <v>39</v>
      </c>
      <c r="D21" s="16" t="s">
        <v>24</v>
      </c>
      <c r="E21" s="20">
        <v>1</v>
      </c>
      <c r="F21" s="21">
        <v>15000</v>
      </c>
      <c r="G21" s="29">
        <v>15000</v>
      </c>
      <c r="H21" s="4"/>
      <c r="I21" s="4"/>
      <c r="J21" s="2"/>
    </row>
    <row r="22" spans="1:10" x14ac:dyDescent="0.35">
      <c r="A22" s="26">
        <v>9</v>
      </c>
      <c r="B22" s="8"/>
      <c r="C22" s="10" t="s">
        <v>40</v>
      </c>
      <c r="D22" s="16" t="s">
        <v>28</v>
      </c>
      <c r="E22" s="20">
        <v>1500</v>
      </c>
      <c r="F22" s="22">
        <v>55</v>
      </c>
      <c r="G22" s="29">
        <v>82500</v>
      </c>
      <c r="H22" s="4"/>
      <c r="I22" s="4"/>
      <c r="J22" s="2"/>
    </row>
    <row r="23" spans="1:10" ht="29" x14ac:dyDescent="0.35">
      <c r="A23" s="26">
        <v>10</v>
      </c>
      <c r="B23" s="8"/>
      <c r="C23" s="10" t="s">
        <v>41</v>
      </c>
      <c r="D23" s="16" t="s">
        <v>24</v>
      </c>
      <c r="E23" s="20">
        <v>1</v>
      </c>
      <c r="F23" s="21">
        <v>10000</v>
      </c>
      <c r="G23" s="29">
        <v>10000</v>
      </c>
      <c r="H23" s="4"/>
      <c r="I23" s="4"/>
      <c r="J23" s="2"/>
    </row>
    <row r="24" spans="1:10" x14ac:dyDescent="0.35">
      <c r="A24" s="26">
        <v>11</v>
      </c>
      <c r="B24" s="8"/>
      <c r="C24" s="10" t="s">
        <v>42</v>
      </c>
      <c r="D24" s="16" t="s">
        <v>28</v>
      </c>
      <c r="E24" s="20">
        <v>2000</v>
      </c>
      <c r="F24" s="22">
        <v>10</v>
      </c>
      <c r="G24" s="29">
        <v>20000</v>
      </c>
      <c r="H24" s="4"/>
      <c r="I24" s="4"/>
      <c r="J24" s="2"/>
    </row>
    <row r="25" spans="1:10" x14ac:dyDescent="0.35">
      <c r="A25" s="26">
        <v>12</v>
      </c>
      <c r="B25" s="8"/>
      <c r="C25" s="10" t="s">
        <v>43</v>
      </c>
      <c r="D25" s="16" t="s">
        <v>28</v>
      </c>
      <c r="E25" s="20">
        <v>2000</v>
      </c>
      <c r="F25" s="22">
        <v>9</v>
      </c>
      <c r="G25" s="29">
        <v>18000</v>
      </c>
      <c r="H25" s="4"/>
      <c r="I25" s="4"/>
      <c r="J25" s="2"/>
    </row>
    <row r="26" spans="1:10" x14ac:dyDescent="0.35">
      <c r="A26" s="26">
        <v>13</v>
      </c>
      <c r="B26" s="8"/>
      <c r="C26" s="10" t="s">
        <v>44</v>
      </c>
      <c r="D26" s="16" t="s">
        <v>28</v>
      </c>
      <c r="E26" s="20">
        <v>2</v>
      </c>
      <c r="F26" s="21">
        <v>18000</v>
      </c>
      <c r="G26" s="29">
        <v>36000</v>
      </c>
      <c r="H26" s="4"/>
      <c r="I26" s="4"/>
      <c r="J26" s="2"/>
    </row>
    <row r="27" spans="1:10" x14ac:dyDescent="0.35">
      <c r="A27" s="26">
        <v>14</v>
      </c>
      <c r="B27" s="8"/>
      <c r="C27" s="10" t="s">
        <v>45</v>
      </c>
      <c r="D27" s="16" t="s">
        <v>24</v>
      </c>
      <c r="E27" s="20">
        <v>1500</v>
      </c>
      <c r="F27" s="22">
        <v>10</v>
      </c>
      <c r="G27" s="29">
        <v>15000</v>
      </c>
      <c r="H27" s="4"/>
      <c r="I27" s="4"/>
      <c r="J27" s="2"/>
    </row>
    <row r="28" spans="1:10" x14ac:dyDescent="0.35">
      <c r="A28" s="26">
        <v>15</v>
      </c>
      <c r="B28" s="8"/>
      <c r="C28" s="10" t="s">
        <v>46</v>
      </c>
      <c r="D28" s="16" t="s">
        <v>28</v>
      </c>
      <c r="E28" s="20">
        <v>2000</v>
      </c>
      <c r="F28" s="22">
        <v>6.5</v>
      </c>
      <c r="G28" s="29">
        <v>13000</v>
      </c>
      <c r="H28" s="4"/>
      <c r="I28" s="4"/>
      <c r="J28" s="2"/>
    </row>
    <row r="29" spans="1:10" x14ac:dyDescent="0.35">
      <c r="A29" s="27">
        <v>16</v>
      </c>
      <c r="B29" s="9"/>
      <c r="C29" s="12" t="s">
        <v>47</v>
      </c>
      <c r="D29" s="17" t="s">
        <v>24</v>
      </c>
      <c r="E29" s="23">
        <v>1</v>
      </c>
      <c r="F29" s="24">
        <v>25000</v>
      </c>
      <c r="G29" s="30">
        <v>25000</v>
      </c>
      <c r="H29" s="4"/>
      <c r="I29" s="4"/>
      <c r="J29" s="2"/>
    </row>
    <row r="30" spans="1:10" x14ac:dyDescent="0.35">
      <c r="A30" s="409" t="s">
        <v>18</v>
      </c>
      <c r="B30" s="410"/>
      <c r="C30" s="410"/>
      <c r="D30" s="410"/>
      <c r="E30" s="410"/>
      <c r="F30" s="405">
        <f>SUM(G14:G29)</f>
        <v>377500</v>
      </c>
      <c r="G30" s="406"/>
      <c r="H30" s="2"/>
      <c r="I30" s="2"/>
      <c r="J30" s="2"/>
    </row>
    <row r="31" spans="1:10" x14ac:dyDescent="0.35">
      <c r="A31" s="399" t="s">
        <v>19</v>
      </c>
      <c r="B31" s="400"/>
      <c r="C31" s="400"/>
      <c r="D31" s="400"/>
      <c r="E31" s="400"/>
      <c r="F31" s="407">
        <v>64175</v>
      </c>
      <c r="G31" s="408"/>
      <c r="H31" s="2"/>
      <c r="I31" s="2"/>
      <c r="J31" s="2"/>
    </row>
    <row r="32" spans="1:10" ht="15" thickBot="1" x14ac:dyDescent="0.4">
      <c r="A32" s="388" t="s">
        <v>20</v>
      </c>
      <c r="B32" s="389"/>
      <c r="C32" s="389"/>
      <c r="D32" s="389"/>
      <c r="E32" s="389"/>
      <c r="F32" s="401">
        <v>485842.5</v>
      </c>
      <c r="G32" s="393"/>
    </row>
    <row r="33" spans="1:10" ht="15" thickBot="1" x14ac:dyDescent="0.4"/>
    <row r="34" spans="1:10" x14ac:dyDescent="0.35">
      <c r="A34" s="402" t="s">
        <v>17</v>
      </c>
      <c r="B34" s="403"/>
      <c r="C34" s="403"/>
      <c r="D34" s="403"/>
      <c r="E34" s="403"/>
      <c r="F34" s="402" t="s">
        <v>22</v>
      </c>
      <c r="G34" s="404"/>
      <c r="H34" s="2"/>
      <c r="I34" s="2"/>
      <c r="J34" s="2"/>
    </row>
    <row r="35" spans="1:10" x14ac:dyDescent="0.35">
      <c r="A35" s="25" t="s">
        <v>0</v>
      </c>
      <c r="B35" s="31" t="s">
        <v>1</v>
      </c>
      <c r="C35" s="7" t="s">
        <v>2</v>
      </c>
      <c r="D35" s="7" t="s">
        <v>3</v>
      </c>
      <c r="E35" s="31" t="s">
        <v>4</v>
      </c>
      <c r="F35" s="7" t="s">
        <v>5</v>
      </c>
      <c r="G35" s="28" t="s">
        <v>6</v>
      </c>
      <c r="H35" s="2"/>
      <c r="I35" s="2"/>
      <c r="J35" s="2"/>
    </row>
    <row r="36" spans="1:10" x14ac:dyDescent="0.35">
      <c r="A36" s="26">
        <v>17</v>
      </c>
      <c r="B36" s="8"/>
      <c r="C36" s="10" t="s">
        <v>23</v>
      </c>
      <c r="D36" s="16" t="s">
        <v>24</v>
      </c>
      <c r="E36" s="20">
        <v>30</v>
      </c>
      <c r="F36" s="22">
        <v>450</v>
      </c>
      <c r="G36" s="29">
        <v>13500</v>
      </c>
      <c r="H36" s="4"/>
      <c r="I36" s="4"/>
      <c r="J36" s="2"/>
    </row>
    <row r="37" spans="1:10" x14ac:dyDescent="0.35">
      <c r="A37" s="26">
        <v>18</v>
      </c>
      <c r="B37" s="8"/>
      <c r="C37" s="10" t="s">
        <v>25</v>
      </c>
      <c r="D37" s="16" t="s">
        <v>24</v>
      </c>
      <c r="E37" s="20">
        <v>2</v>
      </c>
      <c r="F37" s="21">
        <v>2500</v>
      </c>
      <c r="G37" s="29">
        <v>5000</v>
      </c>
      <c r="H37" s="4"/>
      <c r="I37" s="4"/>
      <c r="J37" s="2"/>
    </row>
    <row r="38" spans="1:10" x14ac:dyDescent="0.35">
      <c r="A38" s="26">
        <v>19</v>
      </c>
      <c r="B38" s="8"/>
      <c r="C38" s="10" t="s">
        <v>26</v>
      </c>
      <c r="D38" s="16" t="s">
        <v>24</v>
      </c>
      <c r="E38" s="20">
        <v>1</v>
      </c>
      <c r="F38" s="21">
        <v>30000</v>
      </c>
      <c r="G38" s="29">
        <v>30000</v>
      </c>
      <c r="H38" s="4"/>
      <c r="I38" s="4"/>
      <c r="J38" s="2"/>
    </row>
    <row r="39" spans="1:10" x14ac:dyDescent="0.35">
      <c r="A39" s="26">
        <v>20</v>
      </c>
      <c r="B39" s="8"/>
      <c r="C39" s="10" t="s">
        <v>27</v>
      </c>
      <c r="D39" s="16" t="s">
        <v>28</v>
      </c>
      <c r="E39" s="20">
        <v>2000</v>
      </c>
      <c r="F39" s="22">
        <v>4.5</v>
      </c>
      <c r="G39" s="29">
        <v>9000</v>
      </c>
      <c r="H39" s="4"/>
      <c r="I39" s="4"/>
      <c r="J39" s="2"/>
    </row>
    <row r="40" spans="1:10" x14ac:dyDescent="0.35">
      <c r="A40" s="26">
        <v>21</v>
      </c>
      <c r="B40" s="8"/>
      <c r="C40" s="10" t="s">
        <v>29</v>
      </c>
      <c r="D40" s="16" t="s">
        <v>24</v>
      </c>
      <c r="E40" s="20">
        <v>1</v>
      </c>
      <c r="F40" s="21">
        <v>20000</v>
      </c>
      <c r="G40" s="29">
        <v>20000</v>
      </c>
      <c r="H40" s="4"/>
      <c r="I40" s="4"/>
      <c r="J40" s="2"/>
    </row>
    <row r="41" spans="1:10" x14ac:dyDescent="0.35">
      <c r="A41" s="27">
        <v>22</v>
      </c>
      <c r="B41" s="9"/>
      <c r="C41" s="12" t="s">
        <v>30</v>
      </c>
      <c r="D41" s="17" t="s">
        <v>31</v>
      </c>
      <c r="E41" s="23">
        <v>6</v>
      </c>
      <c r="F41" s="24">
        <v>1350</v>
      </c>
      <c r="G41" s="30">
        <v>8100</v>
      </c>
      <c r="H41" s="4"/>
      <c r="I41" s="4"/>
      <c r="J41" s="2"/>
    </row>
    <row r="42" spans="1:10" x14ac:dyDescent="0.35">
      <c r="A42" s="394" t="s">
        <v>18</v>
      </c>
      <c r="B42" s="395"/>
      <c r="C42" s="395"/>
      <c r="D42" s="395"/>
      <c r="E42" s="396"/>
      <c r="F42" s="397">
        <f>SUM(G36:G41)</f>
        <v>85600</v>
      </c>
      <c r="G42" s="398"/>
      <c r="H42" s="2"/>
      <c r="I42" s="2"/>
      <c r="J42" s="2"/>
    </row>
    <row r="43" spans="1:10" x14ac:dyDescent="0.35">
      <c r="A43" s="399" t="s">
        <v>19</v>
      </c>
      <c r="B43" s="400"/>
      <c r="C43" s="400"/>
      <c r="D43" s="400"/>
      <c r="E43" s="400"/>
      <c r="F43" s="390">
        <v>14552</v>
      </c>
      <c r="G43" s="391"/>
      <c r="H43" s="2"/>
      <c r="I43" s="2"/>
      <c r="J43" s="2"/>
    </row>
    <row r="44" spans="1:10" ht="15" thickBot="1" x14ac:dyDescent="0.4">
      <c r="A44" s="388" t="s">
        <v>21</v>
      </c>
      <c r="B44" s="389"/>
      <c r="C44" s="389"/>
      <c r="D44" s="389"/>
      <c r="E44" s="389"/>
      <c r="F44" s="392">
        <v>110167.2</v>
      </c>
      <c r="G44" s="393"/>
    </row>
  </sheetData>
  <mergeCells count="16">
    <mergeCell ref="A32:E32"/>
    <mergeCell ref="F32:G32"/>
    <mergeCell ref="A34:E34"/>
    <mergeCell ref="F34:G34"/>
    <mergeCell ref="F12:G12"/>
    <mergeCell ref="A12:E12"/>
    <mergeCell ref="F30:G30"/>
    <mergeCell ref="F31:G31"/>
    <mergeCell ref="A30:E30"/>
    <mergeCell ref="A31:E31"/>
    <mergeCell ref="A44:E44"/>
    <mergeCell ref="F43:G43"/>
    <mergeCell ref="F44:G44"/>
    <mergeCell ref="A42:E42"/>
    <mergeCell ref="F42:G42"/>
    <mergeCell ref="A43:E43"/>
  </mergeCells>
  <pageMargins left="0.7" right="0.7" top="0.75" bottom="0.75" header="0.3" footer="0.3"/>
  <drawing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2FA5-8B64-4466-9C40-79A3D3B5185A}">
  <dimension ref="A3:N33"/>
  <sheetViews>
    <sheetView workbookViewId="0"/>
  </sheetViews>
  <sheetFormatPr defaultRowHeight="14.5" x14ac:dyDescent="0.35"/>
  <cols>
    <col min="1" max="1" width="17.453125" customWidth="1"/>
    <col min="2" max="2" width="27.26953125" customWidth="1"/>
    <col min="3" max="3" width="24.453125" customWidth="1"/>
    <col min="4" max="4" width="9.26953125" customWidth="1"/>
    <col min="5" max="5" width="10.26953125" customWidth="1"/>
    <col min="6" max="6" width="12.81640625" customWidth="1"/>
    <col min="7" max="7" width="15.1796875" customWidth="1"/>
  </cols>
  <sheetData>
    <row r="3" spans="1:14" x14ac:dyDescent="0.35">
      <c r="A3" s="1" t="s">
        <v>1091</v>
      </c>
      <c r="B3" s="243" t="s">
        <v>1013</v>
      </c>
      <c r="C3" s="1"/>
    </row>
    <row r="4" spans="1:14" x14ac:dyDescent="0.35">
      <c r="A4" s="1" t="s">
        <v>1092</v>
      </c>
      <c r="B4" s="243" t="str">
        <f>VLOOKUP(B3,DATA!A2:E80,3)</f>
        <v>Livingston</v>
      </c>
      <c r="C4" s="1"/>
    </row>
    <row r="5" spans="1:14" x14ac:dyDescent="0.35">
      <c r="A5" s="1" t="s">
        <v>768</v>
      </c>
      <c r="B5" s="243" t="str">
        <f>VLOOKUP(B3,DATA!A2:E80,4)</f>
        <v>Livingston Municipal</v>
      </c>
      <c r="C5" s="1"/>
    </row>
    <row r="6" spans="1:14" x14ac:dyDescent="0.35">
      <c r="A6" s="1" t="s">
        <v>1093</v>
      </c>
      <c r="B6" s="243" t="s">
        <v>1110</v>
      </c>
      <c r="C6" s="1"/>
    </row>
    <row r="7" spans="1:14" x14ac:dyDescent="0.35">
      <c r="A7" s="1" t="s">
        <v>767</v>
      </c>
      <c r="B7" s="243" t="s">
        <v>1279</v>
      </c>
      <c r="C7" s="1"/>
    </row>
    <row r="8" spans="1:14" x14ac:dyDescent="0.35">
      <c r="A8" s="1" t="s">
        <v>12</v>
      </c>
      <c r="B8" s="243"/>
      <c r="C8" s="1"/>
    </row>
    <row r="9" spans="1:14" x14ac:dyDescent="0.35">
      <c r="A9" s="1" t="s">
        <v>13</v>
      </c>
      <c r="B9" s="243" t="str">
        <f>VLOOKUP(B3,DATA!A2:E80,2)</f>
        <v>Overton</v>
      </c>
      <c r="C9" s="1"/>
      <c r="H9" s="2"/>
      <c r="I9" s="2"/>
      <c r="J9" s="2"/>
      <c r="K9" s="2"/>
      <c r="L9" s="2"/>
      <c r="M9" s="2"/>
      <c r="N9" s="2"/>
    </row>
    <row r="10" spans="1:14" x14ac:dyDescent="0.35">
      <c r="A10" s="1" t="s">
        <v>14</v>
      </c>
      <c r="B10" s="243" t="str">
        <f>VLOOKUP(B3,DATA!A2:E80,5)</f>
        <v>Middle</v>
      </c>
      <c r="C10" s="1"/>
      <c r="H10" s="2"/>
      <c r="I10" s="2"/>
      <c r="J10" s="2"/>
      <c r="K10" s="2"/>
      <c r="L10" s="2"/>
      <c r="M10" s="2"/>
      <c r="N10" s="2"/>
    </row>
    <row r="11" spans="1:14" ht="15" thickBot="1" x14ac:dyDescent="0.4">
      <c r="A11" s="33"/>
      <c r="B11" s="33"/>
      <c r="C11" s="33"/>
      <c r="D11" s="33"/>
      <c r="E11" s="33"/>
      <c r="F11" s="33"/>
      <c r="G11" s="33"/>
      <c r="H11" s="34"/>
      <c r="I11" s="34"/>
      <c r="J11" s="34"/>
      <c r="K11" s="2"/>
      <c r="L11" s="2"/>
      <c r="M11" s="2"/>
      <c r="N11" s="2"/>
    </row>
    <row r="12" spans="1:14" x14ac:dyDescent="0.35">
      <c r="A12" s="416" t="s">
        <v>17</v>
      </c>
      <c r="B12" s="417"/>
      <c r="C12" s="417"/>
      <c r="D12" s="417"/>
      <c r="E12" s="417"/>
      <c r="F12" s="416" t="s">
        <v>48</v>
      </c>
      <c r="G12" s="418"/>
      <c r="H12" s="34"/>
      <c r="I12" s="34"/>
      <c r="J12" s="34"/>
      <c r="K12" s="2"/>
      <c r="L12" s="2"/>
      <c r="M12" s="2"/>
      <c r="N12" s="2"/>
    </row>
    <row r="13" spans="1:14" ht="20.149999999999999" customHeight="1" x14ac:dyDescent="0.35">
      <c r="A13" s="50" t="s">
        <v>0</v>
      </c>
      <c r="B13" s="57" t="s">
        <v>1</v>
      </c>
      <c r="C13" s="38" t="s">
        <v>2</v>
      </c>
      <c r="D13" s="38" t="s">
        <v>3</v>
      </c>
      <c r="E13" s="57" t="s">
        <v>4</v>
      </c>
      <c r="F13" s="38" t="s">
        <v>5</v>
      </c>
      <c r="G13" s="53" t="s">
        <v>6</v>
      </c>
      <c r="H13" s="35"/>
      <c r="I13" s="35"/>
      <c r="J13" s="34"/>
      <c r="K13" s="2"/>
      <c r="L13" s="2"/>
      <c r="M13" s="2"/>
      <c r="N13" s="2"/>
    </row>
    <row r="14" spans="1:14" ht="26.5" customHeight="1" x14ac:dyDescent="0.35">
      <c r="A14" s="51">
        <v>1</v>
      </c>
      <c r="B14" s="40" t="s">
        <v>49</v>
      </c>
      <c r="C14" s="44" t="s">
        <v>50</v>
      </c>
      <c r="D14" s="40" t="s">
        <v>37</v>
      </c>
      <c r="E14" s="41">
        <v>150</v>
      </c>
      <c r="F14" s="42">
        <v>5</v>
      </c>
      <c r="G14" s="54">
        <v>750</v>
      </c>
      <c r="H14" s="36"/>
      <c r="I14" s="32"/>
      <c r="J14" s="32"/>
      <c r="K14" s="32"/>
      <c r="L14" s="32"/>
      <c r="M14" s="32"/>
      <c r="N14" s="2"/>
    </row>
    <row r="15" spans="1:14" ht="24.65" customHeight="1" x14ac:dyDescent="0.35">
      <c r="A15" s="51">
        <v>2</v>
      </c>
      <c r="B15" s="40" t="s">
        <v>51</v>
      </c>
      <c r="C15" s="44" t="s">
        <v>52</v>
      </c>
      <c r="D15" s="40" t="s">
        <v>53</v>
      </c>
      <c r="E15" s="41">
        <v>1</v>
      </c>
      <c r="F15" s="42">
        <v>750</v>
      </c>
      <c r="G15" s="54">
        <v>750</v>
      </c>
      <c r="H15" s="36"/>
      <c r="I15" s="32"/>
      <c r="J15" s="32"/>
      <c r="K15" s="32"/>
      <c r="L15" s="32"/>
      <c r="M15" s="32"/>
      <c r="N15" s="2"/>
    </row>
    <row r="16" spans="1:14" ht="14.5" customHeight="1" x14ac:dyDescent="0.35">
      <c r="A16" s="51">
        <v>3</v>
      </c>
      <c r="B16" s="40" t="s">
        <v>54</v>
      </c>
      <c r="C16" s="44" t="s">
        <v>55</v>
      </c>
      <c r="D16" s="40" t="s">
        <v>56</v>
      </c>
      <c r="E16" s="41">
        <v>1</v>
      </c>
      <c r="F16" s="43">
        <v>25000</v>
      </c>
      <c r="G16" s="55">
        <v>25000</v>
      </c>
      <c r="H16" s="37"/>
      <c r="I16" s="32"/>
      <c r="J16" s="32"/>
      <c r="K16" s="32"/>
      <c r="L16" s="32"/>
      <c r="M16" s="32"/>
      <c r="N16" s="2"/>
    </row>
    <row r="17" spans="1:14" ht="14.5" customHeight="1" x14ac:dyDescent="0.35">
      <c r="A17" s="51">
        <v>4</v>
      </c>
      <c r="B17" s="40" t="s">
        <v>57</v>
      </c>
      <c r="C17" s="44" t="s">
        <v>58</v>
      </c>
      <c r="D17" s="40" t="s">
        <v>59</v>
      </c>
      <c r="E17" s="41">
        <v>470</v>
      </c>
      <c r="F17" s="42">
        <v>20</v>
      </c>
      <c r="G17" s="55">
        <v>9400</v>
      </c>
      <c r="H17" s="36"/>
      <c r="I17" s="32"/>
      <c r="J17" s="32"/>
      <c r="K17" s="32"/>
      <c r="L17" s="32"/>
      <c r="M17" s="32"/>
      <c r="N17" s="2"/>
    </row>
    <row r="18" spans="1:14" ht="14.5" customHeight="1" x14ac:dyDescent="0.35">
      <c r="A18" s="51">
        <v>5</v>
      </c>
      <c r="B18" s="40" t="s">
        <v>60</v>
      </c>
      <c r="C18" s="44" t="s">
        <v>61</v>
      </c>
      <c r="D18" s="40" t="s">
        <v>62</v>
      </c>
      <c r="E18" s="41">
        <v>100</v>
      </c>
      <c r="F18" s="42">
        <v>20</v>
      </c>
      <c r="G18" s="55">
        <v>2000</v>
      </c>
      <c r="H18" s="36"/>
      <c r="I18" s="32"/>
      <c r="J18" s="32"/>
      <c r="K18" s="32"/>
      <c r="L18" s="32"/>
      <c r="M18" s="32"/>
      <c r="N18" s="2"/>
    </row>
    <row r="19" spans="1:14" ht="14.5" customHeight="1" x14ac:dyDescent="0.35">
      <c r="A19" s="51">
        <v>6</v>
      </c>
      <c r="B19" s="40" t="s">
        <v>63</v>
      </c>
      <c r="C19" s="44" t="s">
        <v>64</v>
      </c>
      <c r="D19" s="40" t="s">
        <v>62</v>
      </c>
      <c r="E19" s="41">
        <v>100</v>
      </c>
      <c r="F19" s="42">
        <v>18</v>
      </c>
      <c r="G19" s="55">
        <v>1800</v>
      </c>
      <c r="H19" s="36"/>
      <c r="I19" s="32"/>
      <c r="J19" s="32"/>
      <c r="K19" s="32"/>
      <c r="L19" s="32"/>
      <c r="M19" s="32"/>
      <c r="N19" s="2"/>
    </row>
    <row r="20" spans="1:14" x14ac:dyDescent="0.35">
      <c r="A20" s="51">
        <v>7</v>
      </c>
      <c r="B20" s="40" t="s">
        <v>65</v>
      </c>
      <c r="C20" s="44" t="s">
        <v>66</v>
      </c>
      <c r="D20" s="40" t="s">
        <v>62</v>
      </c>
      <c r="E20" s="41">
        <v>100</v>
      </c>
      <c r="F20" s="42">
        <v>25</v>
      </c>
      <c r="G20" s="55">
        <v>2500</v>
      </c>
      <c r="H20" s="36"/>
      <c r="I20" s="32"/>
      <c r="J20" s="32"/>
      <c r="K20" s="32"/>
      <c r="L20" s="32"/>
      <c r="M20" s="32"/>
      <c r="N20" s="2"/>
    </row>
    <row r="21" spans="1:14" ht="14.5" customHeight="1" x14ac:dyDescent="0.35">
      <c r="A21" s="51">
        <v>8</v>
      </c>
      <c r="B21" s="40" t="s">
        <v>67</v>
      </c>
      <c r="C21" s="44" t="s">
        <v>68</v>
      </c>
      <c r="D21" s="40" t="s">
        <v>69</v>
      </c>
      <c r="E21" s="41">
        <v>175</v>
      </c>
      <c r="F21" s="42">
        <v>50</v>
      </c>
      <c r="G21" s="55">
        <v>8750</v>
      </c>
      <c r="H21" s="36"/>
      <c r="I21" s="32"/>
      <c r="J21" s="32"/>
      <c r="K21" s="32"/>
      <c r="L21" s="32"/>
      <c r="M21" s="32"/>
      <c r="N21" s="2"/>
    </row>
    <row r="22" spans="1:14" ht="14.5" customHeight="1" x14ac:dyDescent="0.35">
      <c r="A22" s="51">
        <v>9</v>
      </c>
      <c r="B22" s="40" t="s">
        <v>70</v>
      </c>
      <c r="C22" s="44" t="s">
        <v>71</v>
      </c>
      <c r="D22" s="40" t="s">
        <v>59</v>
      </c>
      <c r="E22" s="41">
        <v>470</v>
      </c>
      <c r="F22" s="42">
        <v>100</v>
      </c>
      <c r="G22" s="55">
        <v>47000</v>
      </c>
      <c r="H22" s="36"/>
      <c r="I22" s="32"/>
      <c r="J22" s="32"/>
      <c r="K22" s="32"/>
      <c r="L22" s="32"/>
      <c r="M22" s="32"/>
      <c r="N22" s="2"/>
    </row>
    <row r="23" spans="1:14" ht="14.5" customHeight="1" x14ac:dyDescent="0.35">
      <c r="A23" s="51">
        <v>10</v>
      </c>
      <c r="B23" s="40" t="s">
        <v>72</v>
      </c>
      <c r="C23" s="44" t="s">
        <v>73</v>
      </c>
      <c r="D23" s="40" t="s">
        <v>62</v>
      </c>
      <c r="E23" s="41">
        <v>60</v>
      </c>
      <c r="F23" s="42">
        <v>400</v>
      </c>
      <c r="G23" s="55">
        <v>24000</v>
      </c>
      <c r="H23" s="36"/>
      <c r="I23" s="32"/>
      <c r="J23" s="32"/>
      <c r="K23" s="32"/>
      <c r="L23" s="32"/>
      <c r="M23" s="32"/>
      <c r="N23" s="2"/>
    </row>
    <row r="24" spans="1:14" x14ac:dyDescent="0.35">
      <c r="A24" s="51">
        <v>11</v>
      </c>
      <c r="B24" s="40" t="s">
        <v>74</v>
      </c>
      <c r="C24" s="44" t="s">
        <v>75</v>
      </c>
      <c r="D24" s="40" t="s">
        <v>76</v>
      </c>
      <c r="E24" s="41">
        <v>1</v>
      </c>
      <c r="F24" s="43">
        <v>1500</v>
      </c>
      <c r="G24" s="55">
        <v>1500</v>
      </c>
      <c r="H24" s="37"/>
      <c r="I24" s="32"/>
      <c r="J24" s="32"/>
      <c r="K24" s="32"/>
      <c r="L24" s="32"/>
      <c r="M24" s="32"/>
      <c r="N24" s="2"/>
    </row>
    <row r="25" spans="1:14" x14ac:dyDescent="0.35">
      <c r="A25" s="51">
        <v>12</v>
      </c>
      <c r="B25" s="40" t="s">
        <v>77</v>
      </c>
      <c r="C25" s="44" t="s">
        <v>78</v>
      </c>
      <c r="D25" s="40" t="s">
        <v>53</v>
      </c>
      <c r="E25" s="41">
        <v>7</v>
      </c>
      <c r="F25" s="42">
        <v>750</v>
      </c>
      <c r="G25" s="55">
        <v>5250</v>
      </c>
      <c r="H25" s="36"/>
      <c r="I25" s="32"/>
      <c r="J25" s="32"/>
      <c r="K25" s="32"/>
      <c r="L25" s="32"/>
      <c r="M25" s="32"/>
      <c r="N25" s="2"/>
    </row>
    <row r="26" spans="1:14" ht="14.5" customHeight="1" x14ac:dyDescent="0.35">
      <c r="A26" s="51">
        <v>13</v>
      </c>
      <c r="B26" s="40" t="s">
        <v>77</v>
      </c>
      <c r="C26" s="44" t="s">
        <v>79</v>
      </c>
      <c r="D26" s="40" t="s">
        <v>53</v>
      </c>
      <c r="E26" s="41">
        <v>5</v>
      </c>
      <c r="F26" s="42">
        <v>250</v>
      </c>
      <c r="G26" s="55">
        <v>1250</v>
      </c>
      <c r="H26" s="36"/>
      <c r="I26" s="32"/>
      <c r="J26" s="32"/>
      <c r="K26" s="32"/>
      <c r="L26" s="32"/>
      <c r="M26" s="32"/>
      <c r="N26" s="2"/>
    </row>
    <row r="27" spans="1:14" ht="14.5" customHeight="1" x14ac:dyDescent="0.35">
      <c r="A27" s="51">
        <v>14</v>
      </c>
      <c r="B27" s="40" t="s">
        <v>77</v>
      </c>
      <c r="C27" s="44" t="s">
        <v>80</v>
      </c>
      <c r="D27" s="40" t="s">
        <v>56</v>
      </c>
      <c r="E27" s="41">
        <v>1</v>
      </c>
      <c r="F27" s="43">
        <v>120000</v>
      </c>
      <c r="G27" s="55">
        <v>120000</v>
      </c>
      <c r="H27" s="37"/>
      <c r="I27" s="32"/>
      <c r="J27" s="32"/>
      <c r="K27" s="32"/>
      <c r="L27" s="32"/>
      <c r="M27" s="32"/>
      <c r="N27" s="2"/>
    </row>
    <row r="28" spans="1:14" ht="14.5" customHeight="1" x14ac:dyDescent="0.35">
      <c r="A28" s="52">
        <v>15</v>
      </c>
      <c r="B28" s="46" t="s">
        <v>77</v>
      </c>
      <c r="C28" s="47" t="s">
        <v>81</v>
      </c>
      <c r="D28" s="46" t="s">
        <v>56</v>
      </c>
      <c r="E28" s="48">
        <v>1</v>
      </c>
      <c r="F28" s="49">
        <v>40000</v>
      </c>
      <c r="G28" s="56">
        <v>40000</v>
      </c>
      <c r="H28" s="37"/>
      <c r="I28" s="32"/>
      <c r="J28" s="32"/>
      <c r="K28" s="32"/>
      <c r="L28" s="32"/>
      <c r="M28" s="32"/>
      <c r="N28" s="2"/>
    </row>
    <row r="29" spans="1:14" x14ac:dyDescent="0.35">
      <c r="A29" s="419" t="s">
        <v>82</v>
      </c>
      <c r="B29" s="420"/>
      <c r="C29" s="420"/>
      <c r="D29" s="420"/>
      <c r="E29" s="420"/>
      <c r="F29" s="423">
        <v>289950</v>
      </c>
      <c r="G29" s="424"/>
      <c r="H29" s="34"/>
      <c r="I29" s="34"/>
      <c r="J29" s="34"/>
      <c r="K29" s="2"/>
      <c r="L29" s="2"/>
      <c r="M29" s="2"/>
      <c r="N29" s="2"/>
    </row>
    <row r="30" spans="1:14" x14ac:dyDescent="0.35">
      <c r="A30" s="421" t="s">
        <v>83</v>
      </c>
      <c r="B30" s="422"/>
      <c r="C30" s="422"/>
      <c r="D30" s="422"/>
      <c r="E30" s="422"/>
      <c r="F30" s="425">
        <v>28995</v>
      </c>
      <c r="G30" s="426"/>
      <c r="H30" s="34"/>
      <c r="I30" s="34"/>
      <c r="J30" s="34"/>
      <c r="K30" s="2"/>
      <c r="L30" s="2"/>
      <c r="M30" s="2"/>
      <c r="N30" s="2"/>
    </row>
    <row r="31" spans="1:14" ht="15" thickBot="1" x14ac:dyDescent="0.4">
      <c r="A31" s="413"/>
      <c r="B31" s="414"/>
      <c r="C31" s="414"/>
      <c r="D31" s="414"/>
      <c r="E31" s="415"/>
      <c r="F31" s="411">
        <f>SUM(F29:G30)</f>
        <v>318945</v>
      </c>
      <c r="G31" s="412"/>
      <c r="H31" s="2"/>
      <c r="I31" s="2"/>
      <c r="J31" s="2"/>
      <c r="K31" s="2"/>
      <c r="L31" s="2"/>
      <c r="M31" s="2"/>
      <c r="N31" s="2"/>
    </row>
    <row r="32" spans="1:14" x14ac:dyDescent="0.35">
      <c r="H32" s="2"/>
      <c r="I32" s="2"/>
      <c r="J32" s="2"/>
      <c r="K32" s="2"/>
      <c r="L32" s="2"/>
      <c r="M32" s="2"/>
      <c r="N32" s="2"/>
    </row>
    <row r="33" spans="8:14" x14ac:dyDescent="0.35">
      <c r="H33" s="2"/>
      <c r="I33" s="2"/>
      <c r="J33" s="2"/>
      <c r="K33" s="2"/>
      <c r="L33" s="2"/>
      <c r="M33" s="2"/>
      <c r="N33" s="2"/>
    </row>
  </sheetData>
  <mergeCells count="8">
    <mergeCell ref="F31:G31"/>
    <mergeCell ref="A31:E31"/>
    <mergeCell ref="A12:E12"/>
    <mergeCell ref="F12:G12"/>
    <mergeCell ref="A29:E29"/>
    <mergeCell ref="A30:E30"/>
    <mergeCell ref="F29:G29"/>
    <mergeCell ref="F30:G30"/>
  </mergeCell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B055-6B4E-44B0-B3A3-50AAA88314AA}">
  <dimension ref="A3:L24"/>
  <sheetViews>
    <sheetView topLeftCell="A12" zoomScale="83" zoomScaleNormal="175" workbookViewId="0"/>
  </sheetViews>
  <sheetFormatPr defaultColWidth="9.1796875" defaultRowHeight="14.5" x14ac:dyDescent="0.35"/>
  <cols>
    <col min="1" max="1" width="39.26953125" customWidth="1"/>
    <col min="2" max="2" width="40.54296875" customWidth="1"/>
    <col min="3" max="3" width="38.81640625" customWidth="1"/>
    <col min="4" max="4" width="10.26953125" customWidth="1"/>
    <col min="5" max="5" width="13.7265625" customWidth="1"/>
    <col min="6" max="6" width="11.54296875" customWidth="1"/>
    <col min="7" max="7" width="13.54296875" customWidth="1"/>
    <col min="8" max="8" width="16.54296875" customWidth="1"/>
    <col min="9" max="9" width="17.453125" customWidth="1"/>
    <col min="10" max="10" width="12.453125" customWidth="1"/>
    <col min="11" max="11" width="14.7265625" customWidth="1"/>
  </cols>
  <sheetData>
    <row r="3" spans="1:12" x14ac:dyDescent="0.35">
      <c r="A3" s="1" t="s">
        <v>1091</v>
      </c>
      <c r="B3" s="243" t="s">
        <v>1063</v>
      </c>
      <c r="C3" s="1"/>
    </row>
    <row r="4" spans="1:12" x14ac:dyDescent="0.35">
      <c r="A4" s="1" t="s">
        <v>8</v>
      </c>
      <c r="B4" s="243" t="str">
        <f>VLOOKUP(B3,[1]DATA!A2:E80,3)</f>
        <v>Camden</v>
      </c>
      <c r="C4" s="1"/>
    </row>
    <row r="5" spans="1:12" x14ac:dyDescent="0.35">
      <c r="A5" s="1" t="s">
        <v>768</v>
      </c>
      <c r="B5" s="243" t="str">
        <f>VLOOKUP(B3,[1]DATA!A2:E80,4)</f>
        <v>Benton County</v>
      </c>
      <c r="C5" s="1"/>
    </row>
    <row r="6" spans="1:12" x14ac:dyDescent="0.35">
      <c r="A6" s="1" t="s">
        <v>1093</v>
      </c>
      <c r="B6" s="243" t="s">
        <v>1126</v>
      </c>
      <c r="C6" s="1"/>
    </row>
    <row r="7" spans="1:12" x14ac:dyDescent="0.35">
      <c r="A7" s="1" t="s">
        <v>767</v>
      </c>
      <c r="B7" s="243" t="s">
        <v>1280</v>
      </c>
      <c r="C7" s="1"/>
    </row>
    <row r="8" spans="1:12" x14ac:dyDescent="0.35">
      <c r="A8" s="1" t="s">
        <v>12</v>
      </c>
      <c r="B8" s="282">
        <v>45636</v>
      </c>
      <c r="C8" s="1"/>
    </row>
    <row r="9" spans="1:12" x14ac:dyDescent="0.35">
      <c r="A9" s="1" t="s">
        <v>13</v>
      </c>
      <c r="B9" s="243" t="str">
        <f>VLOOKUP(B3,[1]DATA!A2:E80,2)</f>
        <v>Benton</v>
      </c>
      <c r="C9" s="1"/>
    </row>
    <row r="10" spans="1:12" x14ac:dyDescent="0.35">
      <c r="A10" s="1" t="s">
        <v>14</v>
      </c>
      <c r="B10" s="243" t="str">
        <f>VLOOKUP(B3,[1]DATA!A2:E80,5)</f>
        <v>West</v>
      </c>
      <c r="C10" s="1"/>
    </row>
    <row r="11" spans="1:12" ht="15" thickBot="1" x14ac:dyDescent="0.4"/>
    <row r="12" spans="1:12" x14ac:dyDescent="0.35">
      <c r="A12" s="433" t="s">
        <v>17</v>
      </c>
      <c r="B12" s="434"/>
      <c r="C12" s="434"/>
      <c r="D12" s="434"/>
      <c r="E12" s="436"/>
      <c r="F12" s="433" t="s">
        <v>1121</v>
      </c>
      <c r="G12" s="436"/>
      <c r="H12" s="433" t="s">
        <v>1120</v>
      </c>
      <c r="I12" s="434"/>
      <c r="J12" s="433" t="s">
        <v>1119</v>
      </c>
      <c r="K12" s="436"/>
    </row>
    <row r="13" spans="1:12" x14ac:dyDescent="0.35">
      <c r="A13" s="192" t="s">
        <v>0</v>
      </c>
      <c r="B13" s="199" t="s">
        <v>1</v>
      </c>
      <c r="C13" s="5" t="s">
        <v>2</v>
      </c>
      <c r="D13" s="271" t="s">
        <v>3</v>
      </c>
      <c r="E13" s="272" t="s">
        <v>4</v>
      </c>
      <c r="F13" s="271" t="s">
        <v>5</v>
      </c>
      <c r="G13" s="271" t="s">
        <v>6</v>
      </c>
      <c r="H13" s="271" t="s">
        <v>158</v>
      </c>
      <c r="I13" s="271" t="s">
        <v>159</v>
      </c>
      <c r="J13" s="271" t="s">
        <v>160</v>
      </c>
      <c r="K13" s="270" t="s">
        <v>161</v>
      </c>
    </row>
    <row r="14" spans="1:12" x14ac:dyDescent="0.35">
      <c r="A14" s="262">
        <v>1</v>
      </c>
      <c r="B14" s="206"/>
      <c r="C14" s="206" t="s">
        <v>1125</v>
      </c>
      <c r="D14" s="280" t="s">
        <v>1124</v>
      </c>
      <c r="E14" s="279">
        <v>1</v>
      </c>
      <c r="F14" s="256">
        <v>487870</v>
      </c>
      <c r="G14" s="256">
        <v>487870</v>
      </c>
      <c r="H14" s="258">
        <v>607227.79</v>
      </c>
      <c r="I14" s="258">
        <v>607227.79</v>
      </c>
      <c r="J14" s="258">
        <v>706981</v>
      </c>
      <c r="K14" s="254">
        <v>706981</v>
      </c>
      <c r="L14" s="278"/>
    </row>
    <row r="15" spans="1:12" ht="15" thickBot="1" x14ac:dyDescent="0.4">
      <c r="A15" s="429" t="s">
        <v>1123</v>
      </c>
      <c r="B15" s="430"/>
      <c r="C15" s="430"/>
      <c r="D15" s="430"/>
      <c r="E15" s="430"/>
      <c r="F15" s="277"/>
      <c r="G15" s="276">
        <v>487870</v>
      </c>
      <c r="H15" s="274"/>
      <c r="I15" s="275">
        <v>607227.79</v>
      </c>
      <c r="J15" s="274"/>
      <c r="K15" s="273">
        <v>706981</v>
      </c>
    </row>
    <row r="16" spans="1:12" ht="15" thickBot="1" x14ac:dyDescent="0.4"/>
    <row r="17" spans="1:11" x14ac:dyDescent="0.35">
      <c r="A17" s="433" t="s">
        <v>1122</v>
      </c>
      <c r="B17" s="434"/>
      <c r="C17" s="434"/>
      <c r="D17" s="434"/>
      <c r="E17" s="434"/>
      <c r="F17" s="427" t="s">
        <v>1121</v>
      </c>
      <c r="G17" s="428"/>
      <c r="H17" s="427" t="s">
        <v>1120</v>
      </c>
      <c r="I17" s="435"/>
      <c r="J17" s="427" t="s">
        <v>1119</v>
      </c>
      <c r="K17" s="428"/>
    </row>
    <row r="18" spans="1:11" x14ac:dyDescent="0.35">
      <c r="A18" s="192" t="s">
        <v>0</v>
      </c>
      <c r="B18" s="199" t="s">
        <v>1</v>
      </c>
      <c r="C18" s="5" t="s">
        <v>2</v>
      </c>
      <c r="D18" s="271" t="s">
        <v>3</v>
      </c>
      <c r="E18" s="272" t="s">
        <v>4</v>
      </c>
      <c r="F18" s="271" t="s">
        <v>5</v>
      </c>
      <c r="G18" s="271" t="s">
        <v>6</v>
      </c>
      <c r="H18" s="271" t="s">
        <v>158</v>
      </c>
      <c r="I18" s="271" t="s">
        <v>159</v>
      </c>
      <c r="J18" s="271" t="s">
        <v>160</v>
      </c>
      <c r="K18" s="270" t="s">
        <v>161</v>
      </c>
    </row>
    <row r="19" spans="1:11" x14ac:dyDescent="0.35">
      <c r="A19" s="268">
        <v>1</v>
      </c>
      <c r="B19" s="205"/>
      <c r="C19" s="267" t="s">
        <v>1118</v>
      </c>
      <c r="D19" s="266" t="s">
        <v>132</v>
      </c>
      <c r="E19" s="265">
        <v>250</v>
      </c>
      <c r="F19" s="269">
        <v>28.8</v>
      </c>
      <c r="G19" s="264">
        <v>7200</v>
      </c>
      <c r="H19" s="269">
        <v>304.24</v>
      </c>
      <c r="I19" s="264">
        <v>76060</v>
      </c>
      <c r="J19" s="269">
        <v>103.52</v>
      </c>
      <c r="K19" s="263">
        <v>25880</v>
      </c>
    </row>
    <row r="20" spans="1:11" ht="43.5" x14ac:dyDescent="0.35">
      <c r="A20" s="268">
        <v>2</v>
      </c>
      <c r="B20" s="205"/>
      <c r="C20" s="267" t="s">
        <v>1117</v>
      </c>
      <c r="D20" s="266" t="s">
        <v>53</v>
      </c>
      <c r="E20" s="265">
        <v>1</v>
      </c>
      <c r="F20" s="264">
        <v>6000</v>
      </c>
      <c r="G20" s="264">
        <v>6000</v>
      </c>
      <c r="H20" s="264">
        <v>10447.780000000001</v>
      </c>
      <c r="I20" s="264">
        <v>10447.780000000001</v>
      </c>
      <c r="J20" s="264">
        <v>29952</v>
      </c>
      <c r="K20" s="263">
        <v>29952</v>
      </c>
    </row>
    <row r="21" spans="1:11" ht="29" x14ac:dyDescent="0.35">
      <c r="A21" s="262">
        <v>3</v>
      </c>
      <c r="B21" s="206"/>
      <c r="C21" s="261" t="s">
        <v>1116</v>
      </c>
      <c r="D21" s="260" t="s">
        <v>132</v>
      </c>
      <c r="E21" s="259">
        <v>6500</v>
      </c>
      <c r="F21" s="255">
        <v>8.77</v>
      </c>
      <c r="G21" s="258">
        <v>44005</v>
      </c>
      <c r="H21" s="257">
        <v>2.2200000000000002</v>
      </c>
      <c r="I21" s="256">
        <v>14430</v>
      </c>
      <c r="J21" s="255">
        <v>2.65</v>
      </c>
      <c r="K21" s="254">
        <v>17225</v>
      </c>
    </row>
    <row r="22" spans="1:11" ht="15" thickBot="1" x14ac:dyDescent="0.4">
      <c r="A22" s="429" t="s">
        <v>1115</v>
      </c>
      <c r="B22" s="430"/>
      <c r="C22" s="430"/>
      <c r="D22" s="430"/>
      <c r="E22" s="430"/>
      <c r="F22" s="204"/>
      <c r="G22" s="253">
        <f>SUM(Table3140[Amount])</f>
        <v>57205</v>
      </c>
      <c r="H22" s="252"/>
      <c r="I22" s="253">
        <f>SUM(Table3140[Amount3])</f>
        <v>100937.78</v>
      </c>
      <c r="J22" s="252"/>
      <c r="K22" s="251">
        <f>SUM(Table3140[Amount5])</f>
        <v>73057</v>
      </c>
    </row>
    <row r="23" spans="1:11" ht="15" thickBot="1" x14ac:dyDescent="0.4"/>
    <row r="24" spans="1:11" ht="15" thickBot="1" x14ac:dyDescent="0.4">
      <c r="A24" s="431" t="s">
        <v>1114</v>
      </c>
      <c r="B24" s="432"/>
      <c r="C24" s="432"/>
      <c r="D24" s="432"/>
      <c r="E24" s="432"/>
      <c r="F24" s="250"/>
      <c r="G24" s="249">
        <f>SUM(G15,G22)</f>
        <v>545075</v>
      </c>
      <c r="H24" s="248"/>
      <c r="I24" s="249">
        <f>SUM(I15,I22)</f>
        <v>708165.57000000007</v>
      </c>
      <c r="J24" s="248"/>
      <c r="K24" s="247">
        <f>SUM(K15,K22)</f>
        <v>780038</v>
      </c>
    </row>
  </sheetData>
  <mergeCells count="11">
    <mergeCell ref="F12:G12"/>
    <mergeCell ref="H12:I12"/>
    <mergeCell ref="J12:K12"/>
    <mergeCell ref="A12:E12"/>
    <mergeCell ref="A15:E15"/>
    <mergeCell ref="J17:K17"/>
    <mergeCell ref="A22:E22"/>
    <mergeCell ref="A24:E24"/>
    <mergeCell ref="A17:E17"/>
    <mergeCell ref="F17:G17"/>
    <mergeCell ref="H17:I17"/>
  </mergeCells>
  <pageMargins left="0.7" right="0.7" top="0.75" bottom="0.75" header="0.3" footer="0.3"/>
  <drawing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4AC21-F086-4845-B319-69E75925130B}">
  <dimension ref="A3:N63"/>
  <sheetViews>
    <sheetView topLeftCell="E1" zoomScale="123" zoomScaleNormal="115" workbookViewId="0">
      <selection activeCell="B3" sqref="B3"/>
    </sheetView>
  </sheetViews>
  <sheetFormatPr defaultColWidth="8.7265625" defaultRowHeight="14.5" x14ac:dyDescent="0.35"/>
  <cols>
    <col min="1" max="1" width="17.54296875" style="75" customWidth="1"/>
    <col min="2" max="2" width="19" style="75" customWidth="1"/>
    <col min="3" max="3" width="17.26953125" style="75" customWidth="1"/>
    <col min="4" max="4" width="11.1796875" style="75" customWidth="1"/>
    <col min="5" max="5" width="13" style="75" customWidth="1"/>
    <col min="6" max="6" width="14.81640625" style="75" customWidth="1"/>
    <col min="7" max="7" width="15.81640625" style="75" customWidth="1"/>
    <col min="8" max="8" width="16.1796875" style="75" customWidth="1"/>
    <col min="9" max="9" width="13.81640625" style="75" customWidth="1"/>
    <col min="10" max="10" width="15.81640625" style="75" customWidth="1"/>
    <col min="11" max="11" width="14.1796875" style="75" customWidth="1"/>
    <col min="12" max="12" width="15.453125" style="75" customWidth="1"/>
    <col min="13" max="13" width="15.1796875" style="75" customWidth="1"/>
    <col min="14" max="16384" width="8.7265625" style="75"/>
  </cols>
  <sheetData>
    <row r="3" spans="1:13" x14ac:dyDescent="0.35">
      <c r="A3" s="74" t="s">
        <v>1091</v>
      </c>
      <c r="B3" s="240" t="s">
        <v>1005</v>
      </c>
      <c r="C3" s="74"/>
    </row>
    <row r="4" spans="1:13" x14ac:dyDescent="0.35">
      <c r="A4" s="74" t="s">
        <v>8</v>
      </c>
      <c r="B4" s="240" t="str">
        <f>VLOOKUP(B3,DATA!A2:E80,3)</f>
        <v>Jasper</v>
      </c>
      <c r="C4" s="74"/>
    </row>
    <row r="5" spans="1:13" x14ac:dyDescent="0.35">
      <c r="A5" s="74" t="s">
        <v>768</v>
      </c>
      <c r="B5" s="240" t="str">
        <f>VLOOKUP(B3,DATA!A2:E80,4)</f>
        <v>Marion County-Brown Field</v>
      </c>
      <c r="C5" s="74"/>
    </row>
    <row r="6" spans="1:13" x14ac:dyDescent="0.35">
      <c r="A6" s="74" t="s">
        <v>1093</v>
      </c>
      <c r="B6" s="240" t="s">
        <v>1109</v>
      </c>
      <c r="C6" s="74"/>
    </row>
    <row r="7" spans="1:13" x14ac:dyDescent="0.35">
      <c r="A7" s="74" t="s">
        <v>767</v>
      </c>
      <c r="B7" s="240" t="s">
        <v>1281</v>
      </c>
      <c r="C7" s="74"/>
    </row>
    <row r="8" spans="1:13" x14ac:dyDescent="0.35">
      <c r="A8" s="74" t="s">
        <v>12</v>
      </c>
      <c r="B8" s="240"/>
      <c r="C8" s="74"/>
    </row>
    <row r="9" spans="1:13" x14ac:dyDescent="0.35">
      <c r="A9" s="74" t="s">
        <v>13</v>
      </c>
      <c r="B9" s="240" t="str">
        <f>VLOOKUP(B3,DATA!A2:E80,2)</f>
        <v>Marion</v>
      </c>
      <c r="C9" s="74"/>
    </row>
    <row r="10" spans="1:13" x14ac:dyDescent="0.35">
      <c r="A10" s="74" t="s">
        <v>14</v>
      </c>
      <c r="B10" s="240" t="str">
        <f>VLOOKUP(B3,DATA!A2:E80,5)</f>
        <v>East</v>
      </c>
      <c r="C10" s="74"/>
    </row>
    <row r="11" spans="1:13" ht="15" thickBot="1" x14ac:dyDescent="0.4"/>
    <row r="12" spans="1:13" x14ac:dyDescent="0.35">
      <c r="A12" s="402" t="s">
        <v>17</v>
      </c>
      <c r="B12" s="403"/>
      <c r="C12" s="403"/>
      <c r="D12" s="403"/>
      <c r="E12" s="445"/>
      <c r="F12" s="437" t="s">
        <v>153</v>
      </c>
      <c r="G12" s="445"/>
      <c r="H12" s="437" t="s">
        <v>154</v>
      </c>
      <c r="I12" s="445"/>
      <c r="J12" s="437" t="s">
        <v>155</v>
      </c>
      <c r="K12" s="445"/>
      <c r="L12" s="437" t="s">
        <v>156</v>
      </c>
      <c r="M12" s="404"/>
    </row>
    <row r="13" spans="1:13" x14ac:dyDescent="0.35">
      <c r="A13" s="63" t="s">
        <v>0</v>
      </c>
      <c r="B13" s="65" t="s">
        <v>1</v>
      </c>
      <c r="C13" s="61" t="s">
        <v>2</v>
      </c>
      <c r="D13" s="61" t="s">
        <v>3</v>
      </c>
      <c r="E13" s="65" t="s">
        <v>4</v>
      </c>
      <c r="F13" s="61" t="s">
        <v>5</v>
      </c>
      <c r="G13" s="61" t="s">
        <v>6</v>
      </c>
      <c r="H13" s="61" t="s">
        <v>213</v>
      </c>
      <c r="I13" s="61" t="s">
        <v>214</v>
      </c>
      <c r="J13" s="61" t="s">
        <v>215</v>
      </c>
      <c r="K13" s="61" t="s">
        <v>216</v>
      </c>
      <c r="L13" s="61" t="s">
        <v>217</v>
      </c>
      <c r="M13" s="64" t="s">
        <v>218</v>
      </c>
    </row>
    <row r="14" spans="1:13" ht="43.5" x14ac:dyDescent="0.35">
      <c r="A14" s="51">
        <v>1</v>
      </c>
      <c r="B14" s="40" t="s">
        <v>84</v>
      </c>
      <c r="C14" s="45" t="s">
        <v>85</v>
      </c>
      <c r="D14" s="40" t="s">
        <v>56</v>
      </c>
      <c r="E14" s="41">
        <v>1</v>
      </c>
      <c r="F14" s="43">
        <v>7000</v>
      </c>
      <c r="G14" s="43">
        <v>7000</v>
      </c>
      <c r="H14" s="43">
        <v>7000</v>
      </c>
      <c r="I14" s="43">
        <v>7000</v>
      </c>
      <c r="J14" s="43">
        <v>7000</v>
      </c>
      <c r="K14" s="43">
        <v>7000</v>
      </c>
      <c r="L14" s="43">
        <v>7000</v>
      </c>
      <c r="M14" s="55">
        <v>7000</v>
      </c>
    </row>
    <row r="15" spans="1:13" ht="43.5" x14ac:dyDescent="0.35">
      <c r="A15" s="51">
        <v>2</v>
      </c>
      <c r="B15" s="40" t="s">
        <v>86</v>
      </c>
      <c r="C15" s="45" t="s">
        <v>87</v>
      </c>
      <c r="D15" s="40" t="s">
        <v>59</v>
      </c>
      <c r="E15" s="41">
        <v>172</v>
      </c>
      <c r="F15" s="42">
        <v>10</v>
      </c>
      <c r="G15" s="43">
        <v>1720</v>
      </c>
      <c r="H15" s="42">
        <v>30</v>
      </c>
      <c r="I15" s="43">
        <v>5160</v>
      </c>
      <c r="J15" s="42">
        <v>13.15</v>
      </c>
      <c r="K15" s="43">
        <v>2261.8000000000002</v>
      </c>
      <c r="L15" s="42">
        <v>156</v>
      </c>
      <c r="M15" s="55">
        <v>26832</v>
      </c>
    </row>
    <row r="16" spans="1:13" ht="29" x14ac:dyDescent="0.35">
      <c r="A16" s="51">
        <v>3</v>
      </c>
      <c r="B16" s="40" t="s">
        <v>57</v>
      </c>
      <c r="C16" s="45" t="s">
        <v>88</v>
      </c>
      <c r="D16" s="40" t="s">
        <v>56</v>
      </c>
      <c r="E16" s="41">
        <v>62</v>
      </c>
      <c r="F16" s="42">
        <v>25</v>
      </c>
      <c r="G16" s="43">
        <v>1550</v>
      </c>
      <c r="H16" s="42">
        <v>40</v>
      </c>
      <c r="I16" s="43">
        <v>2480</v>
      </c>
      <c r="J16" s="42">
        <v>55.06</v>
      </c>
      <c r="K16" s="43">
        <v>3413.72</v>
      </c>
      <c r="L16" s="42">
        <v>50</v>
      </c>
      <c r="M16" s="55">
        <v>3100</v>
      </c>
    </row>
    <row r="17" spans="1:13" ht="29" x14ac:dyDescent="0.35">
      <c r="A17" s="51">
        <v>4</v>
      </c>
      <c r="B17" s="40" t="s">
        <v>89</v>
      </c>
      <c r="C17" s="45" t="s">
        <v>90</v>
      </c>
      <c r="D17" s="40" t="s">
        <v>37</v>
      </c>
      <c r="E17" s="41">
        <v>148</v>
      </c>
      <c r="F17" s="42">
        <v>10</v>
      </c>
      <c r="G17" s="43">
        <v>1480</v>
      </c>
      <c r="H17" s="42">
        <v>8</v>
      </c>
      <c r="I17" s="43">
        <v>1184</v>
      </c>
      <c r="J17" s="42">
        <v>8.4700000000000006</v>
      </c>
      <c r="K17" s="43">
        <v>1253.56</v>
      </c>
      <c r="L17" s="42">
        <v>16</v>
      </c>
      <c r="M17" s="55">
        <v>2368</v>
      </c>
    </row>
    <row r="18" spans="1:13" ht="43.5" x14ac:dyDescent="0.35">
      <c r="A18" s="51">
        <v>5</v>
      </c>
      <c r="B18" s="40" t="s">
        <v>91</v>
      </c>
      <c r="C18" s="45" t="s">
        <v>92</v>
      </c>
      <c r="D18" s="40" t="s">
        <v>59</v>
      </c>
      <c r="E18" s="41">
        <v>2615</v>
      </c>
      <c r="F18" s="42">
        <v>5</v>
      </c>
      <c r="G18" s="43">
        <v>13075</v>
      </c>
      <c r="H18" s="42">
        <v>14.3</v>
      </c>
      <c r="I18" s="43">
        <v>37394.5</v>
      </c>
      <c r="J18" s="42">
        <v>18.27</v>
      </c>
      <c r="K18" s="43">
        <v>47776.05</v>
      </c>
      <c r="L18" s="42">
        <v>6.45</v>
      </c>
      <c r="M18" s="55">
        <v>16866.75</v>
      </c>
    </row>
    <row r="19" spans="1:13" x14ac:dyDescent="0.35">
      <c r="A19" s="51">
        <v>6</v>
      </c>
      <c r="B19" s="40" t="s">
        <v>93</v>
      </c>
      <c r="C19" s="45" t="s">
        <v>94</v>
      </c>
      <c r="D19" s="40" t="s">
        <v>95</v>
      </c>
      <c r="E19" s="41">
        <v>82</v>
      </c>
      <c r="F19" s="42">
        <v>320</v>
      </c>
      <c r="G19" s="43">
        <v>26240</v>
      </c>
      <c r="H19" s="42">
        <v>275</v>
      </c>
      <c r="I19" s="43">
        <v>22550</v>
      </c>
      <c r="J19" s="42">
        <v>332.75</v>
      </c>
      <c r="K19" s="43">
        <v>27285.5</v>
      </c>
      <c r="L19" s="42">
        <v>332</v>
      </c>
      <c r="M19" s="55">
        <v>27224</v>
      </c>
    </row>
    <row r="20" spans="1:13" ht="29" x14ac:dyDescent="0.35">
      <c r="A20" s="51">
        <v>7</v>
      </c>
      <c r="B20" s="40" t="s">
        <v>96</v>
      </c>
      <c r="C20" s="45" t="s">
        <v>97</v>
      </c>
      <c r="D20" s="40" t="s">
        <v>56</v>
      </c>
      <c r="E20" s="41">
        <v>1</v>
      </c>
      <c r="F20" s="43">
        <v>25000</v>
      </c>
      <c r="G20" s="43">
        <v>25000</v>
      </c>
      <c r="H20" s="43">
        <v>85000</v>
      </c>
      <c r="I20" s="43">
        <v>85000</v>
      </c>
      <c r="J20" s="43">
        <v>73810</v>
      </c>
      <c r="K20" s="43">
        <v>73810</v>
      </c>
      <c r="L20" s="43">
        <v>167320</v>
      </c>
      <c r="M20" s="55">
        <v>167320</v>
      </c>
    </row>
    <row r="21" spans="1:13" ht="43.5" x14ac:dyDescent="0.35">
      <c r="A21" s="51">
        <v>8</v>
      </c>
      <c r="B21" s="40" t="s">
        <v>98</v>
      </c>
      <c r="C21" s="45" t="s">
        <v>99</v>
      </c>
      <c r="D21" s="40" t="s">
        <v>37</v>
      </c>
      <c r="E21" s="41">
        <v>2200</v>
      </c>
      <c r="F21" s="42">
        <v>6</v>
      </c>
      <c r="G21" s="43">
        <v>13200</v>
      </c>
      <c r="H21" s="42">
        <v>5</v>
      </c>
      <c r="I21" s="43">
        <v>11000</v>
      </c>
      <c r="J21" s="42">
        <v>6.86</v>
      </c>
      <c r="K21" s="43">
        <v>15092</v>
      </c>
      <c r="L21" s="42">
        <v>7.3</v>
      </c>
      <c r="M21" s="55">
        <v>16060</v>
      </c>
    </row>
    <row r="22" spans="1:13" ht="29" x14ac:dyDescent="0.35">
      <c r="A22" s="51">
        <v>9</v>
      </c>
      <c r="B22" s="40" t="s">
        <v>100</v>
      </c>
      <c r="C22" s="45" t="s">
        <v>101</v>
      </c>
      <c r="D22" s="40" t="s">
        <v>53</v>
      </c>
      <c r="E22" s="41">
        <v>4</v>
      </c>
      <c r="F22" s="42">
        <v>750</v>
      </c>
      <c r="G22" s="43">
        <v>3000</v>
      </c>
      <c r="H22" s="42">
        <v>500</v>
      </c>
      <c r="I22" s="43">
        <v>2000</v>
      </c>
      <c r="J22" s="43">
        <v>1099.08</v>
      </c>
      <c r="K22" s="43">
        <v>4396.32</v>
      </c>
      <c r="L22" s="42">
        <v>800</v>
      </c>
      <c r="M22" s="55">
        <v>3200</v>
      </c>
    </row>
    <row r="23" spans="1:13" ht="29" x14ac:dyDescent="0.35">
      <c r="A23" s="51">
        <v>10</v>
      </c>
      <c r="B23" s="40" t="s">
        <v>102</v>
      </c>
      <c r="C23" s="45" t="s">
        <v>103</v>
      </c>
      <c r="D23" s="40" t="s">
        <v>53</v>
      </c>
      <c r="E23" s="41">
        <v>4</v>
      </c>
      <c r="F23" s="43">
        <v>1000</v>
      </c>
      <c r="G23" s="43">
        <v>4000</v>
      </c>
      <c r="H23" s="43">
        <v>1200</v>
      </c>
      <c r="I23" s="43">
        <v>4800</v>
      </c>
      <c r="J23" s="43">
        <v>1186.96</v>
      </c>
      <c r="K23" s="43">
        <v>4747.84</v>
      </c>
      <c r="L23" s="42">
        <v>800</v>
      </c>
      <c r="M23" s="55">
        <v>3200</v>
      </c>
    </row>
    <row r="24" spans="1:13" ht="29" x14ac:dyDescent="0.35">
      <c r="A24" s="51">
        <v>11</v>
      </c>
      <c r="B24" s="40" t="s">
        <v>104</v>
      </c>
      <c r="C24" s="45" t="s">
        <v>105</v>
      </c>
      <c r="D24" s="40" t="s">
        <v>106</v>
      </c>
      <c r="E24" s="59">
        <v>0.5</v>
      </c>
      <c r="F24" s="43">
        <v>2000</v>
      </c>
      <c r="G24" s="43">
        <v>1000</v>
      </c>
      <c r="H24" s="43">
        <v>3125</v>
      </c>
      <c r="I24" s="43">
        <v>1562.5</v>
      </c>
      <c r="J24" s="43">
        <v>3781.26</v>
      </c>
      <c r="K24" s="43">
        <v>1890.63</v>
      </c>
      <c r="L24" s="43">
        <v>8600</v>
      </c>
      <c r="M24" s="55">
        <v>4300</v>
      </c>
    </row>
    <row r="25" spans="1:13" ht="29" x14ac:dyDescent="0.35">
      <c r="A25" s="51">
        <v>12</v>
      </c>
      <c r="B25" s="40" t="s">
        <v>107</v>
      </c>
      <c r="C25" s="45" t="s">
        <v>108</v>
      </c>
      <c r="D25" s="40" t="s">
        <v>59</v>
      </c>
      <c r="E25" s="60">
        <v>7200</v>
      </c>
      <c r="F25" s="42">
        <v>2</v>
      </c>
      <c r="G25" s="43">
        <v>14400</v>
      </c>
      <c r="H25" s="42">
        <v>2</v>
      </c>
      <c r="I25" s="43">
        <v>14400</v>
      </c>
      <c r="J25" s="42">
        <v>2.4</v>
      </c>
      <c r="K25" s="43">
        <v>17280</v>
      </c>
      <c r="L25" s="42">
        <v>1.7</v>
      </c>
      <c r="M25" s="55">
        <v>12240</v>
      </c>
    </row>
    <row r="26" spans="1:13" x14ac:dyDescent="0.35">
      <c r="A26" s="51">
        <v>13</v>
      </c>
      <c r="B26" s="40" t="s">
        <v>109</v>
      </c>
      <c r="C26" s="45" t="s">
        <v>110</v>
      </c>
      <c r="D26" s="40" t="s">
        <v>56</v>
      </c>
      <c r="E26" s="41">
        <v>1</v>
      </c>
      <c r="F26" s="43">
        <v>70000</v>
      </c>
      <c r="G26" s="43">
        <v>70000</v>
      </c>
      <c r="H26" s="43">
        <v>75000</v>
      </c>
      <c r="I26" s="43">
        <v>75000</v>
      </c>
      <c r="J26" s="43">
        <v>300269.40999999997</v>
      </c>
      <c r="K26" s="43">
        <v>300269.40999999997</v>
      </c>
      <c r="L26" s="43">
        <v>130000</v>
      </c>
      <c r="M26" s="55">
        <v>130000</v>
      </c>
    </row>
    <row r="27" spans="1:13" ht="29" x14ac:dyDescent="0.35">
      <c r="A27" s="51">
        <v>14</v>
      </c>
      <c r="B27" s="40" t="s">
        <v>111</v>
      </c>
      <c r="C27" s="45" t="s">
        <v>112</v>
      </c>
      <c r="D27" s="40" t="s">
        <v>53</v>
      </c>
      <c r="E27" s="41">
        <v>1</v>
      </c>
      <c r="F27" s="43">
        <v>1000</v>
      </c>
      <c r="G27" s="43">
        <v>1000</v>
      </c>
      <c r="H27" s="43">
        <v>3000</v>
      </c>
      <c r="I27" s="43">
        <v>3000</v>
      </c>
      <c r="J27" s="43">
        <v>7596.71</v>
      </c>
      <c r="K27" s="43">
        <v>7596.71</v>
      </c>
      <c r="L27" s="42">
        <v>650</v>
      </c>
      <c r="M27" s="54">
        <v>650</v>
      </c>
    </row>
    <row r="28" spans="1:13" ht="29" x14ac:dyDescent="0.35">
      <c r="A28" s="51">
        <v>15</v>
      </c>
      <c r="B28" s="40" t="s">
        <v>113</v>
      </c>
      <c r="C28" s="45" t="s">
        <v>114</v>
      </c>
      <c r="D28" s="40" t="s">
        <v>62</v>
      </c>
      <c r="E28" s="41">
        <v>4660</v>
      </c>
      <c r="F28" s="42">
        <v>20</v>
      </c>
      <c r="G28" s="43">
        <v>93200</v>
      </c>
      <c r="H28" s="42">
        <v>33.5</v>
      </c>
      <c r="I28" s="43">
        <v>156110</v>
      </c>
      <c r="J28" s="42">
        <v>59.49</v>
      </c>
      <c r="K28" s="43">
        <v>277223.40000000002</v>
      </c>
      <c r="L28" s="42">
        <v>60</v>
      </c>
      <c r="M28" s="55">
        <v>279600</v>
      </c>
    </row>
    <row r="29" spans="1:13" ht="29" x14ac:dyDescent="0.35">
      <c r="A29" s="51">
        <v>16</v>
      </c>
      <c r="B29" s="40" t="s">
        <v>115</v>
      </c>
      <c r="C29" s="45" t="s">
        <v>116</v>
      </c>
      <c r="D29" s="40" t="s">
        <v>62</v>
      </c>
      <c r="E29" s="41">
        <v>500</v>
      </c>
      <c r="F29" s="42">
        <v>30</v>
      </c>
      <c r="G29" s="43">
        <v>15000</v>
      </c>
      <c r="H29" s="42">
        <v>25</v>
      </c>
      <c r="I29" s="43">
        <v>12500</v>
      </c>
      <c r="J29" s="42">
        <v>47.54</v>
      </c>
      <c r="K29" s="43">
        <v>23770</v>
      </c>
      <c r="L29" s="42">
        <v>50</v>
      </c>
      <c r="M29" s="55">
        <v>25000</v>
      </c>
    </row>
    <row r="30" spans="1:13" ht="29" x14ac:dyDescent="0.35">
      <c r="A30" s="51">
        <v>17</v>
      </c>
      <c r="B30" s="40" t="s">
        <v>117</v>
      </c>
      <c r="C30" s="45" t="s">
        <v>118</v>
      </c>
      <c r="D30" s="40" t="s">
        <v>62</v>
      </c>
      <c r="E30" s="41">
        <v>500</v>
      </c>
      <c r="F30" s="42">
        <v>100</v>
      </c>
      <c r="G30" s="43">
        <v>50000</v>
      </c>
      <c r="H30" s="42">
        <v>80</v>
      </c>
      <c r="I30" s="43">
        <v>40000</v>
      </c>
      <c r="J30" s="42">
        <v>81.040000000000006</v>
      </c>
      <c r="K30" s="43">
        <v>40520</v>
      </c>
      <c r="L30" s="42">
        <v>100</v>
      </c>
      <c r="M30" s="55">
        <v>50000</v>
      </c>
    </row>
    <row r="31" spans="1:13" x14ac:dyDescent="0.35">
      <c r="A31" s="51">
        <v>18</v>
      </c>
      <c r="B31" s="40" t="s">
        <v>119</v>
      </c>
      <c r="C31" s="45" t="s">
        <v>120</v>
      </c>
      <c r="D31" s="40" t="s">
        <v>62</v>
      </c>
      <c r="E31" s="41">
        <v>830</v>
      </c>
      <c r="F31" s="42">
        <v>20</v>
      </c>
      <c r="G31" s="43">
        <v>16600</v>
      </c>
      <c r="H31" s="42">
        <v>30</v>
      </c>
      <c r="I31" s="43">
        <v>24900</v>
      </c>
      <c r="J31" s="42">
        <v>28.39</v>
      </c>
      <c r="K31" s="43">
        <v>23563.7</v>
      </c>
      <c r="L31" s="42">
        <v>66</v>
      </c>
      <c r="M31" s="55">
        <v>54780</v>
      </c>
    </row>
    <row r="32" spans="1:13" ht="43.5" x14ac:dyDescent="0.35">
      <c r="A32" s="51">
        <v>19</v>
      </c>
      <c r="B32" s="40" t="s">
        <v>121</v>
      </c>
      <c r="C32" s="45" t="s">
        <v>122</v>
      </c>
      <c r="D32" s="40" t="s">
        <v>59</v>
      </c>
      <c r="E32" s="41">
        <v>2615</v>
      </c>
      <c r="F32" s="42">
        <v>25</v>
      </c>
      <c r="G32" s="43">
        <v>65375</v>
      </c>
      <c r="H32" s="42">
        <v>20</v>
      </c>
      <c r="I32" s="43">
        <v>52300</v>
      </c>
      <c r="J32" s="42">
        <v>16.7</v>
      </c>
      <c r="K32" s="43">
        <v>43670.5</v>
      </c>
      <c r="L32" s="42">
        <v>30</v>
      </c>
      <c r="M32" s="55">
        <v>78450</v>
      </c>
    </row>
    <row r="33" spans="1:13" ht="29" x14ac:dyDescent="0.35">
      <c r="A33" s="51">
        <v>20</v>
      </c>
      <c r="B33" s="40" t="s">
        <v>123</v>
      </c>
      <c r="C33" s="45" t="s">
        <v>124</v>
      </c>
      <c r="D33" s="40" t="s">
        <v>59</v>
      </c>
      <c r="E33" s="41">
        <v>5230</v>
      </c>
      <c r="F33" s="42">
        <v>30</v>
      </c>
      <c r="G33" s="43">
        <v>156900</v>
      </c>
      <c r="H33" s="42">
        <v>35</v>
      </c>
      <c r="I33" s="43">
        <v>183050</v>
      </c>
      <c r="J33" s="42">
        <v>29.35</v>
      </c>
      <c r="K33" s="43">
        <v>153500.5</v>
      </c>
      <c r="L33" s="42">
        <v>50</v>
      </c>
      <c r="M33" s="55">
        <v>261500</v>
      </c>
    </row>
    <row r="34" spans="1:13" ht="29" x14ac:dyDescent="0.35">
      <c r="A34" s="51">
        <v>21</v>
      </c>
      <c r="B34" s="40" t="s">
        <v>125</v>
      </c>
      <c r="C34" s="45" t="s">
        <v>126</v>
      </c>
      <c r="D34" s="40" t="s">
        <v>127</v>
      </c>
      <c r="E34" s="41">
        <v>785</v>
      </c>
      <c r="F34" s="42">
        <v>9</v>
      </c>
      <c r="G34" s="43">
        <v>7065</v>
      </c>
      <c r="H34" s="42">
        <v>6.5</v>
      </c>
      <c r="I34" s="43">
        <v>5102.5</v>
      </c>
      <c r="J34" s="42">
        <v>6.5</v>
      </c>
      <c r="K34" s="43">
        <v>5102.5</v>
      </c>
      <c r="L34" s="42">
        <v>8.5</v>
      </c>
      <c r="M34" s="55">
        <v>6672.5</v>
      </c>
    </row>
    <row r="35" spans="1:13" ht="29" x14ac:dyDescent="0.35">
      <c r="A35" s="51">
        <v>22</v>
      </c>
      <c r="B35" s="40" t="s">
        <v>128</v>
      </c>
      <c r="C35" s="45" t="s">
        <v>129</v>
      </c>
      <c r="D35" s="40" t="s">
        <v>127</v>
      </c>
      <c r="E35" s="41">
        <v>196</v>
      </c>
      <c r="F35" s="42">
        <v>7</v>
      </c>
      <c r="G35" s="43">
        <v>1372</v>
      </c>
      <c r="H35" s="42">
        <v>4.5</v>
      </c>
      <c r="I35" s="42">
        <v>882</v>
      </c>
      <c r="J35" s="42">
        <v>4.5</v>
      </c>
      <c r="K35" s="42">
        <v>882</v>
      </c>
      <c r="L35" s="42">
        <v>5.85</v>
      </c>
      <c r="M35" s="55">
        <v>1146.5999999999999</v>
      </c>
    </row>
    <row r="36" spans="1:13" x14ac:dyDescent="0.35">
      <c r="A36" s="51">
        <v>23</v>
      </c>
      <c r="B36" s="40" t="s">
        <v>130</v>
      </c>
      <c r="C36" s="45" t="s">
        <v>131</v>
      </c>
      <c r="D36" s="40" t="s">
        <v>132</v>
      </c>
      <c r="E36" s="41">
        <v>522</v>
      </c>
      <c r="F36" s="42">
        <v>3</v>
      </c>
      <c r="G36" s="43">
        <v>1566</v>
      </c>
      <c r="H36" s="42">
        <v>3</v>
      </c>
      <c r="I36" s="43">
        <v>1566</v>
      </c>
      <c r="J36" s="42">
        <v>12.1</v>
      </c>
      <c r="K36" s="43">
        <v>6316.2</v>
      </c>
      <c r="L36" s="42">
        <v>1.95</v>
      </c>
      <c r="M36" s="55">
        <v>1017.9</v>
      </c>
    </row>
    <row r="37" spans="1:13" x14ac:dyDescent="0.35">
      <c r="A37" s="51">
        <v>24</v>
      </c>
      <c r="B37" s="40" t="s">
        <v>133</v>
      </c>
      <c r="C37" s="45" t="s">
        <v>134</v>
      </c>
      <c r="D37" s="40" t="s">
        <v>37</v>
      </c>
      <c r="E37" s="41">
        <v>90</v>
      </c>
      <c r="F37" s="42">
        <v>120</v>
      </c>
      <c r="G37" s="43">
        <v>10800</v>
      </c>
      <c r="H37" s="42">
        <v>120</v>
      </c>
      <c r="I37" s="43">
        <v>10800</v>
      </c>
      <c r="J37" s="42">
        <v>129.76</v>
      </c>
      <c r="K37" s="43">
        <v>11678.4</v>
      </c>
      <c r="L37" s="42">
        <v>145</v>
      </c>
      <c r="M37" s="55">
        <v>13050</v>
      </c>
    </row>
    <row r="38" spans="1:13" x14ac:dyDescent="0.35">
      <c r="A38" s="51">
        <v>25</v>
      </c>
      <c r="B38" s="40" t="s">
        <v>135</v>
      </c>
      <c r="C38" s="45" t="s">
        <v>136</v>
      </c>
      <c r="D38" s="40" t="s">
        <v>37</v>
      </c>
      <c r="E38" s="41">
        <v>172</v>
      </c>
      <c r="F38" s="42">
        <v>135</v>
      </c>
      <c r="G38" s="43">
        <v>23220</v>
      </c>
      <c r="H38" s="42">
        <v>130</v>
      </c>
      <c r="I38" s="43">
        <v>22360</v>
      </c>
      <c r="J38" s="42">
        <v>141.03</v>
      </c>
      <c r="K38" s="43">
        <v>24257.16</v>
      </c>
      <c r="L38" s="42">
        <v>179</v>
      </c>
      <c r="M38" s="55">
        <v>30788</v>
      </c>
    </row>
    <row r="39" spans="1:13" ht="29" x14ac:dyDescent="0.35">
      <c r="A39" s="51">
        <v>26</v>
      </c>
      <c r="B39" s="40" t="s">
        <v>137</v>
      </c>
      <c r="C39" s="45" t="s">
        <v>138</v>
      </c>
      <c r="D39" s="40" t="s">
        <v>53</v>
      </c>
      <c r="E39" s="41">
        <v>2</v>
      </c>
      <c r="F39" s="43">
        <v>3000</v>
      </c>
      <c r="G39" s="43">
        <v>6000</v>
      </c>
      <c r="H39" s="43">
        <v>2000</v>
      </c>
      <c r="I39" s="43">
        <v>4000</v>
      </c>
      <c r="J39" s="43">
        <v>2580.0700000000002</v>
      </c>
      <c r="K39" s="43">
        <v>5160.1400000000003</v>
      </c>
      <c r="L39" s="43">
        <v>3100</v>
      </c>
      <c r="M39" s="55">
        <v>6200</v>
      </c>
    </row>
    <row r="40" spans="1:13" ht="29" x14ac:dyDescent="0.35">
      <c r="A40" s="51">
        <v>27</v>
      </c>
      <c r="B40" s="40" t="s">
        <v>139</v>
      </c>
      <c r="C40" s="45" t="s">
        <v>140</v>
      </c>
      <c r="D40" s="40" t="s">
        <v>53</v>
      </c>
      <c r="E40" s="41">
        <v>4</v>
      </c>
      <c r="F40" s="43">
        <v>4000</v>
      </c>
      <c r="G40" s="43">
        <v>16000</v>
      </c>
      <c r="H40" s="43">
        <v>2500</v>
      </c>
      <c r="I40" s="43">
        <v>10000</v>
      </c>
      <c r="J40" s="43">
        <v>3806.33</v>
      </c>
      <c r="K40" s="43">
        <v>15225.32</v>
      </c>
      <c r="L40" s="43">
        <v>3100</v>
      </c>
      <c r="M40" s="55">
        <v>12400</v>
      </c>
    </row>
    <row r="41" spans="1:13" ht="43.5" x14ac:dyDescent="0.35">
      <c r="A41" s="51">
        <v>28</v>
      </c>
      <c r="B41" s="40" t="s">
        <v>141</v>
      </c>
      <c r="C41" s="45" t="s">
        <v>142</v>
      </c>
      <c r="D41" s="40" t="s">
        <v>59</v>
      </c>
      <c r="E41" s="41">
        <v>60</v>
      </c>
      <c r="F41" s="42">
        <v>58</v>
      </c>
      <c r="G41" s="43">
        <v>3480</v>
      </c>
      <c r="H41" s="42">
        <v>100</v>
      </c>
      <c r="I41" s="43">
        <v>6000</v>
      </c>
      <c r="J41" s="42">
        <v>95.03</v>
      </c>
      <c r="K41" s="43">
        <v>5701.8</v>
      </c>
      <c r="L41" s="42">
        <v>49</v>
      </c>
      <c r="M41" s="55">
        <v>2940</v>
      </c>
    </row>
    <row r="42" spans="1:13" ht="43.5" x14ac:dyDescent="0.35">
      <c r="A42" s="51">
        <v>29</v>
      </c>
      <c r="B42" s="40" t="s">
        <v>143</v>
      </c>
      <c r="C42" s="44" t="s">
        <v>144</v>
      </c>
      <c r="D42" s="40" t="s">
        <v>37</v>
      </c>
      <c r="E42" s="41">
        <v>355</v>
      </c>
      <c r="F42" s="42">
        <v>55</v>
      </c>
      <c r="G42" s="43">
        <v>19525</v>
      </c>
      <c r="H42" s="42">
        <v>46</v>
      </c>
      <c r="I42" s="43">
        <v>16330</v>
      </c>
      <c r="J42" s="42">
        <v>55.66</v>
      </c>
      <c r="K42" s="43">
        <v>19759.3</v>
      </c>
      <c r="L42" s="42">
        <v>60</v>
      </c>
      <c r="M42" s="55">
        <v>21300</v>
      </c>
    </row>
    <row r="43" spans="1:13" ht="43.5" x14ac:dyDescent="0.35">
      <c r="A43" s="51">
        <v>30</v>
      </c>
      <c r="B43" s="40" t="s">
        <v>145</v>
      </c>
      <c r="C43" s="58" t="s">
        <v>151</v>
      </c>
      <c r="D43" s="40" t="s">
        <v>37</v>
      </c>
      <c r="E43" s="41">
        <v>290</v>
      </c>
      <c r="F43" s="42">
        <v>30</v>
      </c>
      <c r="G43" s="43">
        <v>8700</v>
      </c>
      <c r="H43" s="42">
        <v>36</v>
      </c>
      <c r="I43" s="43">
        <v>10440</v>
      </c>
      <c r="J43" s="42">
        <v>43.56</v>
      </c>
      <c r="K43" s="43">
        <v>12632.4</v>
      </c>
      <c r="L43" s="42">
        <v>34</v>
      </c>
      <c r="M43" s="55">
        <v>9860</v>
      </c>
    </row>
    <row r="44" spans="1:13" ht="43.5" x14ac:dyDescent="0.35">
      <c r="A44" s="51">
        <v>31</v>
      </c>
      <c r="B44" s="40" t="s">
        <v>146</v>
      </c>
      <c r="C44" s="44" t="s">
        <v>147</v>
      </c>
      <c r="D44" s="40" t="s">
        <v>37</v>
      </c>
      <c r="E44" s="41">
        <v>420</v>
      </c>
      <c r="F44" s="42">
        <v>25</v>
      </c>
      <c r="G44" s="43">
        <v>10500</v>
      </c>
      <c r="H44" s="42">
        <v>29.75</v>
      </c>
      <c r="I44" s="43">
        <v>12495</v>
      </c>
      <c r="J44" s="42">
        <v>36</v>
      </c>
      <c r="K44" s="43">
        <v>15120</v>
      </c>
      <c r="L44" s="42">
        <v>38</v>
      </c>
      <c r="M44" s="55">
        <v>15960</v>
      </c>
    </row>
    <row r="45" spans="1:13" ht="29" x14ac:dyDescent="0.35">
      <c r="A45" s="51">
        <v>32</v>
      </c>
      <c r="B45" s="40" t="s">
        <v>148</v>
      </c>
      <c r="C45" s="45" t="s">
        <v>149</v>
      </c>
      <c r="D45" s="40" t="s">
        <v>53</v>
      </c>
      <c r="E45" s="41">
        <v>2</v>
      </c>
      <c r="F45" s="43">
        <v>4000</v>
      </c>
      <c r="G45" s="43">
        <v>8000</v>
      </c>
      <c r="H45" s="43">
        <v>4140</v>
      </c>
      <c r="I45" s="43">
        <v>8280</v>
      </c>
      <c r="J45" s="43">
        <v>5009.3999999999996</v>
      </c>
      <c r="K45" s="43">
        <v>10018.799999999999</v>
      </c>
      <c r="L45" s="43">
        <v>3900</v>
      </c>
      <c r="M45" s="55">
        <v>7800</v>
      </c>
    </row>
    <row r="46" spans="1:13" ht="43.5" x14ac:dyDescent="0.35">
      <c r="A46" s="52">
        <v>33</v>
      </c>
      <c r="B46" s="46" t="s">
        <v>150</v>
      </c>
      <c r="C46" s="62" t="s">
        <v>152</v>
      </c>
      <c r="D46" s="46" t="s">
        <v>56</v>
      </c>
      <c r="E46" s="48">
        <v>1</v>
      </c>
      <c r="F46" s="49">
        <v>9000</v>
      </c>
      <c r="G46" s="49">
        <v>9000</v>
      </c>
      <c r="H46" s="49">
        <v>15890</v>
      </c>
      <c r="I46" s="49">
        <v>15890</v>
      </c>
      <c r="J46" s="49">
        <v>19226.900000000001</v>
      </c>
      <c r="K46" s="49">
        <v>19226.900000000001</v>
      </c>
      <c r="L46" s="49">
        <v>18200</v>
      </c>
      <c r="M46" s="56">
        <v>18200</v>
      </c>
    </row>
    <row r="47" spans="1:13" ht="15" thickBot="1" x14ac:dyDescent="0.4">
      <c r="A47" s="446" t="s">
        <v>157</v>
      </c>
      <c r="B47" s="447"/>
      <c r="C47" s="447"/>
      <c r="D47" s="447"/>
      <c r="E47" s="448"/>
      <c r="F47" s="449">
        <f>SUM(Table4[Amount])</f>
        <v>704968</v>
      </c>
      <c r="G47" s="450"/>
      <c r="H47" s="451">
        <f>SUM(I14:I46)</f>
        <v>865536.5</v>
      </c>
      <c r="I47" s="448"/>
      <c r="J47" s="451">
        <f>SUM(K14:K46)</f>
        <v>1227402.5599999996</v>
      </c>
      <c r="K47" s="448"/>
      <c r="L47" s="451">
        <f>SUM(M14:M46)</f>
        <v>1317025.75</v>
      </c>
      <c r="M47" s="452"/>
    </row>
    <row r="48" spans="1:13" ht="15" thickBot="1" x14ac:dyDescent="0.4"/>
    <row r="49" spans="1:14" x14ac:dyDescent="0.35">
      <c r="A49" s="402" t="s">
        <v>164</v>
      </c>
      <c r="B49" s="403"/>
      <c r="C49" s="403"/>
      <c r="D49" s="403"/>
      <c r="E49" s="445"/>
      <c r="F49" s="437" t="s">
        <v>153</v>
      </c>
      <c r="G49" s="445"/>
      <c r="H49" s="437" t="s">
        <v>154</v>
      </c>
      <c r="I49" s="445"/>
      <c r="J49" s="437" t="s">
        <v>155</v>
      </c>
      <c r="K49" s="445"/>
      <c r="L49" s="437" t="s">
        <v>156</v>
      </c>
      <c r="M49" s="404"/>
      <c r="N49" s="76"/>
    </row>
    <row r="50" spans="1:14" x14ac:dyDescent="0.35">
      <c r="A50" s="63" t="s">
        <v>0</v>
      </c>
      <c r="B50" s="65" t="s">
        <v>1</v>
      </c>
      <c r="C50" s="61" t="s">
        <v>2</v>
      </c>
      <c r="D50" s="61" t="s">
        <v>3</v>
      </c>
      <c r="E50" s="65" t="s">
        <v>4</v>
      </c>
      <c r="F50" s="61" t="s">
        <v>5</v>
      </c>
      <c r="G50" s="61" t="s">
        <v>6</v>
      </c>
      <c r="H50" s="61" t="s">
        <v>158</v>
      </c>
      <c r="I50" s="61" t="s">
        <v>159</v>
      </c>
      <c r="J50" s="61" t="s">
        <v>160</v>
      </c>
      <c r="K50" s="61" t="s">
        <v>161</v>
      </c>
      <c r="L50" s="61" t="s">
        <v>162</v>
      </c>
      <c r="M50" s="64" t="s">
        <v>163</v>
      </c>
      <c r="N50" s="76"/>
    </row>
    <row r="51" spans="1:14" ht="29" x14ac:dyDescent="0.35">
      <c r="A51" s="51">
        <v>1</v>
      </c>
      <c r="B51" s="40" t="s">
        <v>96</v>
      </c>
      <c r="C51" s="44" t="s">
        <v>97</v>
      </c>
      <c r="D51" s="40" t="s">
        <v>56</v>
      </c>
      <c r="E51" s="41">
        <v>1</v>
      </c>
      <c r="F51" s="43">
        <v>5000</v>
      </c>
      <c r="G51" s="43">
        <v>5000</v>
      </c>
      <c r="H51" s="43">
        <v>25000</v>
      </c>
      <c r="I51" s="43">
        <v>25000</v>
      </c>
      <c r="J51" s="43">
        <v>10650</v>
      </c>
      <c r="K51" s="43">
        <v>10650</v>
      </c>
      <c r="L51" s="43">
        <v>30000</v>
      </c>
      <c r="M51" s="55">
        <v>30000</v>
      </c>
      <c r="N51" s="76"/>
    </row>
    <row r="52" spans="1:14" ht="29" x14ac:dyDescent="0.35">
      <c r="A52" s="51">
        <v>2</v>
      </c>
      <c r="B52" s="40" t="s">
        <v>107</v>
      </c>
      <c r="C52" s="44" t="s">
        <v>108</v>
      </c>
      <c r="D52" s="40" t="s">
        <v>59</v>
      </c>
      <c r="E52" s="41">
        <v>2855</v>
      </c>
      <c r="F52" s="42">
        <v>2</v>
      </c>
      <c r="G52" s="43">
        <v>5710</v>
      </c>
      <c r="H52" s="42">
        <v>2</v>
      </c>
      <c r="I52" s="43">
        <v>5710</v>
      </c>
      <c r="J52" s="42">
        <v>2.36</v>
      </c>
      <c r="K52" s="43">
        <v>6737.8</v>
      </c>
      <c r="L52" s="42">
        <v>1.7</v>
      </c>
      <c r="M52" s="55">
        <v>4853.5</v>
      </c>
      <c r="N52" s="76"/>
    </row>
    <row r="53" spans="1:14" x14ac:dyDescent="0.35">
      <c r="A53" s="51">
        <v>3</v>
      </c>
      <c r="B53" s="40" t="s">
        <v>109</v>
      </c>
      <c r="C53" s="44" t="s">
        <v>110</v>
      </c>
      <c r="D53" s="40" t="s">
        <v>56</v>
      </c>
      <c r="E53" s="41">
        <v>1</v>
      </c>
      <c r="F53" s="43">
        <v>20000</v>
      </c>
      <c r="G53" s="43">
        <v>20000</v>
      </c>
      <c r="H53" s="43">
        <v>25000</v>
      </c>
      <c r="I53" s="43">
        <v>25000</v>
      </c>
      <c r="J53" s="43">
        <v>28894.58</v>
      </c>
      <c r="K53" s="43">
        <v>28894.58</v>
      </c>
      <c r="L53" s="43">
        <v>65000</v>
      </c>
      <c r="M53" s="55">
        <v>65000</v>
      </c>
      <c r="N53" s="76"/>
    </row>
    <row r="54" spans="1:14" ht="29" x14ac:dyDescent="0.35">
      <c r="A54" s="51">
        <v>4</v>
      </c>
      <c r="B54" s="40" t="s">
        <v>113</v>
      </c>
      <c r="C54" s="44" t="s">
        <v>114</v>
      </c>
      <c r="D54" s="40" t="s">
        <v>62</v>
      </c>
      <c r="E54" s="41">
        <v>800</v>
      </c>
      <c r="F54" s="42">
        <v>25</v>
      </c>
      <c r="G54" s="43">
        <v>20000</v>
      </c>
      <c r="H54" s="42">
        <v>35</v>
      </c>
      <c r="I54" s="43">
        <v>28000</v>
      </c>
      <c r="J54" s="42">
        <v>61.02</v>
      </c>
      <c r="K54" s="43">
        <v>48816</v>
      </c>
      <c r="L54" s="42">
        <v>60</v>
      </c>
      <c r="M54" s="55">
        <v>48000</v>
      </c>
      <c r="N54" s="76"/>
    </row>
    <row r="55" spans="1:14" x14ac:dyDescent="0.35">
      <c r="A55" s="51">
        <v>5</v>
      </c>
      <c r="B55" s="40" t="s">
        <v>119</v>
      </c>
      <c r="C55" s="44" t="s">
        <v>120</v>
      </c>
      <c r="D55" s="40" t="s">
        <v>62</v>
      </c>
      <c r="E55" s="41">
        <v>320</v>
      </c>
      <c r="F55" s="42">
        <v>20</v>
      </c>
      <c r="G55" s="43">
        <v>6400</v>
      </c>
      <c r="H55" s="42">
        <v>40</v>
      </c>
      <c r="I55" s="43">
        <v>12800</v>
      </c>
      <c r="J55" s="42">
        <v>35.26</v>
      </c>
      <c r="K55" s="43">
        <v>11283.2</v>
      </c>
      <c r="L55" s="42">
        <v>66</v>
      </c>
      <c r="M55" s="55">
        <v>21120</v>
      </c>
      <c r="N55" s="76"/>
    </row>
    <row r="56" spans="1:14" ht="43.5" x14ac:dyDescent="0.35">
      <c r="A56" s="51">
        <v>6</v>
      </c>
      <c r="B56" s="40" t="s">
        <v>91</v>
      </c>
      <c r="C56" s="44" t="s">
        <v>166</v>
      </c>
      <c r="D56" s="40" t="s">
        <v>59</v>
      </c>
      <c r="E56" s="41">
        <v>1385</v>
      </c>
      <c r="F56" s="42">
        <v>5</v>
      </c>
      <c r="G56" s="43">
        <v>6925</v>
      </c>
      <c r="H56" s="42">
        <v>23.75</v>
      </c>
      <c r="I56" s="43">
        <v>32893.75</v>
      </c>
      <c r="J56" s="42">
        <v>29.71</v>
      </c>
      <c r="K56" s="43">
        <v>41148.35</v>
      </c>
      <c r="L56" s="42">
        <v>6.45</v>
      </c>
      <c r="M56" s="55">
        <v>8933.25</v>
      </c>
    </row>
    <row r="57" spans="1:14" x14ac:dyDescent="0.35">
      <c r="A57" s="51">
        <v>7</v>
      </c>
      <c r="B57" s="40" t="s">
        <v>93</v>
      </c>
      <c r="C57" s="44" t="s">
        <v>94</v>
      </c>
      <c r="D57" s="40" t="s">
        <v>95</v>
      </c>
      <c r="E57" s="41">
        <v>44</v>
      </c>
      <c r="F57" s="42">
        <v>320</v>
      </c>
      <c r="G57" s="43">
        <v>14080</v>
      </c>
      <c r="H57" s="42">
        <v>275</v>
      </c>
      <c r="I57" s="43">
        <v>12100</v>
      </c>
      <c r="J57" s="42">
        <v>332.75</v>
      </c>
      <c r="K57" s="43">
        <v>24542.2</v>
      </c>
      <c r="L57" s="42">
        <v>332</v>
      </c>
      <c r="M57" s="55">
        <v>14608</v>
      </c>
    </row>
    <row r="58" spans="1:14" ht="43.5" x14ac:dyDescent="0.35">
      <c r="A58" s="51">
        <v>8</v>
      </c>
      <c r="B58" s="40" t="s">
        <v>121</v>
      </c>
      <c r="C58" s="44" t="s">
        <v>122</v>
      </c>
      <c r="D58" s="40" t="s">
        <v>59</v>
      </c>
      <c r="E58" s="41">
        <v>1385</v>
      </c>
      <c r="F58" s="42">
        <v>25</v>
      </c>
      <c r="G58" s="43">
        <v>34625</v>
      </c>
      <c r="H58" s="42">
        <v>30</v>
      </c>
      <c r="I58" s="43">
        <v>41550</v>
      </c>
      <c r="J58" s="42">
        <v>17.72</v>
      </c>
      <c r="K58" s="43">
        <v>81299.5</v>
      </c>
      <c r="L58" s="42">
        <v>30</v>
      </c>
      <c r="M58" s="55">
        <v>41550</v>
      </c>
    </row>
    <row r="59" spans="1:14" ht="29" x14ac:dyDescent="0.35">
      <c r="A59" s="51">
        <v>9</v>
      </c>
      <c r="B59" s="40" t="s">
        <v>123</v>
      </c>
      <c r="C59" s="44" t="s">
        <v>124</v>
      </c>
      <c r="D59" s="40" t="s">
        <v>59</v>
      </c>
      <c r="E59" s="41">
        <v>2770</v>
      </c>
      <c r="F59" s="42">
        <v>30</v>
      </c>
      <c r="G59" s="43">
        <v>83100</v>
      </c>
      <c r="H59" s="42">
        <v>50</v>
      </c>
      <c r="I59" s="43">
        <v>138500</v>
      </c>
      <c r="J59" s="42">
        <v>29.35</v>
      </c>
      <c r="K59" s="43">
        <v>4150</v>
      </c>
      <c r="L59" s="42">
        <v>50</v>
      </c>
      <c r="M59" s="55">
        <v>138500</v>
      </c>
    </row>
    <row r="60" spans="1:14" ht="29" x14ac:dyDescent="0.35">
      <c r="A60" s="51">
        <v>10</v>
      </c>
      <c r="B60" s="40" t="s">
        <v>125</v>
      </c>
      <c r="C60" s="44" t="s">
        <v>126</v>
      </c>
      <c r="D60" s="40" t="s">
        <v>127</v>
      </c>
      <c r="E60" s="41">
        <v>415</v>
      </c>
      <c r="F60" s="42">
        <v>9</v>
      </c>
      <c r="G60" s="43">
        <v>3735</v>
      </c>
      <c r="H60" s="42">
        <v>10</v>
      </c>
      <c r="I60" s="43">
        <v>4150</v>
      </c>
      <c r="J60" s="42">
        <v>10</v>
      </c>
      <c r="K60" s="42">
        <v>520</v>
      </c>
      <c r="L60" s="42">
        <v>13</v>
      </c>
      <c r="M60" s="55">
        <v>5395</v>
      </c>
    </row>
    <row r="61" spans="1:14" ht="29" x14ac:dyDescent="0.35">
      <c r="A61" s="51">
        <v>11</v>
      </c>
      <c r="B61" s="40" t="s">
        <v>128</v>
      </c>
      <c r="C61" s="44" t="s">
        <v>129</v>
      </c>
      <c r="D61" s="40" t="s">
        <v>127</v>
      </c>
      <c r="E61" s="41">
        <v>104</v>
      </c>
      <c r="F61" s="42">
        <v>7</v>
      </c>
      <c r="G61" s="42">
        <v>728</v>
      </c>
      <c r="H61" s="42">
        <v>5</v>
      </c>
      <c r="I61" s="42">
        <v>520</v>
      </c>
      <c r="J61" s="42">
        <v>5</v>
      </c>
      <c r="K61" s="43">
        <v>2153.8000000000002</v>
      </c>
      <c r="L61" s="42">
        <v>65</v>
      </c>
      <c r="M61" s="55">
        <v>6760</v>
      </c>
    </row>
    <row r="62" spans="1:14" ht="15" thickBot="1" x14ac:dyDescent="0.4">
      <c r="A62" s="52">
        <v>12</v>
      </c>
      <c r="B62" s="46" t="s">
        <v>130</v>
      </c>
      <c r="C62" s="47" t="s">
        <v>131</v>
      </c>
      <c r="D62" s="46" t="s">
        <v>132</v>
      </c>
      <c r="E62" s="48">
        <v>178</v>
      </c>
      <c r="F62" s="72">
        <v>3</v>
      </c>
      <c r="G62" s="72">
        <v>534</v>
      </c>
      <c r="H62" s="72">
        <v>5</v>
      </c>
      <c r="I62" s="72">
        <v>890</v>
      </c>
      <c r="J62" s="72">
        <v>12.1</v>
      </c>
      <c r="K62" s="72">
        <v>0</v>
      </c>
      <c r="L62" s="72">
        <v>1.95</v>
      </c>
      <c r="M62" s="73">
        <v>347.1</v>
      </c>
    </row>
    <row r="63" spans="1:14" ht="15" thickBot="1" x14ac:dyDescent="0.4">
      <c r="A63" s="442" t="s">
        <v>165</v>
      </c>
      <c r="B63" s="443"/>
      <c r="C63" s="443"/>
      <c r="D63" s="443"/>
      <c r="E63" s="444"/>
      <c r="F63" s="438">
        <f>SUM(G51:G62)</f>
        <v>200837</v>
      </c>
      <c r="G63" s="439"/>
      <c r="H63" s="438">
        <f>SUM(I51:I63)</f>
        <v>327113.75</v>
      </c>
      <c r="I63" s="439"/>
      <c r="J63" s="438">
        <f>SUM(K51:K62)</f>
        <v>260195.43</v>
      </c>
      <c r="K63" s="439"/>
      <c r="L63" s="440">
        <f>SUM(M50:M62)</f>
        <v>385066.85</v>
      </c>
      <c r="M63" s="441"/>
    </row>
  </sheetData>
  <mergeCells count="20">
    <mergeCell ref="A12:E12"/>
    <mergeCell ref="F12:G12"/>
    <mergeCell ref="H12:I12"/>
    <mergeCell ref="L12:M12"/>
    <mergeCell ref="A47:E47"/>
    <mergeCell ref="F47:G47"/>
    <mergeCell ref="H47:I47"/>
    <mergeCell ref="J47:K47"/>
    <mergeCell ref="L47:M47"/>
    <mergeCell ref="J12:K12"/>
    <mergeCell ref="A63:E63"/>
    <mergeCell ref="A49:E49"/>
    <mergeCell ref="F49:G49"/>
    <mergeCell ref="H49:I49"/>
    <mergeCell ref="J49:K49"/>
    <mergeCell ref="L49:M49"/>
    <mergeCell ref="F63:G63"/>
    <mergeCell ref="H63:I63"/>
    <mergeCell ref="J63:K63"/>
    <mergeCell ref="L63:M63"/>
  </mergeCells>
  <pageMargins left="0.7" right="0.7" top="0.75" bottom="0.75" header="0.3" footer="0.3"/>
  <ignoredErrors>
    <ignoredError sqref="H63" formula="1"/>
  </ignoredErrors>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2F95E-228D-470C-9BBB-7DEF9EF29B9E}">
  <dimension ref="A3:M35"/>
  <sheetViews>
    <sheetView topLeftCell="C1" workbookViewId="0">
      <selection activeCell="C6" sqref="C6"/>
    </sheetView>
  </sheetViews>
  <sheetFormatPr defaultColWidth="8.7265625" defaultRowHeight="14.5" x14ac:dyDescent="0.35"/>
  <cols>
    <col min="1" max="1" width="18.453125" style="75" customWidth="1"/>
    <col min="2" max="2" width="25.1796875" style="75" customWidth="1"/>
    <col min="3" max="3" width="35.81640625" style="75" customWidth="1"/>
    <col min="4" max="4" width="8.7265625" style="75"/>
    <col min="5" max="5" width="10.26953125" style="75" customWidth="1"/>
    <col min="6" max="6" width="13.1796875" style="75" customWidth="1"/>
    <col min="7" max="7" width="15.1796875" style="75" customWidth="1"/>
    <col min="8" max="8" width="19.54296875" style="75" customWidth="1"/>
    <col min="9" max="9" width="28.7265625" style="75" customWidth="1"/>
    <col min="10" max="10" width="15.7265625" style="75" customWidth="1"/>
    <col min="11" max="11" width="21.26953125" style="75" customWidth="1"/>
    <col min="12" max="12" width="13.54296875" style="75" customWidth="1"/>
    <col min="13" max="13" width="16.1796875" style="75" customWidth="1"/>
    <col min="14" max="16384" width="8.7265625" style="75"/>
  </cols>
  <sheetData>
    <row r="3" spans="1:13" x14ac:dyDescent="0.35">
      <c r="A3" s="74" t="s">
        <v>7</v>
      </c>
      <c r="B3" s="240" t="s">
        <v>1001</v>
      </c>
      <c r="C3" s="74"/>
    </row>
    <row r="4" spans="1:13" x14ac:dyDescent="0.35">
      <c r="A4" s="74" t="s">
        <v>1092</v>
      </c>
      <c r="B4" s="240" t="str">
        <f>VLOOKUP(B3,DATA!A2:E80,3)</f>
        <v>Winchester</v>
      </c>
      <c r="C4" s="74"/>
    </row>
    <row r="5" spans="1:13" x14ac:dyDescent="0.35">
      <c r="A5" s="74" t="s">
        <v>1108</v>
      </c>
      <c r="B5" s="240" t="str">
        <f>VLOOKUP(B3,DATA!A2:E80,4)</f>
        <v>Winchester Municipal</v>
      </c>
      <c r="C5" s="74"/>
    </row>
    <row r="6" spans="1:13" x14ac:dyDescent="0.35">
      <c r="A6" s="74" t="s">
        <v>10</v>
      </c>
      <c r="B6" s="240" t="s">
        <v>1112</v>
      </c>
      <c r="C6" s="74"/>
    </row>
    <row r="7" spans="1:13" x14ac:dyDescent="0.35">
      <c r="A7" s="74" t="s">
        <v>767</v>
      </c>
      <c r="B7" s="240" t="s">
        <v>1282</v>
      </c>
      <c r="C7" s="74"/>
    </row>
    <row r="8" spans="1:13" x14ac:dyDescent="0.35">
      <c r="A8" s="74" t="s">
        <v>12</v>
      </c>
      <c r="B8" s="281">
        <v>45741</v>
      </c>
      <c r="C8" s="74"/>
    </row>
    <row r="9" spans="1:13" x14ac:dyDescent="0.35">
      <c r="A9" s="74" t="s">
        <v>13</v>
      </c>
      <c r="B9" s="240" t="str">
        <f>VLOOKUP(B3,DATA!A2:E80,2)</f>
        <v>Franklin</v>
      </c>
      <c r="C9" s="74"/>
    </row>
    <row r="10" spans="1:13" x14ac:dyDescent="0.35">
      <c r="A10" s="74" t="s">
        <v>14</v>
      </c>
      <c r="B10" s="240" t="str">
        <f>VLOOKUP(B3,DATA!A2:E80,5)</f>
        <v>Middle</v>
      </c>
      <c r="C10" s="74"/>
    </row>
    <row r="11" spans="1:13" ht="15" thickBot="1" x14ac:dyDescent="0.4"/>
    <row r="12" spans="1:13" x14ac:dyDescent="0.35">
      <c r="A12" s="402" t="s">
        <v>17</v>
      </c>
      <c r="B12" s="403"/>
      <c r="C12" s="403"/>
      <c r="D12" s="403"/>
      <c r="E12" s="445"/>
      <c r="F12" s="437" t="s">
        <v>167</v>
      </c>
      <c r="G12" s="445"/>
      <c r="H12" s="437" t="s">
        <v>168</v>
      </c>
      <c r="I12" s="445"/>
      <c r="J12" s="437" t="s">
        <v>169</v>
      </c>
      <c r="K12" s="445"/>
      <c r="L12" s="437" t="s">
        <v>170</v>
      </c>
      <c r="M12" s="404"/>
    </row>
    <row r="13" spans="1:13" x14ac:dyDescent="0.35">
      <c r="A13" s="81" t="s">
        <v>0</v>
      </c>
      <c r="B13" s="83" t="s">
        <v>1</v>
      </c>
      <c r="C13" s="78" t="s">
        <v>2</v>
      </c>
      <c r="D13" s="78" t="s">
        <v>3</v>
      </c>
      <c r="E13" s="83" t="s">
        <v>4</v>
      </c>
      <c r="F13" s="78" t="s">
        <v>5</v>
      </c>
      <c r="G13" s="78" t="s">
        <v>6</v>
      </c>
      <c r="H13" s="78" t="s">
        <v>158</v>
      </c>
      <c r="I13" s="78" t="s">
        <v>159</v>
      </c>
      <c r="J13" s="78" t="s">
        <v>160</v>
      </c>
      <c r="K13" s="78" t="s">
        <v>161</v>
      </c>
      <c r="L13" s="78" t="s">
        <v>162</v>
      </c>
      <c r="M13" s="82" t="s">
        <v>163</v>
      </c>
    </row>
    <row r="14" spans="1:13" x14ac:dyDescent="0.35">
      <c r="A14" s="51">
        <v>1</v>
      </c>
      <c r="B14" s="40" t="s">
        <v>174</v>
      </c>
      <c r="C14" s="45" t="s">
        <v>175</v>
      </c>
      <c r="D14" s="40" t="s">
        <v>37</v>
      </c>
      <c r="E14" s="60">
        <v>1500</v>
      </c>
      <c r="F14" s="42">
        <v>5</v>
      </c>
      <c r="G14" s="43">
        <v>7500</v>
      </c>
      <c r="H14" s="42">
        <v>6.21</v>
      </c>
      <c r="I14" s="43">
        <v>9315</v>
      </c>
      <c r="J14" s="42">
        <v>4.08</v>
      </c>
      <c r="K14" s="43">
        <v>6120</v>
      </c>
      <c r="L14" s="42">
        <v>2.5</v>
      </c>
      <c r="M14" s="55">
        <v>3750</v>
      </c>
    </row>
    <row r="15" spans="1:13" x14ac:dyDescent="0.35">
      <c r="A15" s="51">
        <v>2</v>
      </c>
      <c r="B15" s="40" t="s">
        <v>176</v>
      </c>
      <c r="C15" s="45" t="s">
        <v>177</v>
      </c>
      <c r="D15" s="40" t="s">
        <v>37</v>
      </c>
      <c r="E15" s="41">
        <v>530</v>
      </c>
      <c r="F15" s="42">
        <v>5</v>
      </c>
      <c r="G15" s="43">
        <v>2650</v>
      </c>
      <c r="H15" s="42">
        <v>5.07</v>
      </c>
      <c r="I15" s="43">
        <v>2687.1</v>
      </c>
      <c r="J15" s="42">
        <v>5.88</v>
      </c>
      <c r="K15" s="43">
        <v>3116.4</v>
      </c>
      <c r="L15" s="42">
        <v>5.38</v>
      </c>
      <c r="M15" s="55">
        <v>2851.4</v>
      </c>
    </row>
    <row r="16" spans="1:13" x14ac:dyDescent="0.35">
      <c r="A16" s="51">
        <v>3</v>
      </c>
      <c r="B16" s="40" t="s">
        <v>178</v>
      </c>
      <c r="C16" s="45" t="s">
        <v>179</v>
      </c>
      <c r="D16" s="40" t="s">
        <v>59</v>
      </c>
      <c r="E16" s="60">
        <v>6430</v>
      </c>
      <c r="F16" s="42">
        <v>12</v>
      </c>
      <c r="G16" s="43">
        <v>77160</v>
      </c>
      <c r="H16" s="42">
        <v>2.0699999999999998</v>
      </c>
      <c r="I16" s="43">
        <v>13310.1</v>
      </c>
      <c r="J16" s="42">
        <v>1.56</v>
      </c>
      <c r="K16" s="43">
        <v>10030.799999999999</v>
      </c>
      <c r="L16" s="42">
        <v>1.97</v>
      </c>
      <c r="M16" s="55">
        <v>12667.1</v>
      </c>
    </row>
    <row r="17" spans="1:13" x14ac:dyDescent="0.35">
      <c r="A17" s="51">
        <v>4</v>
      </c>
      <c r="B17" s="40" t="s">
        <v>180</v>
      </c>
      <c r="C17" s="45" t="s">
        <v>181</v>
      </c>
      <c r="D17" s="40" t="s">
        <v>95</v>
      </c>
      <c r="E17" s="41">
        <v>10</v>
      </c>
      <c r="F17" s="42">
        <v>100</v>
      </c>
      <c r="G17" s="43">
        <v>1000</v>
      </c>
      <c r="H17" s="42">
        <v>34.22</v>
      </c>
      <c r="I17" s="42">
        <v>342.2</v>
      </c>
      <c r="J17" s="42">
        <v>46.85</v>
      </c>
      <c r="K17" s="42">
        <v>468.5</v>
      </c>
      <c r="L17" s="42">
        <v>450</v>
      </c>
      <c r="M17" s="55">
        <v>4500</v>
      </c>
    </row>
    <row r="18" spans="1:13" x14ac:dyDescent="0.35">
      <c r="A18" s="51">
        <v>5</v>
      </c>
      <c r="B18" s="40" t="s">
        <v>182</v>
      </c>
      <c r="C18" s="45" t="s">
        <v>183</v>
      </c>
      <c r="D18" s="40" t="s">
        <v>56</v>
      </c>
      <c r="E18" s="41">
        <v>1</v>
      </c>
      <c r="F18" s="43">
        <v>60000</v>
      </c>
      <c r="G18" s="43">
        <v>60000</v>
      </c>
      <c r="H18" s="43">
        <v>28980.75</v>
      </c>
      <c r="I18" s="43">
        <v>28980.75</v>
      </c>
      <c r="J18" s="43">
        <v>31440</v>
      </c>
      <c r="K18" s="43">
        <v>31440</v>
      </c>
      <c r="L18" s="43">
        <v>20000</v>
      </c>
      <c r="M18" s="55">
        <v>20000</v>
      </c>
    </row>
    <row r="19" spans="1:13" ht="43.5" x14ac:dyDescent="0.35">
      <c r="A19" s="51">
        <v>6</v>
      </c>
      <c r="B19" s="40" t="s">
        <v>184</v>
      </c>
      <c r="C19" s="58" t="s">
        <v>209</v>
      </c>
      <c r="D19" s="40" t="s">
        <v>56</v>
      </c>
      <c r="E19" s="41">
        <v>1</v>
      </c>
      <c r="F19" s="43">
        <v>10000</v>
      </c>
      <c r="G19" s="43">
        <v>10000</v>
      </c>
      <c r="H19" s="43">
        <v>4450.5</v>
      </c>
      <c r="I19" s="43">
        <v>4450.5</v>
      </c>
      <c r="J19" s="43">
        <v>8000</v>
      </c>
      <c r="K19" s="43">
        <v>8000</v>
      </c>
      <c r="L19" s="43">
        <v>12000</v>
      </c>
      <c r="M19" s="55">
        <v>12000</v>
      </c>
    </row>
    <row r="20" spans="1:13" x14ac:dyDescent="0.35">
      <c r="A20" s="51">
        <v>7</v>
      </c>
      <c r="B20" s="40" t="s">
        <v>185</v>
      </c>
      <c r="C20" s="45" t="s">
        <v>186</v>
      </c>
      <c r="D20" s="40" t="s">
        <v>56</v>
      </c>
      <c r="E20" s="41">
        <v>1</v>
      </c>
      <c r="F20" s="43">
        <v>20000</v>
      </c>
      <c r="G20" s="43">
        <v>20000</v>
      </c>
      <c r="H20" s="43">
        <v>2070</v>
      </c>
      <c r="I20" s="43">
        <v>2070</v>
      </c>
      <c r="J20" s="42">
        <v>1</v>
      </c>
      <c r="K20" s="42">
        <v>1</v>
      </c>
      <c r="L20" s="43">
        <v>4000</v>
      </c>
      <c r="M20" s="55">
        <v>4000</v>
      </c>
    </row>
    <row r="21" spans="1:13" ht="43.5" x14ac:dyDescent="0.35">
      <c r="A21" s="51">
        <v>8</v>
      </c>
      <c r="B21" s="40" t="s">
        <v>187</v>
      </c>
      <c r="C21" s="58" t="s">
        <v>210</v>
      </c>
      <c r="D21" s="40" t="s">
        <v>56</v>
      </c>
      <c r="E21" s="41">
        <v>1</v>
      </c>
      <c r="F21" s="43">
        <v>20000</v>
      </c>
      <c r="G21" s="43">
        <v>20000</v>
      </c>
      <c r="H21" s="43">
        <v>3622.5</v>
      </c>
      <c r="I21" s="43">
        <v>3622.5</v>
      </c>
      <c r="J21" s="43">
        <v>8000</v>
      </c>
      <c r="K21" s="43">
        <v>8000</v>
      </c>
      <c r="L21" s="43">
        <v>12500</v>
      </c>
      <c r="M21" s="55">
        <v>12500</v>
      </c>
    </row>
    <row r="22" spans="1:13" x14ac:dyDescent="0.35">
      <c r="A22" s="51">
        <v>9</v>
      </c>
      <c r="B22" s="40" t="s">
        <v>188</v>
      </c>
      <c r="C22" s="45" t="s">
        <v>189</v>
      </c>
      <c r="D22" s="40" t="s">
        <v>56</v>
      </c>
      <c r="E22" s="41">
        <v>1</v>
      </c>
      <c r="F22" s="43">
        <v>5000</v>
      </c>
      <c r="G22" s="43">
        <v>5000</v>
      </c>
      <c r="H22" s="43">
        <v>2249.62</v>
      </c>
      <c r="I22" s="43">
        <v>2249.62</v>
      </c>
      <c r="J22" s="43">
        <v>12957</v>
      </c>
      <c r="K22" s="43">
        <v>12957</v>
      </c>
      <c r="L22" s="43">
        <v>5000</v>
      </c>
      <c r="M22" s="55">
        <v>5000</v>
      </c>
    </row>
    <row r="23" spans="1:13" x14ac:dyDescent="0.35">
      <c r="A23" s="51">
        <v>10</v>
      </c>
      <c r="B23" s="40" t="s">
        <v>190</v>
      </c>
      <c r="C23" s="45" t="s">
        <v>61</v>
      </c>
      <c r="D23" s="40" t="s">
        <v>62</v>
      </c>
      <c r="E23" s="60">
        <v>17921</v>
      </c>
      <c r="F23" s="42">
        <v>8</v>
      </c>
      <c r="G23" s="43">
        <v>143368</v>
      </c>
      <c r="H23" s="42">
        <v>11.22</v>
      </c>
      <c r="I23" s="43">
        <v>201073.62</v>
      </c>
      <c r="J23" s="42">
        <v>12.47</v>
      </c>
      <c r="K23" s="43">
        <v>223474.87</v>
      </c>
      <c r="L23" s="42">
        <v>20</v>
      </c>
      <c r="M23" s="55">
        <v>358420</v>
      </c>
    </row>
    <row r="24" spans="1:13" ht="43.5" x14ac:dyDescent="0.35">
      <c r="A24" s="51">
        <v>11</v>
      </c>
      <c r="B24" s="40" t="s">
        <v>191</v>
      </c>
      <c r="C24" s="58" t="s">
        <v>211</v>
      </c>
      <c r="D24" s="40" t="s">
        <v>95</v>
      </c>
      <c r="E24" s="60">
        <v>1188</v>
      </c>
      <c r="F24" s="42">
        <v>85</v>
      </c>
      <c r="G24" s="43">
        <v>100980</v>
      </c>
      <c r="H24" s="42">
        <v>38.950000000000003</v>
      </c>
      <c r="I24" s="43">
        <v>46272.6</v>
      </c>
      <c r="J24" s="42">
        <v>44.4</v>
      </c>
      <c r="K24" s="43">
        <v>52747.199999999997</v>
      </c>
      <c r="L24" s="42">
        <v>53</v>
      </c>
      <c r="M24" s="55">
        <v>62964</v>
      </c>
    </row>
    <row r="25" spans="1:13" ht="29" x14ac:dyDescent="0.35">
      <c r="A25" s="51">
        <v>12</v>
      </c>
      <c r="B25" s="40" t="s">
        <v>192</v>
      </c>
      <c r="C25" s="45" t="s">
        <v>193</v>
      </c>
      <c r="D25" s="40" t="s">
        <v>95</v>
      </c>
      <c r="E25" s="41">
        <v>495</v>
      </c>
      <c r="F25" s="42">
        <v>205</v>
      </c>
      <c r="G25" s="43">
        <v>101475</v>
      </c>
      <c r="H25" s="42">
        <v>168.44</v>
      </c>
      <c r="I25" s="43">
        <v>83377.8</v>
      </c>
      <c r="J25" s="42">
        <v>192</v>
      </c>
      <c r="K25" s="43">
        <v>95040</v>
      </c>
      <c r="L25" s="42">
        <v>160</v>
      </c>
      <c r="M25" s="55">
        <v>79200</v>
      </c>
    </row>
    <row r="26" spans="1:13" ht="29" x14ac:dyDescent="0.35">
      <c r="A26" s="51">
        <v>13</v>
      </c>
      <c r="B26" s="40" t="s">
        <v>194</v>
      </c>
      <c r="C26" s="45" t="s">
        <v>195</v>
      </c>
      <c r="D26" s="40" t="s">
        <v>95</v>
      </c>
      <c r="E26" s="41">
        <v>264</v>
      </c>
      <c r="F26" s="42">
        <v>230</v>
      </c>
      <c r="G26" s="43">
        <v>60720</v>
      </c>
      <c r="H26" s="42">
        <v>186.08</v>
      </c>
      <c r="I26" s="43">
        <v>49125.120000000003</v>
      </c>
      <c r="J26" s="42">
        <v>210</v>
      </c>
      <c r="K26" s="43">
        <v>55440</v>
      </c>
      <c r="L26" s="42">
        <v>175</v>
      </c>
      <c r="M26" s="55">
        <v>46200</v>
      </c>
    </row>
    <row r="27" spans="1:13" x14ac:dyDescent="0.35">
      <c r="A27" s="51">
        <v>14</v>
      </c>
      <c r="B27" s="40" t="s">
        <v>196</v>
      </c>
      <c r="C27" s="45" t="s">
        <v>197</v>
      </c>
      <c r="D27" s="40" t="s">
        <v>127</v>
      </c>
      <c r="E27" s="41">
        <v>973</v>
      </c>
      <c r="F27" s="42">
        <v>6</v>
      </c>
      <c r="G27" s="43">
        <v>5838</v>
      </c>
      <c r="H27" s="42">
        <v>9.07</v>
      </c>
      <c r="I27" s="43">
        <v>8825.11</v>
      </c>
      <c r="J27" s="42">
        <v>10.199999999999999</v>
      </c>
      <c r="K27" s="43">
        <v>9924.6</v>
      </c>
      <c r="L27" s="42">
        <v>8.5</v>
      </c>
      <c r="M27" s="55">
        <v>8270.5</v>
      </c>
    </row>
    <row r="28" spans="1:13" x14ac:dyDescent="0.35">
      <c r="A28" s="51">
        <v>15</v>
      </c>
      <c r="B28" s="40" t="s">
        <v>198</v>
      </c>
      <c r="C28" s="45" t="s">
        <v>199</v>
      </c>
      <c r="D28" s="40" t="s">
        <v>127</v>
      </c>
      <c r="E28" s="41">
        <v>275</v>
      </c>
      <c r="F28" s="42">
        <v>8</v>
      </c>
      <c r="G28" s="43">
        <v>2200</v>
      </c>
      <c r="H28" s="42">
        <v>8.67</v>
      </c>
      <c r="I28" s="43">
        <v>2384.25</v>
      </c>
      <c r="J28" s="42">
        <v>9.9</v>
      </c>
      <c r="K28" s="43">
        <v>2722.5</v>
      </c>
      <c r="L28" s="42">
        <v>8.25</v>
      </c>
      <c r="M28" s="55">
        <v>2268.75</v>
      </c>
    </row>
    <row r="29" spans="1:13" ht="29" x14ac:dyDescent="0.35">
      <c r="A29" s="51">
        <v>16</v>
      </c>
      <c r="B29" s="40" t="s">
        <v>200</v>
      </c>
      <c r="C29" s="45" t="s">
        <v>201</v>
      </c>
      <c r="D29" s="40" t="s">
        <v>37</v>
      </c>
      <c r="E29" s="41">
        <v>48</v>
      </c>
      <c r="F29" s="42">
        <v>125</v>
      </c>
      <c r="G29" s="43">
        <v>6000</v>
      </c>
      <c r="H29" s="42">
        <v>101.38</v>
      </c>
      <c r="I29" s="43">
        <v>4866.24</v>
      </c>
      <c r="J29" s="42">
        <v>179.84</v>
      </c>
      <c r="K29" s="43">
        <v>8632.32</v>
      </c>
      <c r="L29" s="42">
        <v>78.38</v>
      </c>
      <c r="M29" s="55">
        <v>3762.24</v>
      </c>
    </row>
    <row r="30" spans="1:13" ht="43.5" x14ac:dyDescent="0.35">
      <c r="A30" s="51">
        <v>17</v>
      </c>
      <c r="B30" s="40" t="s">
        <v>202</v>
      </c>
      <c r="C30" s="58" t="s">
        <v>212</v>
      </c>
      <c r="D30" s="40" t="s">
        <v>53</v>
      </c>
      <c r="E30" s="41">
        <v>1</v>
      </c>
      <c r="F30" s="43">
        <v>8000</v>
      </c>
      <c r="G30" s="43">
        <v>8000</v>
      </c>
      <c r="H30" s="43">
        <v>5141.54</v>
      </c>
      <c r="I30" s="43">
        <v>5141.54</v>
      </c>
      <c r="J30" s="43">
        <v>4078</v>
      </c>
      <c r="K30" s="43">
        <v>4078</v>
      </c>
      <c r="L30" s="42">
        <v>600</v>
      </c>
      <c r="M30" s="54">
        <v>600</v>
      </c>
    </row>
    <row r="31" spans="1:13" x14ac:dyDescent="0.35">
      <c r="A31" s="51">
        <v>18</v>
      </c>
      <c r="B31" s="40" t="s">
        <v>203</v>
      </c>
      <c r="C31" s="45" t="s">
        <v>204</v>
      </c>
      <c r="D31" s="40" t="s">
        <v>53</v>
      </c>
      <c r="E31" s="41">
        <v>1</v>
      </c>
      <c r="F31" s="43">
        <v>3000</v>
      </c>
      <c r="G31" s="43">
        <v>3000</v>
      </c>
      <c r="H31" s="43">
        <v>3512.03</v>
      </c>
      <c r="I31" s="43">
        <v>3512.03</v>
      </c>
      <c r="J31" s="43">
        <v>1399</v>
      </c>
      <c r="K31" s="43">
        <v>1399</v>
      </c>
      <c r="L31" s="43">
        <v>2000</v>
      </c>
      <c r="M31" s="55">
        <v>2000</v>
      </c>
    </row>
    <row r="32" spans="1:13" x14ac:dyDescent="0.35">
      <c r="A32" s="51">
        <v>19</v>
      </c>
      <c r="B32" s="40" t="s">
        <v>205</v>
      </c>
      <c r="C32" s="45" t="s">
        <v>206</v>
      </c>
      <c r="D32" s="40" t="s">
        <v>76</v>
      </c>
      <c r="E32" s="41">
        <v>7</v>
      </c>
      <c r="F32" s="43">
        <v>3000</v>
      </c>
      <c r="G32" s="43">
        <v>21000</v>
      </c>
      <c r="H32" s="43">
        <v>3415.5</v>
      </c>
      <c r="I32" s="43">
        <v>23908.5</v>
      </c>
      <c r="J32" s="43">
        <v>3960</v>
      </c>
      <c r="K32" s="43">
        <v>27720</v>
      </c>
      <c r="L32" s="43">
        <v>4042.86</v>
      </c>
      <c r="M32" s="55">
        <v>28300.02</v>
      </c>
    </row>
    <row r="33" spans="1:13" x14ac:dyDescent="0.35">
      <c r="A33" s="52">
        <v>20</v>
      </c>
      <c r="B33" s="46" t="s">
        <v>207</v>
      </c>
      <c r="C33" s="79" t="s">
        <v>208</v>
      </c>
      <c r="D33" s="46" t="s">
        <v>62</v>
      </c>
      <c r="E33" s="80">
        <v>6192</v>
      </c>
      <c r="F33" s="72">
        <v>15</v>
      </c>
      <c r="G33" s="49">
        <v>92880</v>
      </c>
      <c r="H33" s="72">
        <v>18.63</v>
      </c>
      <c r="I33" s="49">
        <v>115356.96</v>
      </c>
      <c r="J33" s="72">
        <v>13.86</v>
      </c>
      <c r="K33" s="49">
        <v>85821.119999999995</v>
      </c>
      <c r="L33" s="72">
        <v>12.48</v>
      </c>
      <c r="M33" s="56">
        <v>77276.160000000003</v>
      </c>
    </row>
    <row r="34" spans="1:13" x14ac:dyDescent="0.35">
      <c r="A34" s="456" t="s">
        <v>171</v>
      </c>
      <c r="B34" s="457"/>
      <c r="C34" s="457"/>
      <c r="D34" s="457"/>
      <c r="E34" s="457"/>
      <c r="F34" s="458">
        <f>SUM(G14:G33)</f>
        <v>748771</v>
      </c>
      <c r="G34" s="457"/>
      <c r="H34" s="458">
        <f>SUM(I14:I33)</f>
        <v>610871.53999999992</v>
      </c>
      <c r="I34" s="457"/>
      <c r="J34" s="458">
        <f>SUM(K14:K33)</f>
        <v>647133.30999999994</v>
      </c>
      <c r="K34" s="457"/>
      <c r="L34" s="458">
        <f>SUM(M14:M33)</f>
        <v>746530.17</v>
      </c>
      <c r="M34" s="459"/>
    </row>
    <row r="35" spans="1:13" ht="15" thickBot="1" x14ac:dyDescent="0.4">
      <c r="A35" s="413" t="s">
        <v>172</v>
      </c>
      <c r="B35" s="414"/>
      <c r="C35" s="414"/>
      <c r="D35" s="414"/>
      <c r="E35" s="415"/>
      <c r="F35" s="453" t="s">
        <v>173</v>
      </c>
      <c r="G35" s="415"/>
      <c r="H35" s="454">
        <v>-0.1842</v>
      </c>
      <c r="I35" s="415"/>
      <c r="J35" s="454">
        <v>-0.13569999999999999</v>
      </c>
      <c r="K35" s="415"/>
      <c r="L35" s="454">
        <v>-3.0000000000000001E-3</v>
      </c>
      <c r="M35" s="455"/>
    </row>
  </sheetData>
  <mergeCells count="15">
    <mergeCell ref="A12:E12"/>
    <mergeCell ref="F12:G12"/>
    <mergeCell ref="H12:I12"/>
    <mergeCell ref="L12:M12"/>
    <mergeCell ref="A34:E34"/>
    <mergeCell ref="F34:G34"/>
    <mergeCell ref="H34:I34"/>
    <mergeCell ref="J34:K34"/>
    <mergeCell ref="L34:M34"/>
    <mergeCell ref="J12:K12"/>
    <mergeCell ref="A35:E35"/>
    <mergeCell ref="F35:G35"/>
    <mergeCell ref="H35:I35"/>
    <mergeCell ref="J35:K35"/>
    <mergeCell ref="L35:M35"/>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GUIDE</vt:lpstr>
      <vt:lpstr>DATA</vt:lpstr>
      <vt:lpstr>INDEX</vt:lpstr>
      <vt:lpstr>1A3</vt:lpstr>
      <vt:lpstr>8A3</vt:lpstr>
      <vt:lpstr>8A3 (2)</vt:lpstr>
      <vt:lpstr>0M4</vt:lpstr>
      <vt:lpstr>APT</vt:lpstr>
      <vt:lpstr>BGF</vt:lpstr>
      <vt:lpstr>UOS</vt:lpstr>
      <vt:lpstr>CKV</vt:lpstr>
      <vt:lpstr>M01</vt:lpstr>
      <vt:lpstr>DYR</vt:lpstr>
      <vt:lpstr>UCY</vt:lpstr>
      <vt:lpstr>FYM</vt:lpstr>
      <vt:lpstr>GZS</vt:lpstr>
      <vt:lpstr>2A1</vt:lpstr>
      <vt:lpstr>3M7</vt:lpstr>
      <vt:lpstr>LUG</vt:lpstr>
      <vt:lpstr>M54</vt:lpstr>
      <vt:lpstr>M91</vt:lpstr>
      <vt:lpstr>MQY</vt:lpstr>
      <vt:lpstr>PHT</vt:lpstr>
      <vt:lpstr>RZR</vt:lpstr>
      <vt:lpstr>SNH</vt:lpstr>
      <vt:lpstr>SZY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Spicer</dc:creator>
  <cp:lastModifiedBy>Zachary Spicer</cp:lastModifiedBy>
  <dcterms:created xsi:type="dcterms:W3CDTF">2025-06-25T13:13:37Z</dcterms:created>
  <dcterms:modified xsi:type="dcterms:W3CDTF">2025-08-08T15:48:39Z</dcterms:modified>
</cp:coreProperties>
</file>