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315" windowHeight="8955" tabRatio="465" activeTab="0"/>
  </bookViews>
  <sheets>
    <sheet name="Inventory 1 of 3" sheetId="1" r:id="rId1"/>
    <sheet name="Stats 2 of 3" sheetId="2" r:id="rId2"/>
    <sheet name="Allotments 3 of 3" sheetId="3" r:id="rId3"/>
  </sheets>
  <definedNames>
    <definedName name="_xlnm.Print_Area" localSheetId="0">'Inventory 1 of 3'!$A$8:$Q$81</definedName>
    <definedName name="_xlnm.Print_Titles" localSheetId="0">'Inventory 1 of 3'!$7:$7</definedName>
  </definedNames>
  <calcPr fullCalcOnLoad="1"/>
</workbook>
</file>

<file path=xl/comments1.xml><?xml version="1.0" encoding="utf-8"?>
<comments xmlns="http://schemas.openxmlformats.org/spreadsheetml/2006/main">
  <authors>
    <author>ag05b66</author>
  </authors>
  <commentList>
    <comment ref="M7" authorId="0">
      <text>
        <r>
          <rPr>
            <b/>
            <sz val="8"/>
            <rFont val="Tahoma"/>
            <family val="0"/>
          </rPr>
          <t>ag05b66:</t>
        </r>
        <r>
          <rPr>
            <sz val="8"/>
            <rFont val="Tahoma"/>
            <family val="0"/>
          </rPr>
          <t xml:space="preserve">
Information obtained from recovery.gov</t>
        </r>
      </text>
    </comment>
    <comment ref="M51" authorId="0">
      <text>
        <r>
          <rPr>
            <b/>
            <sz val="8"/>
            <rFont val="Tahoma"/>
            <family val="0"/>
          </rPr>
          <t>ag05b66:</t>
        </r>
        <r>
          <rPr>
            <sz val="8"/>
            <rFont val="Tahoma"/>
            <family val="0"/>
          </rPr>
          <t xml:space="preserve">
Possibly includes all stabilization funds (ed. And Govt. Svcs.)
</t>
        </r>
      </text>
    </comment>
  </commentList>
</comments>
</file>

<file path=xl/sharedStrings.xml><?xml version="1.0" encoding="utf-8"?>
<sst xmlns="http://schemas.openxmlformats.org/spreadsheetml/2006/main" count="618" uniqueCount="323">
  <si>
    <t>DEPT</t>
  </si>
  <si>
    <t>Program Title</t>
  </si>
  <si>
    <t>CFDA</t>
  </si>
  <si>
    <t>DESCRIPTION</t>
  </si>
  <si>
    <t>MATCHING REQUIREMENTS</t>
  </si>
  <si>
    <t>CITATION</t>
  </si>
  <si>
    <t xml:space="preserve">     Other-Victims of Crime and service providers</t>
  </si>
  <si>
    <t xml:space="preserve">  Grant to sub-recipient-formula        -</t>
  </si>
  <si>
    <t>Direct Payment to Client          -</t>
  </si>
  <si>
    <t xml:space="preserve">   Grant to sub-recipient-formula grant to subrecipient-competitive      -</t>
  </si>
  <si>
    <t xml:space="preserve">    grant to subrecipient-competitive   state employee provide services  -</t>
  </si>
  <si>
    <t xml:space="preserve">           -</t>
  </si>
  <si>
    <t xml:space="preserve">    grant to subrecipient-competitive      -</t>
  </si>
  <si>
    <t xml:space="preserve">   Grant to sub-recipient-formula        -</t>
  </si>
  <si>
    <t xml:space="preserve">      contract to third party    -</t>
  </si>
  <si>
    <t xml:space="preserve">    grant to subrecipient-competitive contract to third party    -</t>
  </si>
  <si>
    <t xml:space="preserve">          Other-Independent School District</t>
  </si>
  <si>
    <t xml:space="preserve">        state employee provide services  -</t>
  </si>
  <si>
    <t xml:space="preserve">      contract to third party state employee provide services  -</t>
  </si>
  <si>
    <t xml:space="preserve">          Other-Grant to sub-recipients-state makes awards according to equitable distribution as determined by grantor</t>
  </si>
  <si>
    <t xml:space="preserve">   Grant to sub-recipient-formula grant to subrecipient-competitive   state employee provide services  -</t>
  </si>
  <si>
    <t>Direct Payment to Client     contract to third party    -</t>
  </si>
  <si>
    <t xml:space="preserve">          Other-Payments to child care providers thorugh a Delegated Purchase Authority for child care services</t>
  </si>
  <si>
    <t xml:space="preserve">          Other-Grant to DCS</t>
  </si>
  <si>
    <t>SUB-RECIPIENT CATEGORY</t>
  </si>
  <si>
    <t xml:space="preserve">     Other- Victims of Crime and Other Service Providers</t>
  </si>
  <si>
    <t xml:space="preserve">   Special District Government Regional  </t>
  </si>
  <si>
    <t xml:space="preserve">    Regional  </t>
  </si>
  <si>
    <t xml:space="preserve">     Other- Private or non-profit property developer</t>
  </si>
  <si>
    <t xml:space="preserve">     Other- Private property manager</t>
  </si>
  <si>
    <t xml:space="preserve"> County Government City or Township   Other- Not for Profit</t>
  </si>
  <si>
    <t xml:space="preserve"> County Government City or Township   Other- Not for Profit Organization</t>
  </si>
  <si>
    <t xml:space="preserve">     Other- Non-Profit with 501c3 IRS</t>
  </si>
  <si>
    <t xml:space="preserve">      </t>
  </si>
  <si>
    <t xml:space="preserve">     Other- Non-Profit Agencies</t>
  </si>
  <si>
    <t xml:space="preserve">     Other- Not for Profit Agencies</t>
  </si>
  <si>
    <t xml:space="preserve">  City or Township    </t>
  </si>
  <si>
    <t xml:space="preserve">     Other- 501c3</t>
  </si>
  <si>
    <t xml:space="preserve"> County Government City or Township   Other- 501c3 non profit</t>
  </si>
  <si>
    <t xml:space="preserve">     Other- Fleet Operators</t>
  </si>
  <si>
    <t xml:space="preserve">     Other- 3rd party contractor</t>
  </si>
  <si>
    <t xml:space="preserve">State Government      </t>
  </si>
  <si>
    <t xml:space="preserve">     Other- Unknown</t>
  </si>
  <si>
    <t xml:space="preserve"> County Government City or Township    </t>
  </si>
  <si>
    <t xml:space="preserve">     Other- Independent School District, School Food Activities</t>
  </si>
  <si>
    <t xml:space="preserve">     Other- Independent School District</t>
  </si>
  <si>
    <t xml:space="preserve"> County Government     </t>
  </si>
  <si>
    <t xml:space="preserve">     Other- University and Not for Profit community based agencies</t>
  </si>
  <si>
    <t xml:space="preserve">     Other- Non-profit</t>
  </si>
  <si>
    <t xml:space="preserve"> County Government    Other- Local WIAs</t>
  </si>
  <si>
    <t xml:space="preserve">     Other- Non Profit Agencies</t>
  </si>
  <si>
    <t xml:space="preserve">     Other- Airport Sponsor</t>
  </si>
  <si>
    <t xml:space="preserve">State Government County Government City or Township    </t>
  </si>
  <si>
    <t>Federal Award</t>
  </si>
  <si>
    <t xml:space="preserve">TN American Recovery and Reinvestment Act Inventory </t>
  </si>
  <si>
    <t>BEGINNING PERIOD DATE</t>
  </si>
  <si>
    <t>ENDING PERIOD DATE</t>
  </si>
  <si>
    <t>DATE COMMENTS</t>
  </si>
  <si>
    <t>SERVICE DELIVERY MECHANISM</t>
  </si>
  <si>
    <t>The Recovery Act provides for $100 million in funding for victim compensation and assistance. Of that $100 million, $47.5 million in formula funding will be directed to state agencies that administer VOCA-funded crime victim assistance programs. This is i</t>
  </si>
  <si>
    <t>No state match required.</t>
  </si>
  <si>
    <t>Title 2 - Commerce, Justice, Science and Related Agencies, under Office of Justice Programs.  No section found.</t>
  </si>
  <si>
    <t/>
  </si>
  <si>
    <t>Elderly Nutrition-Congregate Meals</t>
  </si>
  <si>
    <t>These funds will be added to the existing Elderly Nutrition programs funded by the Older Americans Act of 1965, subparts 1 and 2 of part C, of Title III that provider meals to individuals 60+ years of age in Tennessee.  These funds will be applied to Cong</t>
  </si>
  <si>
    <t>The Administration on Aging has indicated that these funds cannot exceed 85% of the expenditures.  The remaining 15% is to come from State and/or Local Matching funds.  Local Matching funds have been difficult to expand in the current economy and the indi</t>
  </si>
  <si>
    <t>Aging Services Programs - For an additional amount for "Aging Services Programs" under subparts 1 and 2 of part C, of Title III, and under Title VI, of the Older Americans Act of 1965.</t>
  </si>
  <si>
    <t>Official dates not yet available.  These are our best estimates based on data in FFIS.</t>
  </si>
  <si>
    <t>Elderly Nutrition Home Delivered Meals</t>
  </si>
  <si>
    <t>Home Delivered Meals</t>
  </si>
  <si>
    <t>HOME Investment Partnership Program (TCAP)</t>
  </si>
  <si>
    <t>ARRA funded $2.25 billion for the Tax Credit Assistance Program (TCAP) to help State Housing Finance Agencies to with stalled affordable rental housing projects that rely on Low-Income Housing Tax Credits (LIHTC's) to help fund such projects.  The funds w</t>
  </si>
  <si>
    <t>Title VII</t>
  </si>
  <si>
    <t>Spend 75% by Feb 2011 and 100% by Feb 2012</t>
  </si>
  <si>
    <t>Homelessness Prevention</t>
  </si>
  <si>
    <t>Emergency Shelter Grants are used to increase the number and quality of emergency shelters and transitional housing facilities for homeless individuals and families, to operate these facilities and provide essential social services, and to help prevent ho</t>
  </si>
  <si>
    <t>None</t>
  </si>
  <si>
    <t>TITLE VII</t>
  </si>
  <si>
    <t>Expend 60% within 2 years and 100% within 3 years.</t>
  </si>
  <si>
    <t>Section 8 Housing Energy Project Based Rental Assistance</t>
  </si>
  <si>
    <t>American Recovery and Reinvestment Act authorizes $2.25 billion, of which $2 billion will fund contract renewals under the Project-Based Section 8 program.  $250 million will provide additional funds to owners of property for energy-saving property modifi</t>
  </si>
  <si>
    <t>The Act did not address an end date.  It is assumed the end date will be 9/30/2011.</t>
  </si>
  <si>
    <t>Community Development Block Grant (Non-Entitlement)</t>
  </si>
  <si>
    <t>The Housing and Economic Recovery Act of 2008 authorized $3.92 billion for the Neighborhood Stabilization Program, of which Tennessee was allocated $72.5 million ($49.4 million through THDA for mostly rural areas and $23.1 million directly to urban areas.</t>
  </si>
  <si>
    <t>Expend 50% within 2 years and the remainder within 3 years</t>
  </si>
  <si>
    <t>National Endowment for the Arts (NEA)</t>
  </si>
  <si>
    <t>This expansion allows additional one-time grants of National Endowment for the Arts (NEA) funds to eligible non-profit arts organizations for a period of up to two years.    Most of the funds are anticipated to be spent in FY2010.   These special, one-tim</t>
  </si>
  <si>
    <t>No MOE/State Match is required.   Current match requirements under other NEA partnerships are not changed by this stimulus funding.</t>
  </si>
  <si>
    <t>2009NEA04ARRA40 (3135-0125)</t>
  </si>
  <si>
    <t>NEA recommends a grant period up to two years, although no specific end date is stipulated.</t>
  </si>
  <si>
    <t>Expand or enhance existing services to fund time-limited projects for specific operational improvements to service processes, such as enhancing or improving the efficiency of case management systems for the delivery of offender reentry, increase or expand</t>
  </si>
  <si>
    <t>H.R. 1 Title II - Commerce, Justice, Science and Related Agencies</t>
  </si>
  <si>
    <t>Unknown at this time</t>
  </si>
  <si>
    <t>Expand or enhance existing services to fund time-limited projects for specific operational improvements to service processes, such as enhancing community and multidisciplinary coordination among law enforcement, prosecution, the courts; or improving the e</t>
  </si>
  <si>
    <t>Expand or enhance existing service to fund time-limited projects for specific operational improvements to service processes, such as enhancing or improving the efficiency of case management systems for the delivery of victim services to address sexual ass</t>
  </si>
  <si>
    <t>Health Information Technology</t>
  </si>
  <si>
    <t xml:space="preserve">Health Information Technology funds will be used  to implement the Master Patient Index and Record Locator Service through the eHealth Network.  This will allow providers on the eHealth Network to locate a patient's medical information across the State.  </t>
  </si>
  <si>
    <t>H.R. 1 Title XIII-Health Information Technology</t>
  </si>
  <si>
    <t>Expansion- Americorps</t>
  </si>
  <si>
    <t>Emergency Food Assistance Program (Administration)</t>
  </si>
  <si>
    <t>Pass through grants via existing contracts with local food distribution agencies for administrative costs associated with the distribution of USDA commodities.</t>
  </si>
  <si>
    <t>TITLE I - H. R. 1-5</t>
  </si>
  <si>
    <t>Diesel Emission Reduction Act</t>
  </si>
  <si>
    <t>Grant program to support diesel emissions reduction in the State of Tennessee. 
The funds will be used to support a program that will offer grants to offset a portion of the costs 
associated with the purchasing and installing an Auxillary Power Unit (APU</t>
  </si>
  <si>
    <t>Matching funds are not required for this grant.  Administrative costs of up to 15% are permitted.</t>
  </si>
  <si>
    <t>Clean Water State Revolving Fund</t>
  </si>
  <si>
    <t>Additional funds have been allocated by EPA to the State to provide subsidized loans to local 
governments to construct Clean Water Facilities.</t>
  </si>
  <si>
    <t>The ARRA states that the usual 20% State Matching funds have been waived.</t>
  </si>
  <si>
    <t>Drinking Water State Revolving Fund</t>
  </si>
  <si>
    <t>Additional funds have been allocated by EPA to the State to provide subsidized loans to
local governments to construct Drinking Water Facilities.</t>
  </si>
  <si>
    <t>Leaking Underground Storage Tank Trust Fund</t>
  </si>
  <si>
    <t>Stimulus dollars from the Leaking Underground Storage Tank Trust Fund are available to be used at sites that are not eligible or covered by the Tennessee Petroleum Underground Storage Tank Fund that is established by T.C.A. 68-215-110.  LUST Trust Fund do</t>
  </si>
  <si>
    <t>There is a 0% match for stimulus funds related to the American Recovery and Reinvestment Act.  Additional legislation has been introduced in Congress to also increase annual LUST funding to states for release prevention programs.  TDEC already receives an</t>
  </si>
  <si>
    <t>Title VII Interior, Environment and Related Agencies
Environmental Protection Agency
Leaking Underground Storage Tank Trust Fund Program</t>
  </si>
  <si>
    <t>IDEA - Part B - Special Education</t>
  </si>
  <si>
    <t>Some of the funds shall be allocated for TDOC teachers to attend the state's annual Special Education Conference sponsored by the Department of Education, which typically takes place in February, as well as other Department of Education sponsored training</t>
  </si>
  <si>
    <t>Division A Title VIII</t>
  </si>
  <si>
    <t>Education Technology</t>
  </si>
  <si>
    <t>State Energy Program</t>
  </si>
  <si>
    <t>SEP provides grants to states and directs funding to state energy offices from technology programs in DOE's Office of Energy Efficiency and Renewable Energy. States use grants to address their energy priorities and program funding to adopt emerging renewa</t>
  </si>
  <si>
    <t>Title IV, HR1-24</t>
  </si>
  <si>
    <t>Begin and end dates have not yet been established by US Dept of Energy</t>
  </si>
  <si>
    <t>The Energy Independence and Security Act (EISA, P.L. 110-140) established the program structure for the EECBG program. The goals of the program are to help reduce energy use and carbon emissions, improve energy efficiency in the transportation building an</t>
  </si>
  <si>
    <t>Title IV, H.R.1-24</t>
  </si>
  <si>
    <t>ARRA provides funding to states to provide consumers with rebates to buy energy-efficient Energy Star products to replace old appliances and help lower energy bills. The program is authorized by Energy Policy Act of 2005, Sec. 124, which directed DOE to f</t>
  </si>
  <si>
    <t>Grants are provided to city and county governments for water, sewer, housing rehabilitation, community livability and economic development.</t>
  </si>
  <si>
    <t>Title XII, H.R.1-103</t>
  </si>
  <si>
    <t>Begin dates have not yet been established by US Dept of Housing &amp; Urban Dev</t>
  </si>
  <si>
    <t>ESEA Title I - LEA Grants</t>
  </si>
  <si>
    <t>Provide supplemental funding, especially in high poverty areas, for programs that provide extra academic support to help raise the awareness of students at risk of educational failure or to help students in high-poverty schools meet challenging state acad</t>
  </si>
  <si>
    <t>DOE will meet MOE/State Match requirements for both the recurring base grants and the stimulus funding.</t>
  </si>
  <si>
    <t>Title VIII</t>
  </si>
  <si>
    <t>ESEA Title I - School Improvement</t>
  </si>
  <si>
    <t>Provides assistance for local school improvement activities for Title I schools that do not make adequate yearly progress (AYP) for at least 2 consecutive years.</t>
  </si>
  <si>
    <t>To provide funding for education of children with disabilities, ages 3 through 21, to provide services as outlined in their Individual Education Plan (IEP).</t>
  </si>
  <si>
    <t>changed as of FFIS info. Received 3/9/09</t>
  </si>
  <si>
    <t>IDEA - Part B - Special Education - Preschool</t>
  </si>
  <si>
    <t>To provide funding for education of children with disabilities, ages 3 through 5, to provide services as outlined in their Individual Education Plan (IEP).</t>
  </si>
  <si>
    <t>IDEA - Part C - Early Intervention</t>
  </si>
  <si>
    <t>To provide funding to children with disabilities, ages birth through age 2, according to Individualized Family Services Plan (IFSP).</t>
  </si>
  <si>
    <t>To provide funding to integrate funding into curricla in order to improve teaching and learning.  Funds should be used to improve student academic achievement and ensure that students are college and workforce ready by ensuring that every student has 21st</t>
  </si>
  <si>
    <t>Education for Homeless</t>
  </si>
  <si>
    <t>To provide funding for homeless children.  Examples of how funds may be spent include providing tutoring for children in homeless shelters, purchasing clothes, and purchasing school supplies.</t>
  </si>
  <si>
    <t>60 days after enactment of bill, states have 120 days after receiving funds to grant to LEAs</t>
  </si>
  <si>
    <t>School Lunch Equipment</t>
  </si>
  <si>
    <t>To provide funding for schools to purchase lunchroom equipment.  Priority will be given to schools in which not less than  50% of the students are eligible for free or reduced price meals.</t>
  </si>
  <si>
    <t>Title I</t>
  </si>
  <si>
    <t>Assumed 30 days after passage of bill.  Bill was passed on February 17, 2009</t>
  </si>
  <si>
    <t>Competitive Secretary Grants - State Incentive Grant</t>
  </si>
  <si>
    <t>Competitive Secretary Grants for State Incentive Grants.  Funding will be awarded to states who aggressively pursue higher standards, quality assesment, robust data systems, and improve student achievement.  Each state receiving a grant under this section</t>
  </si>
  <si>
    <t>Title XIV Section 14006 - This is part of the stabilization but is at the discretion of the Secretary of Education.</t>
  </si>
  <si>
    <t>Teacher Incentive Fund</t>
  </si>
  <si>
    <t>A competitive grant program for both states and LEAs to develop and implement performance-based teacher and principal compensation systems in high-need schools.</t>
  </si>
  <si>
    <t>Longitudinal Data Study</t>
  </si>
  <si>
    <t>Competitive grants to state educational agencies to design, develop, and implement statewide longitudinal data systems to efficiently and accurately manage, analyze, disaggregate, and use individual student data.</t>
  </si>
  <si>
    <t>State Fiscal Stabilization Funds- Government Services</t>
  </si>
  <si>
    <t>State Stabilization Funds- Education Stabilization</t>
  </si>
  <si>
    <t>State Fiscal Stabilization Funds- Education Stabilization</t>
  </si>
  <si>
    <t>State Stabilization Fund- Education Stabilization</t>
  </si>
  <si>
    <t>Workforce Investment Act - Adult</t>
  </si>
  <si>
    <t xml:space="preserve">Restoring services reduced in a Congressional rescission in 2008 - In January of 2008, Congress rescinded Workforce Investment Act funding that had been appropriated through June of 2010.  As a result, the amount of assistance available for training, per </t>
  </si>
  <si>
    <t>PL 111-05 Division A, Title VIII DEPARTMENTS OF LABOR, HEALTH AND HUMAN SERVICES, AND EDUCATION, AND RELATED AGENCIES page 58</t>
  </si>
  <si>
    <t>Workforce Investment Act - Youth</t>
  </si>
  <si>
    <t xml:space="preserve">In the mid 1990's the practice of providing government subsidized employment for disadvantaged youth, commonly referred to as "Summer Youth", was discontinued due to the vast number of private sector opportunities available to this population.  Since the </t>
  </si>
  <si>
    <t>PL 111-05 Division A, Title VIII DEPARTMENTS OF LABOR, HEALTH AND HUMAN SERVICES, AND EDUCATION, AND RELATED AGENCIES pages 58 &amp; 59</t>
  </si>
  <si>
    <t>Workforce Investment Act - Dislocated Worker</t>
  </si>
  <si>
    <t>PL 111-05 Division A, Title VIII DEPARTMENTS OF LABOR, HEALTH AND HUMAN SERVICES, AND EDUCATION, AND RELATED AGENCIES page 59</t>
  </si>
  <si>
    <t>Community Service for Older Americans</t>
  </si>
  <si>
    <t>Current SCSEP programs will use the American Recovery and Reinvestment Act funds to support additional training and employment opportunities for unemployed low-income seniors, 55 and older, with an objective that they gain unsubsidized employment.  Progra</t>
  </si>
  <si>
    <t>Application information and allotments from U. S. DOL issued on March 4, 2009 only alloted $484,081 to the state of Tennessee from the Recovery Funding.  We are not aware of any other entities in state government receiving any funding for this program.</t>
  </si>
  <si>
    <t>Employment Service</t>
  </si>
  <si>
    <t>To provide customized reemployment services to Unemployment Insurance (UI) claimants.  Funds can also be used to improve the integrated information technology required to identify and serve the needs of UI claimants.</t>
  </si>
  <si>
    <t>PL 111-05 Division A, Title VIII DEPARTMENTS OF LABOR, HEALTH AND HUMAN SERVICES, AND EDUCATION, AND RELATED AGENCIES page 59 &amp; 60</t>
  </si>
  <si>
    <t>Unemployment Insurance - State Administration</t>
  </si>
  <si>
    <t>Tennessee's Unemployment Insurance program will receive approximately $10.1M for administration.  While a portion will be reserved to cover future base funding shortfalls anticipated as a result of expansion of the Trade Readjustment Act to service indust</t>
  </si>
  <si>
    <t>Unemployment Insurance</t>
  </si>
  <si>
    <t>Limited to the payment of unemployment benefits</t>
  </si>
  <si>
    <t>Payments of benefits for unemployment insurance are made using object 950.  Since there is no 950 on the Detail Budget, I have used 12 to enter this expenditure budget.</t>
  </si>
  <si>
    <t>Title II of Division B of Public Law No. 111-5, enacted February 17, 2009</t>
  </si>
  <si>
    <t>Funding is subject to revision of state law per Unemployment Insurance Program Letter No. 14-09</t>
  </si>
  <si>
    <t>Increase in IDEA grant.  These funds will be used to purchase educational supplies for the school that the department operates at Middle Tennessee Mental Health Institute.  Providing eduation to school-age children in the department's care is a federal re</t>
  </si>
  <si>
    <t>Special Education under Title VIII</t>
  </si>
  <si>
    <t>Immunization</t>
  </si>
  <si>
    <t>To provide additional funding for immunization supplies and operational costs.  Still waiting on guidance for this program.  The CDC says the FFIS estimates are incorrect.</t>
  </si>
  <si>
    <t>Begin date is supposed to be upon passage but still waiting for guidance</t>
  </si>
  <si>
    <t>Women, Infants and Children</t>
  </si>
  <si>
    <t>To provide funds to advance the use of electronic benefits transfer in the WIC program.</t>
  </si>
  <si>
    <t>Begin date was upon passage but we have received no guidance from USDA</t>
  </si>
  <si>
    <t>Healthy Communities</t>
  </si>
  <si>
    <t>To provide funding for the modernization of federally qualified health clinics. This applies to the two health department clinics in Stewart and Putnam counties that are designated as FQHCs. These funds will be used for information systems and clinic enha</t>
  </si>
  <si>
    <t>Begin date was to be upon passage but still waiting on guidance</t>
  </si>
  <si>
    <t>State Stabilization Funds- Government Services</t>
  </si>
  <si>
    <t>TANF</t>
  </si>
  <si>
    <t>This expansion is a result of the establishment of the Emeregency Contingency Fund for State Temporary Assistance for Needy Families.  These funds are only available to offset 80% of any increase in TANF expenditures above the federal base year.</t>
  </si>
  <si>
    <t>Subtitle B, Section 2101</t>
  </si>
  <si>
    <t>Food Stamp Benefits</t>
  </si>
  <si>
    <t>This expansion is a  result of increased Food Stamp benefits to families.</t>
  </si>
  <si>
    <t>Title 1 Section 101</t>
  </si>
  <si>
    <t>This increase will replace the annual cost of living adjustment.</t>
  </si>
  <si>
    <t>Food Stamp Administration</t>
  </si>
  <si>
    <t>This expansion is a result of additional funds to offset any increased expenditures associated with the administraton of the SNAP program.</t>
  </si>
  <si>
    <t>Community Services Block Grant (CSBG)</t>
  </si>
  <si>
    <t>This expansion is designed to satisfy the need for emergency services, housing, health care, food and employment services for low income individuals, specifically elderly, disabled and families with children under age 6.</t>
  </si>
  <si>
    <t>Title VIII Children and Families Services Programs (3)</t>
  </si>
  <si>
    <t>Child Care and Development Block Grant</t>
  </si>
  <si>
    <t>This expansion is needed to provide child care services for low-income families.</t>
  </si>
  <si>
    <t>Title VIII Payments to States for the Child Care and Development Block Grant</t>
  </si>
  <si>
    <t>Weatherization</t>
  </si>
  <si>
    <t>These funds will be use to weatherize homes for low-income individuals.</t>
  </si>
  <si>
    <t>Title IV Energy Efficiency and Renewable Energy</t>
  </si>
  <si>
    <t>Vocational Rehabilitation</t>
  </si>
  <si>
    <t>These funds are available to provide services to Vocational Rehabilitation clients.</t>
  </si>
  <si>
    <t>Title VIII Rehabilitation Services and Disability Research</t>
  </si>
  <si>
    <t>Independent Living</t>
  </si>
  <si>
    <t>These funds are available to promote independent living.</t>
  </si>
  <si>
    <t>Rehabilitation Services - Elderly Blind Services</t>
  </si>
  <si>
    <t>These funds are available to promote lndependent living for elderly blind citizens.</t>
  </si>
  <si>
    <t>Foster Care</t>
  </si>
  <si>
    <t>Increase in Title IV-E FMAP for Foster Care maintenance payments for children placed in state custody of the Department.</t>
  </si>
  <si>
    <t>This increase in Federal match will require a reduction in the state match.</t>
  </si>
  <si>
    <t>Section 5001 (e) (2)</t>
  </si>
  <si>
    <t>Adoption Assistance</t>
  </si>
  <si>
    <t>Increase in Title IV-E FMAP for Adoption Assistance maintenance payments made to adoptive parents to encourage parents to move children in state custody to permanency.</t>
  </si>
  <si>
    <t>Increase in Federal match for Adoption Assistance requires a reduction in the state match.</t>
  </si>
  <si>
    <t>Section 5001(e) (2)</t>
  </si>
  <si>
    <t>Increase in IDEA Special Education funds for Special Education students to help offset the cost of students that are in the custody of the Department.</t>
  </si>
  <si>
    <t>This increase in IDEA Special Education funds requires a reduction in state funds.</t>
  </si>
  <si>
    <t>Mass Transit Capital Grants</t>
  </si>
  <si>
    <t>Title XII</t>
  </si>
  <si>
    <t>Transit Capital Assistance for Rural Transportation areas less than 50,000 in population  including preventative maintenance, rehabilitating buses; and acquiring, constructing, supervising or inspecting equipment or a facility for use in public transporta</t>
  </si>
  <si>
    <t>Airport Improvement Program</t>
  </si>
  <si>
    <t>The amount of $20,000,000 in FY 2008-209 in 494 Aeronautics will be used for improvements of Federal Aviation Administration specified airports including commercial air carrier airports.</t>
  </si>
  <si>
    <t>Highways and Bridges</t>
  </si>
  <si>
    <t>Enhancements include facilities for pedestrians and bicyclists, preservation of historic transportation sites and structures, landscaping and other scenic beautification, environmental mitigation and the construction of welcome centers.</t>
  </si>
  <si>
    <t>Clean water Quality Management</t>
  </si>
  <si>
    <t>Emergency Food Assistance Program (Food Commodities)</t>
  </si>
  <si>
    <t>Provide additional food to food banks and community action agencies so that they may better serve the increased number of individuals seeking assistance through the nation's emergency food system due to recent economic conditions.</t>
  </si>
  <si>
    <t>Allotment</t>
  </si>
  <si>
    <t>State Administrative Matching Grants for Supplemental Nutrition Assistance</t>
  </si>
  <si>
    <t>The Emergency Food Assistance Program (Administrative Costs)</t>
  </si>
  <si>
    <t>The Emergency Food Assistance Program (Food Commodities)</t>
  </si>
  <si>
    <t>Child Nutrition Discretionary Grants Limited Availability</t>
  </si>
  <si>
    <t>CDBG Entitlement Grants</t>
  </si>
  <si>
    <t>CDBG State's Program and Non-Entitlement Grants in Hawaii</t>
  </si>
  <si>
    <t>Homelessness Prevention and Rapid Re-Housing Program</t>
  </si>
  <si>
    <t>Tax Credit Assistance Program</t>
  </si>
  <si>
    <t>Section 8 Housing Assistance Payments Program Special Allocations</t>
  </si>
  <si>
    <t>Public Housing Capital fund Stimulus (Formula)</t>
  </si>
  <si>
    <t>Office on Violence Against Women (OVW) Recovery Act STOP Violence Against Women Formula Grant Program - http://www.ovw.usdoj.gov/recovery.htm</t>
  </si>
  <si>
    <t>Office of Justice Programs (OJP) Internet Crimes Against Children Task Force Program - http://www.ojp.usdoj.gov/BJA/recoveryact.html</t>
  </si>
  <si>
    <t>Office of Justice Programs (OJP) OVC FY09 VOCA Victim Compensation Formula Grant Program (Assistance) - http://www.ojp.usdoj.gov/BJA/recoveryact.html</t>
  </si>
  <si>
    <t>Office of Justice Programs (OJP) OVC FY09 VOCA Victim Compensation Formula Grant Program (Compensation) - http://www.ojp.usdoj.gov/BJA/recoveryact.html</t>
  </si>
  <si>
    <t>Office of Justice Programs (OJP) Edward Byrne Memorial Justice Assistance Grant (JAG) Formula Program - http://www.ojp.usdoj.gov/BJA/recoveryact.html</t>
  </si>
  <si>
    <t>Employment Service / Wagner-Peyser Funded Activities</t>
  </si>
  <si>
    <t>Senior Community Service Employment Program</t>
  </si>
  <si>
    <t>WIA Adult Program</t>
  </si>
  <si>
    <t>WIA Youth Activities</t>
  </si>
  <si>
    <t>WIA Dislocated Workers</t>
  </si>
  <si>
    <t>State Clean Diesel Grant Program</t>
  </si>
  <si>
    <t>Water Quality Planning (604b)</t>
  </si>
  <si>
    <t>Clean Water SRF</t>
  </si>
  <si>
    <t>Drinking Water SRF</t>
  </si>
  <si>
    <t>LUST Trust Fund Program</t>
  </si>
  <si>
    <t>State Energy Program (A)</t>
  </si>
  <si>
    <t>Weatherization Assistance for Low-Income Persons (A)</t>
  </si>
  <si>
    <t>Federal Work Study</t>
  </si>
  <si>
    <t>Vocational Rehabilitation State Grants</t>
  </si>
  <si>
    <t>Educational Technology State Grants</t>
  </si>
  <si>
    <t>Title I Grants to Local Educational Agencies</t>
  </si>
  <si>
    <t>IDEA Part B Grants to States</t>
  </si>
  <si>
    <t>IDEA Part B Preschool Grants</t>
  </si>
  <si>
    <t>IDEA Part C Grants for Infants and Families</t>
  </si>
  <si>
    <t>State Fiscal Stabilization Fund</t>
  </si>
  <si>
    <t>Independent Living State Grants</t>
  </si>
  <si>
    <t>Services for Older Individuals who are Blind</t>
  </si>
  <si>
    <t>Impact Aid Construction</t>
  </si>
  <si>
    <t>Foster Care-Title IV-E</t>
  </si>
  <si>
    <t>Health Center Integrated Services Development Initiative</t>
  </si>
  <si>
    <t>ARRA - Aging Home-Delivered Nutrition Services for States</t>
  </si>
  <si>
    <t>ARRA - Aging Congregate Nutrition Services for States</t>
  </si>
  <si>
    <t>MEDICAL ASSISTANCE PROGRAM</t>
  </si>
  <si>
    <t>TOTALS</t>
  </si>
  <si>
    <t>CDBG Entitlement</t>
  </si>
  <si>
    <t>Public Housing Capital Fund Stimulus</t>
  </si>
  <si>
    <t>Medical Assistance Program</t>
  </si>
  <si>
    <t>Received</t>
  </si>
  <si>
    <t>Obligated</t>
  </si>
  <si>
    <t>Disbursed</t>
  </si>
  <si>
    <t>Energy Efficient Appliance Rebate Program</t>
  </si>
  <si>
    <t>Energy Efficiency and Conservation Block Grant</t>
  </si>
  <si>
    <t>Victims of Crime Act (VOCA) Victim Assistance Formula Grant Program</t>
  </si>
  <si>
    <t>Victims of Crime Act (VOCA) Victim Compensation Formula Grant Program</t>
  </si>
  <si>
    <t>STOP Violence Against Women Formula Grant Program</t>
  </si>
  <si>
    <t>Edward Byrne Memorial Justice Assistance Grant Program</t>
  </si>
  <si>
    <t>AmeriCorps Grant Program</t>
  </si>
  <si>
    <t xml:space="preserve">% of Awarded Funds Disbursed </t>
  </si>
  <si>
    <t>% of Allotted Funds Awarded</t>
  </si>
  <si>
    <t>% of Allotted Funds Disbursed</t>
  </si>
  <si>
    <t># of CFDA Numbers</t>
  </si>
  <si>
    <t>Departments</t>
  </si>
  <si>
    <t>Add in Commissions (316) that share same Dept. # and not div.</t>
  </si>
  <si>
    <t>Treasury</t>
  </si>
  <si>
    <t>Aging</t>
  </si>
  <si>
    <t>THDA</t>
  </si>
  <si>
    <t>Arts Com</t>
  </si>
  <si>
    <t>F&amp;A-CJA</t>
  </si>
  <si>
    <t>F&amp;A-Vol TN</t>
  </si>
  <si>
    <t>F&amp;A-Health Planning</t>
  </si>
  <si>
    <t>TennCare</t>
  </si>
  <si>
    <t>AG</t>
  </si>
  <si>
    <t>TDEC</t>
  </si>
  <si>
    <t>Education</t>
  </si>
  <si>
    <t>Corrections</t>
  </si>
  <si>
    <t>ECD</t>
  </si>
  <si>
    <t>Higher Ed</t>
  </si>
  <si>
    <t>Labor</t>
  </si>
  <si>
    <t>MH</t>
  </si>
  <si>
    <t>Health</t>
  </si>
  <si>
    <t>DHS</t>
  </si>
  <si>
    <t>DCS</t>
  </si>
  <si>
    <t>Transportation</t>
  </si>
  <si>
    <t>NA</t>
  </si>
  <si>
    <t>Energy Efficiency and Conservation Block Grant (State Award Only)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</si>
</sst>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F800]dddd\,\ mmmm\ dd\,\ yyyy"/>
    <numFmt numFmtId="167" formatCode="&quot;$&quot;#,##0.00"/>
    <numFmt numFmtId="168" formatCode="0.000"/>
    <numFmt numFmtId="169" formatCode="0.0"/>
  </numFmts>
  <fonts count="13">
    <font>
      <sz val="10"/>
      <name val="Arial"/>
      <family val="0"/>
    </font>
    <font>
      <sz val="10"/>
      <color indexed="8"/>
      <name val="Arial"/>
      <family val="0"/>
    </font>
    <font>
      <b/>
      <sz val="14"/>
      <name val="Arial"/>
      <family val="2"/>
    </font>
    <font>
      <b/>
      <sz val="16"/>
      <name val="Arial Narrow"/>
      <family val="2"/>
    </font>
    <font>
      <u val="single"/>
      <sz val="10"/>
      <color indexed="12"/>
      <name val="Arial"/>
      <family val="0"/>
    </font>
    <font>
      <u val="single"/>
      <sz val="10"/>
      <color indexed="36"/>
      <name val="Arial"/>
      <family val="0"/>
    </font>
    <font>
      <sz val="8"/>
      <name val="Tahoma"/>
      <family val="0"/>
    </font>
    <font>
      <b/>
      <sz val="8"/>
      <name val="Tahoma"/>
      <family val="0"/>
    </font>
    <font>
      <sz val="10"/>
      <color indexed="63"/>
      <name val="Lucida Sans Unicode"/>
      <family val="2"/>
    </font>
    <font>
      <b/>
      <sz val="10"/>
      <color indexed="10"/>
      <name val="Arial"/>
      <family val="2"/>
    </font>
    <font>
      <b/>
      <sz val="10"/>
      <name val="Arial"/>
      <family val="2"/>
    </font>
    <font>
      <b/>
      <sz val="10"/>
      <color indexed="8"/>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4">
    <border>
      <left/>
      <right/>
      <top/>
      <bottom/>
      <diagonal/>
    </border>
    <border>
      <left>
        <color indexed="63"/>
      </left>
      <right>
        <color indexed="63"/>
      </right>
      <top>
        <color indexed="63"/>
      </top>
      <bottom style="medium">
        <color indexed="31"/>
      </bottom>
    </border>
    <border>
      <left style="thin"/>
      <right style="thin"/>
      <top style="thin"/>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wrapText="1"/>
    </xf>
    <xf numFmtId="14" fontId="0" fillId="0" borderId="0" xfId="0" applyNumberFormat="1" applyAlignment="1">
      <alignment/>
    </xf>
    <xf numFmtId="0" fontId="0" fillId="0" borderId="0" xfId="0" applyAlignment="1">
      <alignment/>
    </xf>
    <xf numFmtId="165" fontId="0" fillId="0" borderId="0" xfId="0" applyNumberFormat="1" applyAlignment="1">
      <alignment/>
    </xf>
    <xf numFmtId="0" fontId="3" fillId="0" borderId="0" xfId="0" applyFont="1" applyAlignment="1">
      <alignment horizontal="left"/>
    </xf>
    <xf numFmtId="0" fontId="0" fillId="0" borderId="0" xfId="0" applyFill="1" applyAlignment="1">
      <alignment/>
    </xf>
    <xf numFmtId="0" fontId="8" fillId="2" borderId="1" xfId="0" applyFont="1" applyFill="1" applyBorder="1" applyAlignment="1">
      <alignment horizontal="left" wrapText="1"/>
    </xf>
    <xf numFmtId="6" fontId="8" fillId="2" borderId="1" xfId="0" applyNumberFormat="1" applyFont="1" applyFill="1" applyBorder="1" applyAlignment="1">
      <alignment horizontal="left" wrapText="1"/>
    </xf>
    <xf numFmtId="168" fontId="8" fillId="2" borderId="1" xfId="0" applyNumberFormat="1" applyFont="1" applyFill="1" applyBorder="1" applyAlignment="1">
      <alignment horizontal="left" wrapText="1"/>
    </xf>
    <xf numFmtId="168" fontId="0" fillId="0" borderId="0" xfId="0" applyNumberFormat="1" applyAlignment="1">
      <alignment/>
    </xf>
    <xf numFmtId="168" fontId="2" fillId="0" borderId="0" xfId="0" applyNumberFormat="1" applyFont="1" applyAlignment="1">
      <alignment/>
    </xf>
    <xf numFmtId="43" fontId="0" fillId="0" borderId="0" xfId="15" applyAlignment="1">
      <alignment/>
    </xf>
    <xf numFmtId="6" fontId="0" fillId="0" borderId="0" xfId="0" applyNumberFormat="1" applyAlignment="1">
      <alignment/>
    </xf>
    <xf numFmtId="43" fontId="0" fillId="0" borderId="0" xfId="15" applyAlignment="1">
      <alignment/>
    </xf>
    <xf numFmtId="0" fontId="1" fillId="3" borderId="2" xfId="21" applyNumberFormat="1" applyFont="1" applyFill="1" applyBorder="1" applyAlignment="1">
      <alignment/>
      <protection/>
    </xf>
    <xf numFmtId="168" fontId="1" fillId="3" borderId="2" xfId="21" applyNumberFormat="1" applyFont="1" applyFill="1" applyBorder="1" applyAlignment="1">
      <alignment/>
      <protection/>
    </xf>
    <xf numFmtId="0" fontId="1" fillId="3" borderId="2" xfId="21" applyNumberFormat="1" applyFont="1" applyFill="1" applyBorder="1" applyAlignment="1">
      <alignment wrapText="1"/>
      <protection/>
    </xf>
    <xf numFmtId="14" fontId="1" fillId="3" borderId="2" xfId="21" applyNumberFormat="1" applyFont="1" applyFill="1" applyBorder="1" applyAlignment="1">
      <alignment horizontal="center" wrapText="1"/>
      <protection/>
    </xf>
    <xf numFmtId="165" fontId="1" fillId="3" borderId="2" xfId="21" applyNumberFormat="1" applyFont="1" applyFill="1" applyBorder="1" applyAlignment="1">
      <alignment horizontal="center" wrapText="1"/>
      <protection/>
    </xf>
    <xf numFmtId="0" fontId="1" fillId="3" borderId="2" xfId="21" applyNumberFormat="1" applyFont="1" applyFill="1" applyBorder="1" applyAlignment="1">
      <alignment horizontal="center" wrapText="1" readingOrder="1"/>
      <protection/>
    </xf>
    <xf numFmtId="43" fontId="1" fillId="3" borderId="2" xfId="15" applyFont="1" applyFill="1" applyBorder="1" applyAlignment="1">
      <alignment/>
    </xf>
    <xf numFmtId="0" fontId="1" fillId="0" borderId="2" xfId="21" applyNumberFormat="1" applyFont="1" applyFill="1" applyBorder="1" applyAlignment="1">
      <alignment vertical="top"/>
      <protection/>
    </xf>
    <xf numFmtId="168" fontId="1" fillId="0" borderId="2" xfId="21" applyNumberFormat="1" applyFont="1" applyFill="1" applyBorder="1" applyAlignment="1">
      <alignment vertical="top"/>
      <protection/>
    </xf>
    <xf numFmtId="0" fontId="1" fillId="0" borderId="2" xfId="21" applyNumberFormat="1" applyFont="1" applyFill="1" applyBorder="1" applyAlignment="1">
      <alignment vertical="top" wrapText="1"/>
      <protection/>
    </xf>
    <xf numFmtId="14" fontId="1" fillId="0" borderId="2" xfId="21" applyNumberFormat="1" applyFont="1" applyFill="1" applyBorder="1" applyAlignment="1">
      <alignment vertical="top"/>
      <protection/>
    </xf>
    <xf numFmtId="165" fontId="1" fillId="0" borderId="2" xfId="21" applyNumberFormat="1" applyBorder="1" applyAlignment="1">
      <alignment vertical="top"/>
      <protection/>
    </xf>
    <xf numFmtId="0" fontId="1" fillId="0" borderId="2" xfId="21" applyNumberFormat="1" applyFont="1" applyFill="1" applyBorder="1" applyAlignment="1">
      <alignment horizontal="left" vertical="top" wrapText="1" readingOrder="1"/>
      <protection/>
    </xf>
    <xf numFmtId="7" fontId="1" fillId="0" borderId="2" xfId="15" applyNumberFormat="1" applyBorder="1" applyAlignment="1">
      <alignment/>
    </xf>
    <xf numFmtId="7" fontId="0" fillId="0" borderId="2" xfId="15" applyNumberFormat="1" applyFill="1" applyBorder="1" applyAlignment="1">
      <alignment/>
    </xf>
    <xf numFmtId="7" fontId="0" fillId="0" borderId="2" xfId="15" applyNumberFormat="1" applyFill="1" applyBorder="1" applyAlignment="1">
      <alignment/>
    </xf>
    <xf numFmtId="14" fontId="1" fillId="0" borderId="2" xfId="21" applyNumberFormat="1" applyBorder="1" applyAlignment="1">
      <alignment vertical="top"/>
      <protection/>
    </xf>
    <xf numFmtId="165" fontId="1" fillId="0" borderId="2" xfId="21" applyNumberFormat="1" applyFont="1" applyFill="1" applyBorder="1" applyAlignment="1">
      <alignment vertical="top"/>
      <protection/>
    </xf>
    <xf numFmtId="7" fontId="0" fillId="0" borderId="2" xfId="15" applyNumberFormat="1" applyBorder="1" applyAlignment="1">
      <alignment/>
    </xf>
    <xf numFmtId="7" fontId="1" fillId="0" borderId="2" xfId="15" applyNumberFormat="1" applyFont="1" applyFill="1" applyBorder="1" applyAlignment="1">
      <alignment/>
    </xf>
    <xf numFmtId="0" fontId="1" fillId="0" borderId="2" xfId="21" applyNumberFormat="1" applyFont="1" applyFill="1" applyBorder="1" applyAlignment="1">
      <alignment vertical="top"/>
      <protection/>
    </xf>
    <xf numFmtId="168" fontId="1" fillId="0" borderId="2" xfId="21" applyNumberFormat="1" applyFont="1" applyFill="1" applyBorder="1" applyAlignment="1">
      <alignment vertical="top"/>
      <protection/>
    </xf>
    <xf numFmtId="0" fontId="1" fillId="0" borderId="2" xfId="21" applyNumberFormat="1" applyFont="1" applyFill="1" applyBorder="1" applyAlignment="1">
      <alignment vertical="top" wrapText="1"/>
      <protection/>
    </xf>
    <xf numFmtId="14" fontId="1" fillId="0" borderId="2" xfId="21" applyNumberFormat="1" applyFont="1" applyFill="1" applyBorder="1" applyAlignment="1">
      <alignment vertical="top"/>
      <protection/>
    </xf>
    <xf numFmtId="165" fontId="1" fillId="0" borderId="2" xfId="21" applyNumberFormat="1" applyFont="1" applyFill="1" applyBorder="1" applyAlignment="1">
      <alignment vertical="top"/>
      <protection/>
    </xf>
    <xf numFmtId="0" fontId="1" fillId="0" borderId="2" xfId="21" applyNumberFormat="1" applyFont="1" applyFill="1" applyBorder="1" applyAlignment="1">
      <alignment horizontal="left" vertical="top" wrapText="1" readingOrder="1"/>
      <protection/>
    </xf>
    <xf numFmtId="7" fontId="1" fillId="0" borderId="2" xfId="15" applyNumberFormat="1" applyFont="1" applyFill="1" applyBorder="1" applyAlignment="1">
      <alignment/>
    </xf>
    <xf numFmtId="168" fontId="1" fillId="0" borderId="2" xfId="21" applyNumberFormat="1" applyFont="1" applyFill="1" applyBorder="1" applyAlignment="1" quotePrefix="1">
      <alignment vertical="top"/>
      <protection/>
    </xf>
    <xf numFmtId="7" fontId="1" fillId="0" borderId="2" xfId="15" applyNumberFormat="1" applyFont="1" applyBorder="1" applyAlignment="1">
      <alignment/>
    </xf>
    <xf numFmtId="14" fontId="1" fillId="0" borderId="2" xfId="21" applyNumberFormat="1" applyFill="1" applyBorder="1" applyAlignment="1">
      <alignment vertical="top"/>
      <protection/>
    </xf>
    <xf numFmtId="165" fontId="1" fillId="0" borderId="2" xfId="21" applyNumberFormat="1" applyFill="1" applyBorder="1" applyAlignment="1">
      <alignment vertical="top"/>
      <protection/>
    </xf>
    <xf numFmtId="7" fontId="1" fillId="0" borderId="2" xfId="15" applyNumberFormat="1" applyFill="1" applyBorder="1" applyAlignment="1">
      <alignment/>
    </xf>
    <xf numFmtId="7" fontId="0" fillId="0" borderId="2" xfId="15" applyNumberFormat="1" applyFont="1" applyFill="1" applyBorder="1" applyAlignment="1">
      <alignment/>
    </xf>
    <xf numFmtId="167" fontId="0" fillId="0" borderId="2" xfId="0" applyNumberFormat="1" applyBorder="1" applyAlignment="1">
      <alignment wrapText="1"/>
    </xf>
    <xf numFmtId="0" fontId="9" fillId="0" borderId="2" xfId="21" applyNumberFormat="1" applyFont="1" applyFill="1" applyBorder="1" applyAlignment="1">
      <alignment vertical="top"/>
      <protection/>
    </xf>
    <xf numFmtId="168" fontId="1" fillId="0" borderId="2" xfId="21" applyNumberFormat="1" applyFont="1" applyFill="1" applyBorder="1" applyAlignment="1" quotePrefix="1">
      <alignment vertical="top"/>
      <protection/>
    </xf>
    <xf numFmtId="168" fontId="10" fillId="0" borderId="2" xfId="0" applyNumberFormat="1" applyFont="1" applyBorder="1" applyAlignment="1">
      <alignment/>
    </xf>
    <xf numFmtId="0" fontId="10" fillId="0" borderId="2" xfId="0" applyFont="1" applyBorder="1" applyAlignment="1">
      <alignment wrapText="1"/>
    </xf>
    <xf numFmtId="14" fontId="10" fillId="0" borderId="2" xfId="0" applyNumberFormat="1" applyFont="1" applyBorder="1" applyAlignment="1">
      <alignment/>
    </xf>
    <xf numFmtId="165" fontId="10" fillId="0" borderId="2" xfId="0" applyNumberFormat="1" applyFont="1" applyBorder="1" applyAlignment="1">
      <alignment/>
    </xf>
    <xf numFmtId="7" fontId="10" fillId="0" borderId="2" xfId="15" applyNumberFormat="1" applyFont="1" applyBorder="1" applyAlignment="1">
      <alignment/>
    </xf>
    <xf numFmtId="0" fontId="0" fillId="0" borderId="2" xfId="0" applyBorder="1" applyAlignment="1">
      <alignment/>
    </xf>
    <xf numFmtId="9" fontId="0" fillId="0" borderId="0" xfId="22" applyAlignment="1">
      <alignment/>
    </xf>
    <xf numFmtId="0" fontId="10" fillId="0" borderId="0" xfId="0" applyFont="1" applyAlignment="1">
      <alignment/>
    </xf>
    <xf numFmtId="0" fontId="0" fillId="0" borderId="3" xfId="0" applyBorder="1" applyAlignment="1">
      <alignment/>
    </xf>
    <xf numFmtId="44" fontId="0" fillId="0" borderId="2" xfId="0" applyNumberFormat="1" applyBorder="1" applyAlignment="1">
      <alignment/>
    </xf>
    <xf numFmtId="43" fontId="1" fillId="3" borderId="2" xfId="15" applyFont="1" applyFill="1" applyBorder="1" applyAlignment="1">
      <alignment horizontal="center"/>
    </xf>
    <xf numFmtId="7" fontId="0" fillId="0" borderId="2" xfId="15" applyNumberFormat="1" applyFont="1" applyBorder="1" applyAlignment="1">
      <alignment horizontal="center"/>
    </xf>
    <xf numFmtId="0" fontId="11" fillId="0" borderId="2" xfId="21" applyNumberFormat="1" applyFont="1" applyFill="1" applyBorder="1" applyAlignment="1">
      <alignment horizontal="center"/>
      <protection/>
    </xf>
    <xf numFmtId="0" fontId="0" fillId="0" borderId="0" xfId="0" applyFill="1" applyAlignment="1">
      <alignment horizontal="center"/>
    </xf>
    <xf numFmtId="0" fontId="0" fillId="0" borderId="0" xfId="0" applyAlignment="1">
      <alignment horizontal="center"/>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106"/>
  <sheetViews>
    <sheetView tabSelected="1" zoomScale="85" zoomScaleNormal="85" zoomScaleSheetLayoutView="100" workbookViewId="0" topLeftCell="A2">
      <selection activeCell="S19" sqref="S19"/>
    </sheetView>
  </sheetViews>
  <sheetFormatPr defaultColWidth="9.140625" defaultRowHeight="12.75"/>
  <cols>
    <col min="2" max="2" width="12.8515625" style="0" bestFit="1" customWidth="1"/>
    <col min="3" max="3" width="35.140625" style="0" customWidth="1"/>
    <col min="4" max="4" width="6.7109375" style="10" customWidth="1"/>
    <col min="5" max="5" width="50.7109375" style="1" hidden="1" customWidth="1"/>
    <col min="6" max="6" width="25.7109375" style="1" hidden="1" customWidth="1"/>
    <col min="7" max="7" width="31.140625" style="1" hidden="1" customWidth="1"/>
    <col min="8" max="8" width="11.8515625" style="2" hidden="1" customWidth="1"/>
    <col min="9" max="9" width="9.28125" style="4" hidden="1" customWidth="1"/>
    <col min="10" max="10" width="15.7109375" style="1" hidden="1" customWidth="1"/>
    <col min="11" max="12" width="21.140625" style="1" hidden="1" customWidth="1"/>
    <col min="13" max="13" width="21.140625" style="1" customWidth="1"/>
    <col min="14" max="14" width="17.00390625" style="12" bestFit="1" customWidth="1"/>
    <col min="15" max="16" width="17.00390625" style="12" customWidth="1"/>
    <col min="17" max="17" width="15.8515625" style="14" bestFit="1" customWidth="1"/>
  </cols>
  <sheetData>
    <row r="1" spans="2:17" ht="20.25">
      <c r="B1" s="5" t="s">
        <v>54</v>
      </c>
      <c r="D1" s="11"/>
      <c r="P1"/>
      <c r="Q1"/>
    </row>
    <row r="2" spans="2:17" ht="20.25">
      <c r="B2" s="5"/>
      <c r="D2" s="11"/>
      <c r="P2"/>
      <c r="Q2"/>
    </row>
    <row r="3" spans="2:17" ht="20.25">
      <c r="B3" s="5"/>
      <c r="D3" s="11"/>
      <c r="P3"/>
      <c r="Q3"/>
    </row>
    <row r="4" spans="2:17" ht="20.25">
      <c r="B4" s="5"/>
      <c r="D4" s="11"/>
      <c r="P4"/>
      <c r="Q4"/>
    </row>
    <row r="5" spans="2:17" ht="20.25">
      <c r="B5" s="5"/>
      <c r="D5" s="11"/>
      <c r="P5"/>
      <c r="Q5"/>
    </row>
    <row r="6" spans="2:17" ht="20.25">
      <c r="B6" s="5"/>
      <c r="D6" s="11"/>
      <c r="P6"/>
      <c r="Q6"/>
    </row>
    <row r="7" spans="2:17" s="3" customFormat="1" ht="38.25">
      <c r="B7" s="15" t="s">
        <v>0</v>
      </c>
      <c r="C7" s="15" t="s">
        <v>1</v>
      </c>
      <c r="D7" s="16" t="s">
        <v>2</v>
      </c>
      <c r="E7" s="17" t="s">
        <v>3</v>
      </c>
      <c r="F7" s="17" t="s">
        <v>4</v>
      </c>
      <c r="G7" s="17" t="s">
        <v>5</v>
      </c>
      <c r="H7" s="18" t="s">
        <v>55</v>
      </c>
      <c r="I7" s="19" t="s">
        <v>56</v>
      </c>
      <c r="J7" s="17" t="s">
        <v>57</v>
      </c>
      <c r="K7" s="20" t="s">
        <v>58</v>
      </c>
      <c r="L7" s="20" t="s">
        <v>24</v>
      </c>
      <c r="M7" s="61" t="s">
        <v>237</v>
      </c>
      <c r="N7" s="21" t="s">
        <v>53</v>
      </c>
      <c r="O7" s="21" t="s">
        <v>286</v>
      </c>
      <c r="P7" s="21" t="s">
        <v>287</v>
      </c>
      <c r="Q7" s="21" t="s">
        <v>285</v>
      </c>
    </row>
    <row r="8" spans="1:17" s="6" customFormat="1" ht="30" customHeight="1">
      <c r="A8" s="64">
        <v>1</v>
      </c>
      <c r="B8" s="35" t="s">
        <v>309</v>
      </c>
      <c r="C8" s="37" t="s">
        <v>99</v>
      </c>
      <c r="D8" s="36">
        <v>10.568</v>
      </c>
      <c r="E8" s="37" t="s">
        <v>236</v>
      </c>
      <c r="F8" s="37" t="s">
        <v>62</v>
      </c>
      <c r="G8" s="37" t="s">
        <v>101</v>
      </c>
      <c r="H8" s="38">
        <v>39873</v>
      </c>
      <c r="I8" s="39">
        <v>40451</v>
      </c>
      <c r="J8" s="37" t="s">
        <v>62</v>
      </c>
      <c r="K8" s="40" t="s">
        <v>13</v>
      </c>
      <c r="L8" s="40" t="s">
        <v>38</v>
      </c>
      <c r="M8" s="29">
        <f>VLOOKUP(D8,'Allotments 3 of 3'!A$1:C$45,3,FALSE)</f>
        <v>572968</v>
      </c>
      <c r="N8" s="41">
        <v>572968</v>
      </c>
      <c r="O8" s="30"/>
      <c r="P8" s="30"/>
      <c r="Q8" s="30"/>
    </row>
    <row r="9" spans="1:17" ht="30" customHeight="1">
      <c r="A9" s="65">
        <f>+A8+1</f>
        <v>2</v>
      </c>
      <c r="B9" s="35" t="s">
        <v>309</v>
      </c>
      <c r="C9" s="37" t="s">
        <v>235</v>
      </c>
      <c r="D9" s="36">
        <v>10.569</v>
      </c>
      <c r="E9" s="37" t="s">
        <v>100</v>
      </c>
      <c r="F9" s="37"/>
      <c r="G9" s="37" t="s">
        <v>101</v>
      </c>
      <c r="H9" s="38">
        <v>39873</v>
      </c>
      <c r="I9" s="39">
        <v>40451</v>
      </c>
      <c r="J9" s="37"/>
      <c r="K9" s="40" t="s">
        <v>13</v>
      </c>
      <c r="L9" s="40" t="s">
        <v>38</v>
      </c>
      <c r="M9" s="29">
        <f>VLOOKUP(D9,'Allotments 3 of 3'!A$1:C$45,3,FALSE)</f>
        <v>2286141</v>
      </c>
      <c r="N9" s="41">
        <v>2286141</v>
      </c>
      <c r="O9" s="30">
        <v>2286141</v>
      </c>
      <c r="P9" s="30"/>
      <c r="Q9" s="30">
        <v>210610</v>
      </c>
    </row>
    <row r="10" spans="1:17" ht="30" customHeight="1">
      <c r="A10" s="65">
        <f>+A9+1</f>
        <v>3</v>
      </c>
      <c r="B10" s="22" t="s">
        <v>302</v>
      </c>
      <c r="C10" s="24" t="s">
        <v>68</v>
      </c>
      <c r="D10" s="42">
        <v>93.705</v>
      </c>
      <c r="E10" s="24" t="s">
        <v>69</v>
      </c>
      <c r="F10" s="24" t="s">
        <v>62</v>
      </c>
      <c r="G10" s="24" t="s">
        <v>62</v>
      </c>
      <c r="H10" s="31"/>
      <c r="I10" s="26"/>
      <c r="J10" s="24" t="s">
        <v>62</v>
      </c>
      <c r="K10" s="27" t="s">
        <v>7</v>
      </c>
      <c r="L10" s="27" t="s">
        <v>27</v>
      </c>
      <c r="M10" s="29">
        <f>VLOOKUP(D10,'Allotments 3 of 3'!A$1:C$45,3,FALSE)</f>
        <v>650653</v>
      </c>
      <c r="N10" s="34">
        <v>650653</v>
      </c>
      <c r="O10" s="33"/>
      <c r="P10" s="33"/>
      <c r="Q10" s="33"/>
    </row>
    <row r="11" spans="1:17" ht="30" customHeight="1">
      <c r="A11" s="65">
        <f aca="true" t="shared" si="0" ref="A11:A71">+A10+1</f>
        <v>4</v>
      </c>
      <c r="B11" s="22" t="s">
        <v>302</v>
      </c>
      <c r="C11" s="24" t="s">
        <v>63</v>
      </c>
      <c r="D11" s="23">
        <v>93.707</v>
      </c>
      <c r="E11" s="24" t="s">
        <v>64</v>
      </c>
      <c r="F11" s="24" t="s">
        <v>65</v>
      </c>
      <c r="G11" s="24" t="s">
        <v>66</v>
      </c>
      <c r="H11" s="25">
        <v>39904</v>
      </c>
      <c r="I11" s="32">
        <v>40451</v>
      </c>
      <c r="J11" s="24" t="s">
        <v>67</v>
      </c>
      <c r="K11" s="27" t="s">
        <v>7</v>
      </c>
      <c r="L11" s="27" t="s">
        <v>26</v>
      </c>
      <c r="M11" s="29">
        <f>VLOOKUP(D11,'Allotments 3 of 3'!A$1:C$45,3,FALSE)</f>
        <v>1321639</v>
      </c>
      <c r="N11" s="34">
        <v>1321639</v>
      </c>
      <c r="O11" s="33"/>
      <c r="P11" s="33"/>
      <c r="Q11" s="33"/>
    </row>
    <row r="12" spans="1:17" s="6" customFormat="1" ht="30" customHeight="1">
      <c r="A12" s="65">
        <f t="shared" si="0"/>
        <v>5</v>
      </c>
      <c r="B12" s="22" t="s">
        <v>304</v>
      </c>
      <c r="C12" s="24" t="s">
        <v>85</v>
      </c>
      <c r="D12" s="23">
        <v>45.025</v>
      </c>
      <c r="E12" s="24" t="s">
        <v>86</v>
      </c>
      <c r="F12" s="24" t="s">
        <v>87</v>
      </c>
      <c r="G12" s="24" t="s">
        <v>88</v>
      </c>
      <c r="H12" s="25">
        <v>39904</v>
      </c>
      <c r="I12" s="32">
        <v>40724</v>
      </c>
      <c r="J12" s="24" t="s">
        <v>89</v>
      </c>
      <c r="K12" s="27" t="s">
        <v>10</v>
      </c>
      <c r="L12" s="27" t="s">
        <v>32</v>
      </c>
      <c r="M12" s="29">
        <v>321800</v>
      </c>
      <c r="N12" s="34">
        <v>321800</v>
      </c>
      <c r="O12" s="33"/>
      <c r="P12" s="33"/>
      <c r="Q12" s="33"/>
    </row>
    <row r="13" spans="1:17" s="6" customFormat="1" ht="30" customHeight="1">
      <c r="A13" s="65">
        <f t="shared" si="0"/>
        <v>6</v>
      </c>
      <c r="B13" s="22" t="s">
        <v>319</v>
      </c>
      <c r="C13" s="24" t="s">
        <v>221</v>
      </c>
      <c r="D13" s="23">
        <v>93.659</v>
      </c>
      <c r="E13" s="24" t="s">
        <v>222</v>
      </c>
      <c r="F13" s="24" t="s">
        <v>223</v>
      </c>
      <c r="G13" s="24" t="s">
        <v>224</v>
      </c>
      <c r="H13" s="25">
        <v>39722</v>
      </c>
      <c r="I13" s="32">
        <v>40543</v>
      </c>
      <c r="J13" s="24" t="s">
        <v>62</v>
      </c>
      <c r="K13" s="27" t="s">
        <v>11</v>
      </c>
      <c r="L13" s="27" t="s">
        <v>33</v>
      </c>
      <c r="M13" s="28">
        <v>2073989</v>
      </c>
      <c r="N13" s="28">
        <v>2073989</v>
      </c>
      <c r="O13" s="62" t="s">
        <v>321</v>
      </c>
      <c r="P13" s="33">
        <v>1732151.39</v>
      </c>
      <c r="Q13" s="33">
        <v>1732151.39</v>
      </c>
    </row>
    <row r="14" spans="1:17" s="6" customFormat="1" ht="30" customHeight="1">
      <c r="A14" s="65">
        <f t="shared" si="0"/>
        <v>7</v>
      </c>
      <c r="B14" s="22" t="s">
        <v>319</v>
      </c>
      <c r="C14" s="24" t="s">
        <v>217</v>
      </c>
      <c r="D14" s="23">
        <v>93.658</v>
      </c>
      <c r="E14" s="24" t="s">
        <v>218</v>
      </c>
      <c r="F14" s="24" t="s">
        <v>219</v>
      </c>
      <c r="G14" s="24" t="s">
        <v>220</v>
      </c>
      <c r="H14" s="25">
        <v>39722</v>
      </c>
      <c r="I14" s="32">
        <v>40543</v>
      </c>
      <c r="J14" s="24" t="s">
        <v>62</v>
      </c>
      <c r="K14" s="27" t="s">
        <v>11</v>
      </c>
      <c r="L14" s="27" t="s">
        <v>33</v>
      </c>
      <c r="M14" s="28">
        <v>1402091</v>
      </c>
      <c r="N14" s="28">
        <v>1402091</v>
      </c>
      <c r="O14" s="62" t="s">
        <v>321</v>
      </c>
      <c r="P14" s="33">
        <v>1148319.63</v>
      </c>
      <c r="Q14" s="33">
        <v>1148319.63</v>
      </c>
    </row>
    <row r="15" spans="1:17" s="6" customFormat="1" ht="30" customHeight="1" hidden="1">
      <c r="A15" s="65">
        <f>+A14+1</f>
        <v>8</v>
      </c>
      <c r="B15" s="35" t="s">
        <v>312</v>
      </c>
      <c r="C15" s="37" t="s">
        <v>114</v>
      </c>
      <c r="D15" s="36">
        <v>84.391</v>
      </c>
      <c r="E15" s="37" t="s">
        <v>115</v>
      </c>
      <c r="F15" s="37" t="s">
        <v>62</v>
      </c>
      <c r="G15" s="37" t="s">
        <v>116</v>
      </c>
      <c r="H15" s="38">
        <v>39995</v>
      </c>
      <c r="I15" s="39">
        <v>40816</v>
      </c>
      <c r="J15" s="37" t="s">
        <v>62</v>
      </c>
      <c r="K15" s="40" t="s">
        <v>13</v>
      </c>
      <c r="L15" s="40" t="s">
        <v>41</v>
      </c>
      <c r="M15" s="29"/>
      <c r="N15" s="41"/>
      <c r="O15" s="30"/>
      <c r="P15" s="30"/>
      <c r="Q15" s="30"/>
    </row>
    <row r="16" spans="1:17" s="6" customFormat="1" ht="30" customHeight="1">
      <c r="A16" s="65">
        <f t="shared" si="0"/>
        <v>9</v>
      </c>
      <c r="B16" s="22" t="s">
        <v>318</v>
      </c>
      <c r="C16" s="24" t="s">
        <v>204</v>
      </c>
      <c r="D16" s="23">
        <v>93.575</v>
      </c>
      <c r="E16" s="24" t="s">
        <v>205</v>
      </c>
      <c r="F16" s="24" t="s">
        <v>76</v>
      </c>
      <c r="G16" s="24" t="s">
        <v>206</v>
      </c>
      <c r="H16" s="25">
        <v>39904</v>
      </c>
      <c r="I16" s="32">
        <v>40451</v>
      </c>
      <c r="J16" s="24" t="s">
        <v>62</v>
      </c>
      <c r="K16" s="27" t="s">
        <v>22</v>
      </c>
      <c r="L16" s="27" t="s">
        <v>33</v>
      </c>
      <c r="M16" s="47">
        <v>41932510</v>
      </c>
      <c r="N16" s="34">
        <v>41932510</v>
      </c>
      <c r="O16" s="33">
        <v>137572</v>
      </c>
      <c r="P16" s="33">
        <v>6804.4</v>
      </c>
      <c r="Q16" s="33">
        <v>4337</v>
      </c>
    </row>
    <row r="17" spans="1:17" s="6" customFormat="1" ht="30" customHeight="1" hidden="1">
      <c r="A17" s="65">
        <f t="shared" si="0"/>
        <v>10</v>
      </c>
      <c r="B17" s="35" t="s">
        <v>319</v>
      </c>
      <c r="C17" s="37" t="s">
        <v>114</v>
      </c>
      <c r="D17" s="36">
        <v>84.391</v>
      </c>
      <c r="E17" s="37" t="s">
        <v>225</v>
      </c>
      <c r="F17" s="37" t="s">
        <v>226</v>
      </c>
      <c r="G17" s="37" t="s">
        <v>131</v>
      </c>
      <c r="H17" s="38">
        <v>39995</v>
      </c>
      <c r="I17" s="39">
        <v>40816</v>
      </c>
      <c r="J17" s="37" t="s">
        <v>62</v>
      </c>
      <c r="K17" s="40" t="s">
        <v>23</v>
      </c>
      <c r="L17" s="40" t="s">
        <v>41</v>
      </c>
      <c r="M17" s="29"/>
      <c r="N17" s="41"/>
      <c r="O17" s="30"/>
      <c r="P17" s="30"/>
      <c r="Q17" s="30"/>
    </row>
    <row r="18" spans="1:17" s="6" customFormat="1" ht="30" customHeight="1">
      <c r="A18" s="65">
        <f t="shared" si="0"/>
        <v>11</v>
      </c>
      <c r="B18" s="22" t="s">
        <v>318</v>
      </c>
      <c r="C18" s="24" t="s">
        <v>201</v>
      </c>
      <c r="D18" s="23">
        <v>93.569</v>
      </c>
      <c r="E18" s="24" t="s">
        <v>202</v>
      </c>
      <c r="F18" s="24" t="s">
        <v>76</v>
      </c>
      <c r="G18" s="24" t="s">
        <v>203</v>
      </c>
      <c r="H18" s="25">
        <v>39904</v>
      </c>
      <c r="I18" s="32">
        <v>40451</v>
      </c>
      <c r="J18" s="24" t="s">
        <v>62</v>
      </c>
      <c r="K18" s="27" t="s">
        <v>13</v>
      </c>
      <c r="L18" s="27" t="s">
        <v>33</v>
      </c>
      <c r="M18" s="29">
        <v>16856592</v>
      </c>
      <c r="N18" s="34">
        <v>16856592</v>
      </c>
      <c r="O18" s="30"/>
      <c r="P18" s="30"/>
      <c r="Q18" s="30"/>
    </row>
    <row r="19" spans="1:17" s="6" customFormat="1" ht="30" customHeight="1">
      <c r="A19" s="65">
        <f t="shared" si="0"/>
        <v>12</v>
      </c>
      <c r="B19" s="22" t="s">
        <v>318</v>
      </c>
      <c r="C19" s="24" t="s">
        <v>199</v>
      </c>
      <c r="D19" s="23">
        <v>10.561</v>
      </c>
      <c r="E19" s="24" t="s">
        <v>200</v>
      </c>
      <c r="F19" s="24" t="s">
        <v>76</v>
      </c>
      <c r="G19" s="24" t="s">
        <v>197</v>
      </c>
      <c r="H19" s="25">
        <v>39722</v>
      </c>
      <c r="I19" s="32">
        <v>40451</v>
      </c>
      <c r="J19" s="24" t="s">
        <v>62</v>
      </c>
      <c r="K19" s="27" t="s">
        <v>17</v>
      </c>
      <c r="L19" s="27" t="s">
        <v>33</v>
      </c>
      <c r="M19" s="29">
        <f>VLOOKUP(D19,'Allotments 3 of 3'!A$1:C$45,3,FALSE)</f>
        <v>4464476</v>
      </c>
      <c r="N19" s="34">
        <v>4464476</v>
      </c>
      <c r="O19" s="33">
        <v>303559.64</v>
      </c>
      <c r="P19" s="33"/>
      <c r="Q19" s="33"/>
    </row>
    <row r="20" spans="1:17" s="6" customFormat="1" ht="30" customHeight="1">
      <c r="A20" s="65">
        <f t="shared" si="0"/>
        <v>13</v>
      </c>
      <c r="B20" s="22" t="s">
        <v>318</v>
      </c>
      <c r="C20" s="24" t="s">
        <v>195</v>
      </c>
      <c r="D20" s="23">
        <v>10.551</v>
      </c>
      <c r="E20" s="24" t="s">
        <v>196</v>
      </c>
      <c r="F20" s="24" t="s">
        <v>76</v>
      </c>
      <c r="G20" s="24" t="s">
        <v>197</v>
      </c>
      <c r="H20" s="25">
        <v>39904</v>
      </c>
      <c r="I20" s="26"/>
      <c r="J20" s="24" t="s">
        <v>198</v>
      </c>
      <c r="K20" s="27" t="s">
        <v>11</v>
      </c>
      <c r="L20" s="27" t="s">
        <v>33</v>
      </c>
      <c r="M20" s="29">
        <f>N20</f>
        <v>34797411</v>
      </c>
      <c r="N20" s="28">
        <v>34797411</v>
      </c>
      <c r="O20" s="30">
        <v>34797411</v>
      </c>
      <c r="P20" s="30">
        <v>34797411</v>
      </c>
      <c r="Q20" s="30"/>
    </row>
    <row r="21" spans="1:17" s="6" customFormat="1" ht="30" customHeight="1">
      <c r="A21" s="65">
        <f t="shared" si="0"/>
        <v>14</v>
      </c>
      <c r="B21" s="22" t="s">
        <v>318</v>
      </c>
      <c r="C21" s="24" t="s">
        <v>213</v>
      </c>
      <c r="D21" s="23">
        <v>84.398</v>
      </c>
      <c r="E21" s="24" t="s">
        <v>214</v>
      </c>
      <c r="F21" s="24" t="s">
        <v>76</v>
      </c>
      <c r="G21" s="24" t="s">
        <v>212</v>
      </c>
      <c r="H21" s="25">
        <v>39904</v>
      </c>
      <c r="I21" s="32">
        <v>40451</v>
      </c>
      <c r="J21" s="24" t="s">
        <v>62</v>
      </c>
      <c r="K21" s="27" t="s">
        <v>12</v>
      </c>
      <c r="L21" s="27" t="s">
        <v>50</v>
      </c>
      <c r="M21" s="29">
        <f>VLOOKUP(D21,'Allotments 3 of 3'!A$1:C$45,3,FALSE)</f>
        <v>273379</v>
      </c>
      <c r="N21" s="34">
        <v>273379</v>
      </c>
      <c r="O21" s="33"/>
      <c r="P21" s="33"/>
      <c r="Q21" s="33"/>
    </row>
    <row r="22" spans="1:17" ht="30" customHeight="1">
      <c r="A22" s="65">
        <f t="shared" si="0"/>
        <v>15</v>
      </c>
      <c r="B22" s="22" t="s">
        <v>318</v>
      </c>
      <c r="C22" s="24" t="s">
        <v>215</v>
      </c>
      <c r="D22" s="23">
        <v>84.399</v>
      </c>
      <c r="E22" s="24" t="s">
        <v>216</v>
      </c>
      <c r="F22" s="24" t="s">
        <v>76</v>
      </c>
      <c r="G22" s="24" t="s">
        <v>212</v>
      </c>
      <c r="H22" s="25">
        <v>39904</v>
      </c>
      <c r="I22" s="32">
        <v>40451</v>
      </c>
      <c r="J22" s="24" t="s">
        <v>62</v>
      </c>
      <c r="K22" s="27" t="s">
        <v>12</v>
      </c>
      <c r="L22" s="27" t="s">
        <v>50</v>
      </c>
      <c r="M22" s="29">
        <f>VLOOKUP(D22,'Allotments 3 of 3'!A$1:C$45,3,FALSE)</f>
        <v>738619</v>
      </c>
      <c r="N22" s="34">
        <v>738619</v>
      </c>
      <c r="O22" s="33"/>
      <c r="P22" s="33"/>
      <c r="Q22" s="33"/>
    </row>
    <row r="23" spans="1:17" ht="30" customHeight="1">
      <c r="A23" s="65">
        <f t="shared" si="0"/>
        <v>16</v>
      </c>
      <c r="B23" s="22" t="s">
        <v>318</v>
      </c>
      <c r="C23" s="24" t="s">
        <v>192</v>
      </c>
      <c r="D23" s="23">
        <v>93.558</v>
      </c>
      <c r="E23" s="24" t="s">
        <v>193</v>
      </c>
      <c r="F23" s="24" t="s">
        <v>76</v>
      </c>
      <c r="G23" s="24" t="s">
        <v>194</v>
      </c>
      <c r="H23" s="25">
        <v>39722</v>
      </c>
      <c r="I23" s="32">
        <v>40451</v>
      </c>
      <c r="J23" s="24" t="s">
        <v>62</v>
      </c>
      <c r="K23" s="27" t="s">
        <v>21</v>
      </c>
      <c r="L23" s="27" t="s">
        <v>33</v>
      </c>
      <c r="M23" s="29">
        <v>213088900</v>
      </c>
      <c r="N23" s="34">
        <v>213088900</v>
      </c>
      <c r="O23" s="33"/>
      <c r="P23" s="33"/>
      <c r="Q23" s="33"/>
    </row>
    <row r="24" spans="1:17" ht="30" customHeight="1">
      <c r="A24" s="65">
        <f t="shared" si="0"/>
        <v>17</v>
      </c>
      <c r="B24" s="22" t="s">
        <v>318</v>
      </c>
      <c r="C24" s="24" t="s">
        <v>210</v>
      </c>
      <c r="D24" s="42">
        <v>84.126</v>
      </c>
      <c r="E24" s="24" t="s">
        <v>211</v>
      </c>
      <c r="F24" s="24" t="s">
        <v>62</v>
      </c>
      <c r="G24" s="24" t="s">
        <v>212</v>
      </c>
      <c r="H24" s="25">
        <v>39904</v>
      </c>
      <c r="I24" s="32">
        <v>40451</v>
      </c>
      <c r="J24" s="24" t="s">
        <v>62</v>
      </c>
      <c r="K24" s="27" t="s">
        <v>14</v>
      </c>
      <c r="L24" s="27" t="s">
        <v>33</v>
      </c>
      <c r="M24" s="29">
        <f>VLOOKUP(D24,'Allotments 3 of 3'!A$1:C$45,3,FALSE)</f>
        <v>12177598</v>
      </c>
      <c r="N24" s="34">
        <v>6088799</v>
      </c>
      <c r="O24" s="33"/>
      <c r="P24" s="33"/>
      <c r="Q24" s="33"/>
    </row>
    <row r="25" spans="1:17" ht="30" customHeight="1" hidden="1">
      <c r="A25" s="65">
        <f t="shared" si="0"/>
        <v>18</v>
      </c>
      <c r="B25" s="35" t="s">
        <v>313</v>
      </c>
      <c r="C25" s="37" t="s">
        <v>82</v>
      </c>
      <c r="D25" s="36">
        <v>14.255</v>
      </c>
      <c r="E25" s="37" t="s">
        <v>125</v>
      </c>
      <c r="F25" s="37" t="s">
        <v>92</v>
      </c>
      <c r="G25" s="37" t="s">
        <v>126</v>
      </c>
      <c r="H25" s="44"/>
      <c r="I25" s="39">
        <v>40451</v>
      </c>
      <c r="J25" s="37" t="s">
        <v>127</v>
      </c>
      <c r="K25" s="40" t="s">
        <v>12</v>
      </c>
      <c r="L25" s="40" t="s">
        <v>43</v>
      </c>
      <c r="M25" s="29"/>
      <c r="N25" s="46"/>
      <c r="O25" s="30"/>
      <c r="P25" s="30"/>
      <c r="Q25" s="30"/>
    </row>
    <row r="26" spans="1:17" ht="30" customHeight="1" hidden="1">
      <c r="A26" s="65">
        <f t="shared" si="0"/>
        <v>19</v>
      </c>
      <c r="B26" s="22" t="s">
        <v>313</v>
      </c>
      <c r="C26" s="24" t="s">
        <v>288</v>
      </c>
      <c r="D26" s="23">
        <v>81.127</v>
      </c>
      <c r="E26" s="24" t="s">
        <v>124</v>
      </c>
      <c r="F26" s="24" t="s">
        <v>62</v>
      </c>
      <c r="G26" s="24" t="s">
        <v>123</v>
      </c>
      <c r="H26" s="31"/>
      <c r="I26" s="26"/>
      <c r="J26" s="24" t="s">
        <v>121</v>
      </c>
      <c r="K26" s="27" t="s">
        <v>11</v>
      </c>
      <c r="L26" s="27" t="s">
        <v>42</v>
      </c>
      <c r="M26" s="29">
        <v>0</v>
      </c>
      <c r="N26" s="46">
        <v>0</v>
      </c>
      <c r="O26" s="33"/>
      <c r="P26" s="33"/>
      <c r="Q26" s="33"/>
    </row>
    <row r="27" spans="1:17" s="6" customFormat="1" ht="30" customHeight="1" hidden="1">
      <c r="A27" s="65">
        <f t="shared" si="0"/>
        <v>20</v>
      </c>
      <c r="B27" s="35" t="s">
        <v>313</v>
      </c>
      <c r="C27" s="37" t="s">
        <v>289</v>
      </c>
      <c r="D27" s="36">
        <v>81.128</v>
      </c>
      <c r="E27" s="37" t="s">
        <v>122</v>
      </c>
      <c r="F27" s="37" t="s">
        <v>62</v>
      </c>
      <c r="G27" s="37" t="s">
        <v>123</v>
      </c>
      <c r="H27" s="44"/>
      <c r="I27" s="45"/>
      <c r="J27" s="37" t="s">
        <v>121</v>
      </c>
      <c r="K27" s="40" t="s">
        <v>12</v>
      </c>
      <c r="L27" s="40" t="s">
        <v>43</v>
      </c>
      <c r="M27" s="29">
        <v>0</v>
      </c>
      <c r="N27" s="41">
        <v>0</v>
      </c>
      <c r="O27" s="33"/>
      <c r="P27" s="33"/>
      <c r="Q27" s="33"/>
    </row>
    <row r="28" spans="1:17" s="6" customFormat="1" ht="30" customHeight="1">
      <c r="A28" s="65">
        <f t="shared" si="0"/>
        <v>21</v>
      </c>
      <c r="B28" s="22" t="s">
        <v>318</v>
      </c>
      <c r="C28" s="24" t="s">
        <v>207</v>
      </c>
      <c r="D28" s="42">
        <v>81.042</v>
      </c>
      <c r="E28" s="24" t="s">
        <v>208</v>
      </c>
      <c r="F28" s="24" t="s">
        <v>76</v>
      </c>
      <c r="G28" s="24" t="s">
        <v>209</v>
      </c>
      <c r="H28" s="25">
        <v>39904</v>
      </c>
      <c r="I28" s="32">
        <v>40451</v>
      </c>
      <c r="J28" s="24" t="s">
        <v>62</v>
      </c>
      <c r="K28" s="27" t="s">
        <v>13</v>
      </c>
      <c r="L28" s="27" t="s">
        <v>33</v>
      </c>
      <c r="M28" s="29">
        <f>VLOOKUP(D28,'Allotments 3 of 3'!A$1:C$45,3,FALSE)</f>
        <v>99112101</v>
      </c>
      <c r="N28" s="34">
        <v>0</v>
      </c>
      <c r="O28" s="33"/>
      <c r="P28" s="33"/>
      <c r="Q28" s="33"/>
    </row>
    <row r="29" spans="1:17" ht="30" customHeight="1" hidden="1">
      <c r="A29" s="65">
        <f t="shared" si="0"/>
        <v>22</v>
      </c>
      <c r="B29" s="22" t="s">
        <v>311</v>
      </c>
      <c r="C29" s="24" t="s">
        <v>153</v>
      </c>
      <c r="D29" s="23">
        <v>84.384</v>
      </c>
      <c r="E29" s="24" t="s">
        <v>154</v>
      </c>
      <c r="F29" s="24" t="s">
        <v>62</v>
      </c>
      <c r="G29" s="24" t="s">
        <v>131</v>
      </c>
      <c r="H29" s="31"/>
      <c r="I29" s="26"/>
      <c r="J29" s="24" t="s">
        <v>62</v>
      </c>
      <c r="K29" s="27" t="s">
        <v>8</v>
      </c>
      <c r="L29" s="27" t="s">
        <v>41</v>
      </c>
      <c r="M29" s="29"/>
      <c r="N29" s="28"/>
      <c r="O29" s="33"/>
      <c r="P29" s="33"/>
      <c r="Q29" s="33"/>
    </row>
    <row r="30" spans="1:17" s="6" customFormat="1" ht="30" customHeight="1" hidden="1">
      <c r="A30" s="65">
        <f t="shared" si="0"/>
        <v>23</v>
      </c>
      <c r="B30" s="22" t="s">
        <v>311</v>
      </c>
      <c r="C30" s="24" t="s">
        <v>151</v>
      </c>
      <c r="D30" s="23">
        <v>84.385</v>
      </c>
      <c r="E30" s="24" t="s">
        <v>152</v>
      </c>
      <c r="F30" s="24" t="s">
        <v>62</v>
      </c>
      <c r="G30" s="24" t="s">
        <v>131</v>
      </c>
      <c r="H30" s="31"/>
      <c r="I30" s="26"/>
      <c r="J30" s="24" t="s">
        <v>62</v>
      </c>
      <c r="K30" s="27" t="s">
        <v>11</v>
      </c>
      <c r="L30" s="27" t="s">
        <v>33</v>
      </c>
      <c r="M30" s="29"/>
      <c r="N30" s="28"/>
      <c r="O30" s="33"/>
      <c r="P30" s="33"/>
      <c r="Q30" s="33"/>
    </row>
    <row r="31" spans="1:17" s="6" customFormat="1" ht="30" customHeight="1">
      <c r="A31" s="65">
        <f t="shared" si="0"/>
        <v>24</v>
      </c>
      <c r="B31" s="35" t="s">
        <v>313</v>
      </c>
      <c r="C31" s="37" t="s">
        <v>282</v>
      </c>
      <c r="D31" s="36">
        <v>14.253</v>
      </c>
      <c r="E31" s="37"/>
      <c r="F31" s="37"/>
      <c r="G31" s="37"/>
      <c r="H31" s="44"/>
      <c r="I31" s="39"/>
      <c r="J31" s="37"/>
      <c r="K31" s="40"/>
      <c r="L31" s="40"/>
      <c r="M31" s="29">
        <f>VLOOKUP(D31,'Allotments 3 of 3'!A$1:C$45,3,FALSE)</f>
        <v>6167458</v>
      </c>
      <c r="N31" s="46"/>
      <c r="O31" s="30"/>
      <c r="P31" s="30"/>
      <c r="Q31" s="30"/>
    </row>
    <row r="32" spans="1:17" s="6" customFormat="1" ht="30" customHeight="1">
      <c r="A32" s="65">
        <f t="shared" si="0"/>
        <v>25</v>
      </c>
      <c r="B32" s="35" t="s">
        <v>313</v>
      </c>
      <c r="C32" s="37" t="s">
        <v>118</v>
      </c>
      <c r="D32" s="36">
        <v>81.041</v>
      </c>
      <c r="E32" s="37" t="s">
        <v>119</v>
      </c>
      <c r="F32" s="37" t="s">
        <v>62</v>
      </c>
      <c r="G32" s="37" t="s">
        <v>120</v>
      </c>
      <c r="H32" s="44"/>
      <c r="I32" s="45"/>
      <c r="J32" s="37" t="s">
        <v>121</v>
      </c>
      <c r="K32" s="40" t="s">
        <v>11</v>
      </c>
      <c r="L32" s="40" t="s">
        <v>33</v>
      </c>
      <c r="M32" s="29">
        <f>VLOOKUP(D32,'Allotments 3 of 3'!A$1:C$45,3,FALSE)</f>
        <v>62482000</v>
      </c>
      <c r="N32" s="46">
        <v>6248200</v>
      </c>
      <c r="O32" s="30"/>
      <c r="P32" s="30"/>
      <c r="Q32" s="30"/>
    </row>
    <row r="33" spans="1:17" s="6" customFormat="1" ht="30" customHeight="1">
      <c r="A33" s="65"/>
      <c r="B33" s="35" t="s">
        <v>313</v>
      </c>
      <c r="C33" s="37" t="s">
        <v>322</v>
      </c>
      <c r="D33" s="36"/>
      <c r="E33" s="37"/>
      <c r="F33" s="37"/>
      <c r="G33" s="37"/>
      <c r="H33" s="44"/>
      <c r="I33" s="45"/>
      <c r="J33" s="37"/>
      <c r="K33" s="40"/>
      <c r="L33" s="40"/>
      <c r="M33" s="29">
        <v>13000000</v>
      </c>
      <c r="N33" s="46"/>
      <c r="O33" s="30"/>
      <c r="P33" s="30"/>
      <c r="Q33" s="30"/>
    </row>
    <row r="34" spans="1:17" ht="30" customHeight="1">
      <c r="A34" s="65">
        <f>+A32+1</f>
        <v>26</v>
      </c>
      <c r="B34" s="22" t="s">
        <v>311</v>
      </c>
      <c r="C34" s="24" t="s">
        <v>141</v>
      </c>
      <c r="D34" s="23">
        <v>84.387</v>
      </c>
      <c r="E34" s="24" t="s">
        <v>142</v>
      </c>
      <c r="F34" s="24" t="s">
        <v>130</v>
      </c>
      <c r="G34" s="24" t="s">
        <v>131</v>
      </c>
      <c r="H34" s="25">
        <v>39995</v>
      </c>
      <c r="I34" s="32">
        <v>40816</v>
      </c>
      <c r="J34" s="24" t="s">
        <v>143</v>
      </c>
      <c r="K34" s="27" t="s">
        <v>16</v>
      </c>
      <c r="L34" s="27" t="s">
        <v>46</v>
      </c>
      <c r="M34" s="29">
        <v>1011156</v>
      </c>
      <c r="N34" s="34">
        <v>1011156</v>
      </c>
      <c r="O34" s="30"/>
      <c r="P34" s="30"/>
      <c r="Q34" s="30"/>
    </row>
    <row r="35" spans="1:17" ht="30" customHeight="1">
      <c r="A35" s="65">
        <f t="shared" si="0"/>
        <v>27</v>
      </c>
      <c r="B35" s="35" t="s">
        <v>311</v>
      </c>
      <c r="C35" s="37" t="s">
        <v>117</v>
      </c>
      <c r="D35" s="36">
        <v>84.386</v>
      </c>
      <c r="E35" s="37" t="s">
        <v>140</v>
      </c>
      <c r="F35" s="37" t="s">
        <v>130</v>
      </c>
      <c r="G35" s="37" t="s">
        <v>131</v>
      </c>
      <c r="H35" s="38">
        <v>39995</v>
      </c>
      <c r="I35" s="39">
        <v>40816</v>
      </c>
      <c r="J35" s="37" t="s">
        <v>62</v>
      </c>
      <c r="K35" s="40" t="s">
        <v>9</v>
      </c>
      <c r="L35" s="40" t="s">
        <v>45</v>
      </c>
      <c r="M35" s="29">
        <f>VLOOKUP(D35,'Allotments 3 of 3'!A$1:C$45,3,FALSE)</f>
        <v>12292359</v>
      </c>
      <c r="N35" s="41">
        <v>4524449</v>
      </c>
      <c r="O35" s="30"/>
      <c r="P35" s="30"/>
      <c r="Q35" s="30"/>
    </row>
    <row r="36" spans="1:17" ht="30" customHeight="1" hidden="1">
      <c r="A36" s="65">
        <f t="shared" si="0"/>
        <v>28</v>
      </c>
      <c r="B36" s="22" t="s">
        <v>311</v>
      </c>
      <c r="C36" s="24" t="s">
        <v>148</v>
      </c>
      <c r="D36" s="23">
        <v>84.395</v>
      </c>
      <c r="E36" s="24" t="s">
        <v>149</v>
      </c>
      <c r="F36" s="24" t="s">
        <v>62</v>
      </c>
      <c r="G36" s="24" t="s">
        <v>150</v>
      </c>
      <c r="H36" s="31"/>
      <c r="I36" s="26"/>
      <c r="J36" s="24" t="s">
        <v>62</v>
      </c>
      <c r="K36" s="27" t="s">
        <v>11</v>
      </c>
      <c r="L36" s="27" t="s">
        <v>33</v>
      </c>
      <c r="M36" s="29"/>
      <c r="N36" s="28"/>
      <c r="O36" s="33"/>
      <c r="P36" s="33"/>
      <c r="Q36" s="33"/>
    </row>
    <row r="37" spans="1:17" ht="30" customHeight="1">
      <c r="A37" s="65">
        <f t="shared" si="0"/>
        <v>29</v>
      </c>
      <c r="B37" s="22" t="s">
        <v>311</v>
      </c>
      <c r="C37" s="24" t="s">
        <v>128</v>
      </c>
      <c r="D37" s="23">
        <v>84.389</v>
      </c>
      <c r="E37" s="24" t="s">
        <v>129</v>
      </c>
      <c r="F37" s="24" t="s">
        <v>130</v>
      </c>
      <c r="G37" s="24" t="s">
        <v>131</v>
      </c>
      <c r="H37" s="25">
        <v>39995</v>
      </c>
      <c r="I37" s="32">
        <v>40816</v>
      </c>
      <c r="J37" s="24" t="s">
        <v>62</v>
      </c>
      <c r="K37" s="27" t="s">
        <v>13</v>
      </c>
      <c r="L37" s="27" t="s">
        <v>45</v>
      </c>
      <c r="M37" s="29">
        <f>VLOOKUP(D37,'Allotments 3 of 3'!A$1:C$45,3,FALSE)</f>
        <v>194107992</v>
      </c>
      <c r="N37" s="34">
        <v>97037439.5</v>
      </c>
      <c r="O37" s="60">
        <v>105000</v>
      </c>
      <c r="P37" s="30"/>
      <c r="Q37" s="30"/>
    </row>
    <row r="38" spans="1:17" ht="30" customHeight="1">
      <c r="A38" s="65">
        <f t="shared" si="0"/>
        <v>30</v>
      </c>
      <c r="B38" s="22" t="s">
        <v>311</v>
      </c>
      <c r="C38" s="24" t="s">
        <v>132</v>
      </c>
      <c r="D38" s="23">
        <v>84.388</v>
      </c>
      <c r="E38" s="24" t="s">
        <v>133</v>
      </c>
      <c r="F38" s="24" t="s">
        <v>130</v>
      </c>
      <c r="G38" s="24" t="s">
        <v>131</v>
      </c>
      <c r="H38" s="25">
        <v>39995</v>
      </c>
      <c r="I38" s="32">
        <v>40816</v>
      </c>
      <c r="J38" s="24" t="s">
        <v>62</v>
      </c>
      <c r="K38" s="27" t="s">
        <v>9</v>
      </c>
      <c r="L38" s="27" t="s">
        <v>46</v>
      </c>
      <c r="M38" s="29">
        <v>8568585</v>
      </c>
      <c r="N38" s="34">
        <v>8568585</v>
      </c>
      <c r="O38" s="30"/>
      <c r="P38" s="30"/>
      <c r="Q38" s="30"/>
    </row>
    <row r="39" spans="1:17" ht="30" customHeight="1">
      <c r="A39" s="65">
        <f t="shared" si="0"/>
        <v>31</v>
      </c>
      <c r="B39" s="35" t="s">
        <v>311</v>
      </c>
      <c r="C39" s="37" t="s">
        <v>114</v>
      </c>
      <c r="D39" s="36">
        <v>84.391</v>
      </c>
      <c r="E39" s="37" t="s">
        <v>134</v>
      </c>
      <c r="F39" s="37" t="s">
        <v>130</v>
      </c>
      <c r="G39" s="37" t="s">
        <v>131</v>
      </c>
      <c r="H39" s="38">
        <v>39903</v>
      </c>
      <c r="I39" s="39">
        <v>40816</v>
      </c>
      <c r="J39" s="37" t="s">
        <v>135</v>
      </c>
      <c r="K39" s="40" t="s">
        <v>13</v>
      </c>
      <c r="L39" s="40" t="s">
        <v>45</v>
      </c>
      <c r="M39" s="29">
        <f>VLOOKUP(D39,'Allotments 3 of 3'!A$1:C$45,3,FALSE)</f>
        <v>229613418</v>
      </c>
      <c r="N39" s="41">
        <v>229613418</v>
      </c>
      <c r="O39" s="60">
        <v>4922578.2</v>
      </c>
      <c r="P39" s="30"/>
      <c r="Q39" s="30"/>
    </row>
    <row r="40" spans="1:17" ht="30" customHeight="1" hidden="1">
      <c r="A40" s="65">
        <f t="shared" si="0"/>
        <v>32</v>
      </c>
      <c r="B40" s="35" t="s">
        <v>307</v>
      </c>
      <c r="C40" s="37" t="s">
        <v>95</v>
      </c>
      <c r="D40" s="36" t="s">
        <v>62</v>
      </c>
      <c r="E40" s="37" t="s">
        <v>96</v>
      </c>
      <c r="F40" s="37" t="s">
        <v>62</v>
      </c>
      <c r="G40" s="37" t="s">
        <v>97</v>
      </c>
      <c r="H40" s="38">
        <v>39965</v>
      </c>
      <c r="I40" s="39">
        <v>41060</v>
      </c>
      <c r="J40" s="37" t="s">
        <v>62</v>
      </c>
      <c r="K40" s="40" t="s">
        <v>11</v>
      </c>
      <c r="L40" s="40" t="s">
        <v>33</v>
      </c>
      <c r="M40" s="29"/>
      <c r="N40" s="46"/>
      <c r="O40" s="30"/>
      <c r="P40" s="30"/>
      <c r="Q40" s="30"/>
    </row>
    <row r="41" spans="1:17" ht="30" customHeight="1">
      <c r="A41" s="65">
        <f t="shared" si="0"/>
        <v>33</v>
      </c>
      <c r="B41" s="22" t="s">
        <v>311</v>
      </c>
      <c r="C41" s="24" t="s">
        <v>136</v>
      </c>
      <c r="D41" s="23">
        <v>84.392</v>
      </c>
      <c r="E41" s="24" t="s">
        <v>137</v>
      </c>
      <c r="F41" s="24" t="s">
        <v>130</v>
      </c>
      <c r="G41" s="24" t="s">
        <v>131</v>
      </c>
      <c r="H41" s="25">
        <v>39903</v>
      </c>
      <c r="I41" s="32">
        <v>40816</v>
      </c>
      <c r="J41" s="24" t="s">
        <v>135</v>
      </c>
      <c r="K41" s="27" t="s">
        <v>13</v>
      </c>
      <c r="L41" s="27" t="s">
        <v>45</v>
      </c>
      <c r="M41" s="29">
        <f>VLOOKUP(D41,'Allotments 3 of 3'!A$1:C$45,3,FALSE)</f>
        <v>7345943</v>
      </c>
      <c r="N41" s="34">
        <v>7345943</v>
      </c>
      <c r="O41" s="33">
        <v>39775.52</v>
      </c>
      <c r="P41" s="33"/>
      <c r="Q41" s="33"/>
    </row>
    <row r="42" spans="1:17" ht="30" customHeight="1" hidden="1">
      <c r="A42" s="65">
        <f t="shared" si="0"/>
        <v>34</v>
      </c>
      <c r="B42" s="22" t="s">
        <v>317</v>
      </c>
      <c r="C42" s="24" t="s">
        <v>185</v>
      </c>
      <c r="D42" s="23">
        <v>10.557</v>
      </c>
      <c r="E42" s="24" t="s">
        <v>186</v>
      </c>
      <c r="F42" s="24" t="s">
        <v>76</v>
      </c>
      <c r="G42" s="24" t="s">
        <v>131</v>
      </c>
      <c r="H42" s="31"/>
      <c r="I42" s="32">
        <v>40451</v>
      </c>
      <c r="J42" s="24" t="s">
        <v>187</v>
      </c>
      <c r="K42" s="27" t="s">
        <v>11</v>
      </c>
      <c r="L42" s="27" t="s">
        <v>33</v>
      </c>
      <c r="M42" s="29"/>
      <c r="N42" s="28"/>
      <c r="O42" s="33"/>
      <c r="P42" s="33"/>
      <c r="Q42" s="33"/>
    </row>
    <row r="43" spans="1:17" ht="30" customHeight="1" hidden="1">
      <c r="A43" s="65">
        <f t="shared" si="0"/>
        <v>35</v>
      </c>
      <c r="B43" s="22" t="s">
        <v>317</v>
      </c>
      <c r="C43" s="24" t="s">
        <v>191</v>
      </c>
      <c r="D43" s="23">
        <v>84.397</v>
      </c>
      <c r="E43" s="24" t="s">
        <v>191</v>
      </c>
      <c r="F43" s="24" t="s">
        <v>62</v>
      </c>
      <c r="G43" s="24" t="s">
        <v>62</v>
      </c>
      <c r="H43" s="31"/>
      <c r="I43" s="26"/>
      <c r="J43" s="24" t="s">
        <v>62</v>
      </c>
      <c r="K43" s="27" t="s">
        <v>10</v>
      </c>
      <c r="L43" s="27" t="s">
        <v>33</v>
      </c>
      <c r="M43" s="29"/>
      <c r="N43" s="34"/>
      <c r="O43" s="33"/>
      <c r="P43" s="33"/>
      <c r="Q43" s="33"/>
    </row>
    <row r="44" spans="1:17" ht="30" customHeight="1" hidden="1">
      <c r="A44" s="65">
        <f t="shared" si="0"/>
        <v>36</v>
      </c>
      <c r="B44" s="22" t="s">
        <v>317</v>
      </c>
      <c r="C44" s="24" t="s">
        <v>182</v>
      </c>
      <c r="D44" s="23">
        <v>93.268</v>
      </c>
      <c r="E44" s="24" t="s">
        <v>183</v>
      </c>
      <c r="F44" s="24" t="s">
        <v>76</v>
      </c>
      <c r="G44" s="24" t="s">
        <v>131</v>
      </c>
      <c r="H44" s="31"/>
      <c r="I44" s="32">
        <v>40451</v>
      </c>
      <c r="J44" s="24" t="s">
        <v>184</v>
      </c>
      <c r="K44" s="27" t="s">
        <v>11</v>
      </c>
      <c r="L44" s="27" t="s">
        <v>33</v>
      </c>
      <c r="M44" s="29"/>
      <c r="N44" s="28"/>
      <c r="O44" s="33"/>
      <c r="P44" s="33"/>
      <c r="Q44" s="33"/>
    </row>
    <row r="45" spans="1:17" ht="30" customHeight="1" hidden="1">
      <c r="A45" s="65">
        <f t="shared" si="0"/>
        <v>37</v>
      </c>
      <c r="B45" s="22" t="s">
        <v>314</v>
      </c>
      <c r="C45" s="24" t="s">
        <v>158</v>
      </c>
      <c r="D45" s="23">
        <v>84.394</v>
      </c>
      <c r="E45" s="24" t="s">
        <v>158</v>
      </c>
      <c r="F45" s="24" t="s">
        <v>62</v>
      </c>
      <c r="G45" s="24" t="s">
        <v>62</v>
      </c>
      <c r="H45" s="31"/>
      <c r="I45" s="26"/>
      <c r="J45" s="24" t="s">
        <v>62</v>
      </c>
      <c r="K45" s="27" t="s">
        <v>11</v>
      </c>
      <c r="L45" s="27" t="s">
        <v>33</v>
      </c>
      <c r="M45" s="29"/>
      <c r="N45" s="34">
        <v>0</v>
      </c>
      <c r="O45" s="33"/>
      <c r="P45" s="33"/>
      <c r="Q45" s="33"/>
    </row>
    <row r="46" spans="1:17" ht="30" customHeight="1" hidden="1">
      <c r="A46" s="65">
        <f t="shared" si="0"/>
        <v>38</v>
      </c>
      <c r="B46" s="22" t="s">
        <v>314</v>
      </c>
      <c r="C46" s="24" t="s">
        <v>158</v>
      </c>
      <c r="D46" s="23">
        <v>84.394</v>
      </c>
      <c r="E46" s="24" t="s">
        <v>158</v>
      </c>
      <c r="F46" s="24" t="s">
        <v>62</v>
      </c>
      <c r="G46" s="24" t="s">
        <v>62</v>
      </c>
      <c r="H46" s="31"/>
      <c r="I46" s="26"/>
      <c r="J46" s="24" t="s">
        <v>62</v>
      </c>
      <c r="K46" s="27" t="s">
        <v>17</v>
      </c>
      <c r="L46" s="27" t="s">
        <v>41</v>
      </c>
      <c r="M46" s="29"/>
      <c r="N46" s="34">
        <v>0</v>
      </c>
      <c r="O46" s="33"/>
      <c r="P46" s="33"/>
      <c r="Q46" s="33"/>
    </row>
    <row r="47" spans="1:17" ht="30" customHeight="1" hidden="1">
      <c r="A47" s="65">
        <f t="shared" si="0"/>
        <v>39</v>
      </c>
      <c r="B47" s="35" t="s">
        <v>314</v>
      </c>
      <c r="C47" s="37" t="s">
        <v>158</v>
      </c>
      <c r="D47" s="36">
        <v>84.394</v>
      </c>
      <c r="E47" s="37" t="s">
        <v>158</v>
      </c>
      <c r="F47" s="37" t="s">
        <v>62</v>
      </c>
      <c r="G47" s="37" t="s">
        <v>62</v>
      </c>
      <c r="H47" s="44"/>
      <c r="I47" s="45"/>
      <c r="J47" s="37" t="s">
        <v>62</v>
      </c>
      <c r="K47" s="40" t="s">
        <v>17</v>
      </c>
      <c r="L47" s="40" t="s">
        <v>41</v>
      </c>
      <c r="M47" s="29"/>
      <c r="N47" s="41"/>
      <c r="O47" s="30"/>
      <c r="P47" s="30"/>
      <c r="Q47" s="30"/>
    </row>
    <row r="48" spans="1:17" ht="30" customHeight="1">
      <c r="A48" s="65">
        <f t="shared" si="0"/>
        <v>40</v>
      </c>
      <c r="B48" s="22" t="s">
        <v>311</v>
      </c>
      <c r="C48" s="24" t="s">
        <v>138</v>
      </c>
      <c r="D48" s="23">
        <v>84.393</v>
      </c>
      <c r="E48" s="24" t="s">
        <v>139</v>
      </c>
      <c r="F48" s="24" t="s">
        <v>130</v>
      </c>
      <c r="G48" s="24" t="s">
        <v>131</v>
      </c>
      <c r="H48" s="25">
        <v>39903</v>
      </c>
      <c r="I48" s="32">
        <v>40816</v>
      </c>
      <c r="J48" s="24" t="s">
        <v>62</v>
      </c>
      <c r="K48" s="27" t="s">
        <v>15</v>
      </c>
      <c r="L48" s="27" t="s">
        <v>47</v>
      </c>
      <c r="M48" s="29">
        <f>VLOOKUP(D48,'Allotments 3 of 3'!A$1:C$45,3,FALSE)</f>
        <v>8100257</v>
      </c>
      <c r="N48" s="34">
        <v>4050129</v>
      </c>
      <c r="O48" s="33">
        <v>6935</v>
      </c>
      <c r="P48" s="33">
        <v>1930</v>
      </c>
      <c r="Q48" s="33"/>
    </row>
    <row r="49" spans="1:17" s="6" customFormat="1" ht="30" customHeight="1">
      <c r="A49" s="65">
        <f t="shared" si="0"/>
        <v>41</v>
      </c>
      <c r="B49" s="22" t="s">
        <v>311</v>
      </c>
      <c r="C49" s="24" t="s">
        <v>144</v>
      </c>
      <c r="D49" s="23">
        <v>10.579</v>
      </c>
      <c r="E49" s="24" t="s">
        <v>145</v>
      </c>
      <c r="F49" s="24" t="s">
        <v>130</v>
      </c>
      <c r="G49" s="24" t="s">
        <v>146</v>
      </c>
      <c r="H49" s="31"/>
      <c r="I49" s="26"/>
      <c r="J49" s="24" t="s">
        <v>147</v>
      </c>
      <c r="K49" s="27" t="s">
        <v>12</v>
      </c>
      <c r="L49" s="27" t="s">
        <v>44</v>
      </c>
      <c r="M49" s="29">
        <f>VLOOKUP(D49,'Allotments 3 of 3'!A$1:C$45,3,FALSE)</f>
        <v>2275738</v>
      </c>
      <c r="N49" s="34">
        <v>2275738</v>
      </c>
      <c r="O49" s="30"/>
      <c r="P49" s="30"/>
      <c r="Q49" s="30"/>
    </row>
    <row r="50" spans="1:17" s="6" customFormat="1" ht="30" customHeight="1">
      <c r="A50" s="65">
        <f t="shared" si="0"/>
        <v>42</v>
      </c>
      <c r="B50" s="22" t="s">
        <v>311</v>
      </c>
      <c r="C50" s="24" t="s">
        <v>155</v>
      </c>
      <c r="D50" s="23">
        <v>84.397</v>
      </c>
      <c r="E50" s="24" t="s">
        <v>155</v>
      </c>
      <c r="F50" s="24" t="s">
        <v>62</v>
      </c>
      <c r="G50" s="24" t="s">
        <v>62</v>
      </c>
      <c r="H50" s="31"/>
      <c r="I50" s="26"/>
      <c r="J50" s="24" t="s">
        <v>62</v>
      </c>
      <c r="K50" s="27" t="s">
        <v>8</v>
      </c>
      <c r="L50" s="27" t="s">
        <v>41</v>
      </c>
      <c r="M50" s="60">
        <v>172463000</v>
      </c>
      <c r="N50" s="34">
        <v>115550081</v>
      </c>
      <c r="O50" s="33"/>
      <c r="P50" s="33"/>
      <c r="Q50" s="33"/>
    </row>
    <row r="51" spans="1:17" ht="30" customHeight="1">
      <c r="A51" s="65">
        <f t="shared" si="0"/>
        <v>43</v>
      </c>
      <c r="B51" s="22" t="s">
        <v>311</v>
      </c>
      <c r="C51" s="24" t="s">
        <v>156</v>
      </c>
      <c r="D51" s="23">
        <v>84.394</v>
      </c>
      <c r="E51" s="24" t="s">
        <v>157</v>
      </c>
      <c r="F51" s="24" t="s">
        <v>62</v>
      </c>
      <c r="G51" s="24" t="s">
        <v>62</v>
      </c>
      <c r="H51" s="31"/>
      <c r="I51" s="26"/>
      <c r="J51" s="24" t="s">
        <v>62</v>
      </c>
      <c r="K51" s="27" t="s">
        <v>11</v>
      </c>
      <c r="L51" s="27" t="s">
        <v>33</v>
      </c>
      <c r="M51" s="29">
        <f>947598000-172463000</f>
        <v>775135000</v>
      </c>
      <c r="N51" s="34">
        <v>519340474</v>
      </c>
      <c r="O51" s="33"/>
      <c r="P51" s="33"/>
      <c r="Q51" s="33"/>
    </row>
    <row r="52" spans="1:17" ht="30" customHeight="1">
      <c r="A52" s="65">
        <f t="shared" si="0"/>
        <v>44</v>
      </c>
      <c r="B52" s="35" t="s">
        <v>305</v>
      </c>
      <c r="C52" s="37" t="s">
        <v>293</v>
      </c>
      <c r="D52" s="36">
        <v>16.803</v>
      </c>
      <c r="E52" s="37" t="s">
        <v>90</v>
      </c>
      <c r="F52" s="37" t="s">
        <v>62</v>
      </c>
      <c r="G52" s="37" t="s">
        <v>91</v>
      </c>
      <c r="H52" s="38">
        <v>39873</v>
      </c>
      <c r="I52" s="39">
        <v>40724</v>
      </c>
      <c r="J52" s="37" t="s">
        <v>62</v>
      </c>
      <c r="K52" s="40" t="s">
        <v>12</v>
      </c>
      <c r="L52" s="40" t="s">
        <v>36</v>
      </c>
      <c r="M52" s="41">
        <v>30827729</v>
      </c>
      <c r="N52" s="41">
        <v>30827729</v>
      </c>
      <c r="O52" s="30">
        <v>15659051</v>
      </c>
      <c r="P52" s="30"/>
      <c r="Q52" s="30"/>
    </row>
    <row r="53" spans="1:17" ht="30" customHeight="1">
      <c r="A53" s="65">
        <f t="shared" si="0"/>
        <v>45</v>
      </c>
      <c r="B53" s="35" t="s">
        <v>305</v>
      </c>
      <c r="C53" s="37" t="s">
        <v>292</v>
      </c>
      <c r="D53" s="36">
        <v>16.588</v>
      </c>
      <c r="E53" s="37" t="s">
        <v>93</v>
      </c>
      <c r="F53" s="37" t="s">
        <v>62</v>
      </c>
      <c r="G53" s="37" t="s">
        <v>91</v>
      </c>
      <c r="H53" s="38">
        <v>39873</v>
      </c>
      <c r="I53" s="39">
        <v>40451</v>
      </c>
      <c r="J53" s="37" t="s">
        <v>62</v>
      </c>
      <c r="K53" s="40" t="s">
        <v>12</v>
      </c>
      <c r="L53" s="40" t="s">
        <v>35</v>
      </c>
      <c r="M53" s="29">
        <f>VLOOKUP(D53,'Allotments 3 of 3'!A$1:C$45,3,FALSE)</f>
        <v>2765332</v>
      </c>
      <c r="N53" s="41">
        <v>2765332</v>
      </c>
      <c r="O53" s="30">
        <v>198870</v>
      </c>
      <c r="P53" s="30"/>
      <c r="Q53" s="30"/>
    </row>
    <row r="54" spans="1:17" s="6" customFormat="1" ht="30" customHeight="1">
      <c r="A54" s="65">
        <f t="shared" si="0"/>
        <v>46</v>
      </c>
      <c r="B54" s="35" t="s">
        <v>305</v>
      </c>
      <c r="C54" s="37" t="s">
        <v>290</v>
      </c>
      <c r="D54" s="36">
        <v>16.801</v>
      </c>
      <c r="E54" s="37" t="s">
        <v>94</v>
      </c>
      <c r="F54" s="37" t="s">
        <v>62</v>
      </c>
      <c r="G54" s="37" t="s">
        <v>91</v>
      </c>
      <c r="H54" s="38">
        <v>39873</v>
      </c>
      <c r="I54" s="39">
        <v>40451</v>
      </c>
      <c r="J54" s="37" t="s">
        <v>62</v>
      </c>
      <c r="K54" s="40" t="s">
        <v>12</v>
      </c>
      <c r="L54" s="40" t="s">
        <v>34</v>
      </c>
      <c r="M54" s="41">
        <v>911000</v>
      </c>
      <c r="N54" s="41">
        <v>911000</v>
      </c>
      <c r="O54" s="30"/>
      <c r="P54" s="30"/>
      <c r="Q54" s="30"/>
    </row>
    <row r="55" spans="1:17" s="6" customFormat="1" ht="30" customHeight="1" hidden="1">
      <c r="A55" s="65">
        <f t="shared" si="0"/>
        <v>47</v>
      </c>
      <c r="B55" s="35" t="s">
        <v>316</v>
      </c>
      <c r="C55" s="37" t="s">
        <v>114</v>
      </c>
      <c r="D55" s="36">
        <v>84.391</v>
      </c>
      <c r="E55" s="37" t="s">
        <v>180</v>
      </c>
      <c r="F55" s="37" t="s">
        <v>62</v>
      </c>
      <c r="G55" s="37" t="s">
        <v>181</v>
      </c>
      <c r="H55" s="38">
        <v>39995</v>
      </c>
      <c r="I55" s="39">
        <v>40724</v>
      </c>
      <c r="J55" s="37" t="s">
        <v>62</v>
      </c>
      <c r="K55" s="40" t="s">
        <v>11</v>
      </c>
      <c r="L55" s="40" t="s">
        <v>33</v>
      </c>
      <c r="M55" s="29"/>
      <c r="N55" s="46"/>
      <c r="O55" s="33"/>
      <c r="P55" s="33"/>
      <c r="Q55" s="33"/>
    </row>
    <row r="56" spans="1:17" ht="30" customHeight="1">
      <c r="A56" s="65">
        <f t="shared" si="0"/>
        <v>48</v>
      </c>
      <c r="B56" s="35" t="s">
        <v>306</v>
      </c>
      <c r="C56" s="37" t="s">
        <v>294</v>
      </c>
      <c r="D56" s="36">
        <v>94.006</v>
      </c>
      <c r="E56" s="37" t="s">
        <v>98</v>
      </c>
      <c r="F56" s="37" t="s">
        <v>62</v>
      </c>
      <c r="G56" s="37" t="s">
        <v>62</v>
      </c>
      <c r="H56" s="44"/>
      <c r="I56" s="45"/>
      <c r="J56" s="37" t="s">
        <v>62</v>
      </c>
      <c r="K56" s="40" t="s">
        <v>9</v>
      </c>
      <c r="L56" s="40" t="s">
        <v>37</v>
      </c>
      <c r="M56" s="41">
        <v>1023489</v>
      </c>
      <c r="N56" s="48">
        <v>1023489</v>
      </c>
      <c r="O56" s="33"/>
      <c r="P56" s="33"/>
      <c r="Q56" s="33"/>
    </row>
    <row r="57" spans="1:17" s="6" customFormat="1" ht="30" customHeight="1" hidden="1">
      <c r="A57" s="65">
        <f t="shared" si="0"/>
        <v>49</v>
      </c>
      <c r="B57" s="35" t="s">
        <v>303</v>
      </c>
      <c r="C57" s="37" t="s">
        <v>82</v>
      </c>
      <c r="D57" s="36">
        <v>14.256</v>
      </c>
      <c r="E57" s="37" t="s">
        <v>83</v>
      </c>
      <c r="F57" s="37" t="s">
        <v>62</v>
      </c>
      <c r="G57" s="37" t="s">
        <v>62</v>
      </c>
      <c r="H57" s="38">
        <v>39891</v>
      </c>
      <c r="I57" s="39">
        <v>40451</v>
      </c>
      <c r="J57" s="37" t="s">
        <v>84</v>
      </c>
      <c r="K57" s="40" t="s">
        <v>9</v>
      </c>
      <c r="L57" s="40" t="s">
        <v>30</v>
      </c>
      <c r="M57" s="29"/>
      <c r="N57" s="41"/>
      <c r="O57" s="30"/>
      <c r="P57" s="30"/>
      <c r="Q57" s="30"/>
    </row>
    <row r="58" spans="1:17" ht="30" customHeight="1">
      <c r="A58" s="65">
        <f t="shared" si="0"/>
        <v>50</v>
      </c>
      <c r="B58" s="22" t="s">
        <v>317</v>
      </c>
      <c r="C58" s="24" t="s">
        <v>188</v>
      </c>
      <c r="D58" s="23">
        <v>93.703</v>
      </c>
      <c r="E58" s="24" t="s">
        <v>189</v>
      </c>
      <c r="F58" s="24" t="s">
        <v>76</v>
      </c>
      <c r="G58" s="24" t="s">
        <v>131</v>
      </c>
      <c r="H58" s="25">
        <v>39904</v>
      </c>
      <c r="I58" s="32">
        <v>40451</v>
      </c>
      <c r="J58" s="24" t="s">
        <v>190</v>
      </c>
      <c r="K58" s="27" t="s">
        <v>17</v>
      </c>
      <c r="L58" s="27" t="s">
        <v>33</v>
      </c>
      <c r="M58" s="29">
        <f>VLOOKUP(D58,'Allotments 3 of 3'!A$1:C$45,3,FALSE)</f>
        <v>8803329</v>
      </c>
      <c r="N58" s="34">
        <v>786983</v>
      </c>
      <c r="O58" s="33">
        <v>58500</v>
      </c>
      <c r="P58" s="33"/>
      <c r="Q58" s="33"/>
    </row>
    <row r="59" spans="1:17" ht="30" customHeight="1">
      <c r="A59" s="65">
        <f t="shared" si="0"/>
        <v>51</v>
      </c>
      <c r="B59" s="22" t="s">
        <v>315</v>
      </c>
      <c r="C59" s="24" t="s">
        <v>167</v>
      </c>
      <c r="D59" s="23">
        <v>17.235</v>
      </c>
      <c r="E59" s="24" t="s">
        <v>168</v>
      </c>
      <c r="F59" s="24" t="s">
        <v>169</v>
      </c>
      <c r="G59" s="24" t="s">
        <v>166</v>
      </c>
      <c r="H59" s="25">
        <v>39861</v>
      </c>
      <c r="I59" s="32">
        <v>40359</v>
      </c>
      <c r="J59" s="24" t="s">
        <v>62</v>
      </c>
      <c r="K59" s="27" t="s">
        <v>19</v>
      </c>
      <c r="L59" s="27" t="s">
        <v>48</v>
      </c>
      <c r="M59" s="29">
        <f>VLOOKUP(D59,'Allotments 3 of 3'!A$1:C$45,3,FALSE)</f>
        <v>484081</v>
      </c>
      <c r="N59" s="34">
        <v>484081</v>
      </c>
      <c r="O59" s="33">
        <v>459839</v>
      </c>
      <c r="P59" s="33"/>
      <c r="Q59" s="33"/>
    </row>
    <row r="60" spans="1:17" ht="30" customHeight="1">
      <c r="A60" s="65">
        <f t="shared" si="0"/>
        <v>52</v>
      </c>
      <c r="B60" s="35" t="s">
        <v>315</v>
      </c>
      <c r="C60" s="37" t="s">
        <v>170</v>
      </c>
      <c r="D60" s="36">
        <v>17.207</v>
      </c>
      <c r="E60" s="37" t="s">
        <v>171</v>
      </c>
      <c r="F60" s="37" t="s">
        <v>62</v>
      </c>
      <c r="G60" s="37" t="s">
        <v>172</v>
      </c>
      <c r="H60" s="38">
        <v>39861</v>
      </c>
      <c r="I60" s="39">
        <v>40724</v>
      </c>
      <c r="J60" s="37" t="s">
        <v>62</v>
      </c>
      <c r="K60" s="40" t="s">
        <v>17</v>
      </c>
      <c r="L60" s="40" t="s">
        <v>33</v>
      </c>
      <c r="M60" s="29">
        <f>VLOOKUP(D60,'Allotments 3 of 3'!A$1:C$45,3,FALSE)</f>
        <v>7414473</v>
      </c>
      <c r="N60" s="41">
        <v>7414473</v>
      </c>
      <c r="O60" s="30"/>
      <c r="P60" s="30"/>
      <c r="Q60" s="30"/>
    </row>
    <row r="61" spans="1:17" ht="30" customHeight="1">
      <c r="A61" s="65">
        <f t="shared" si="0"/>
        <v>53</v>
      </c>
      <c r="B61" s="22" t="s">
        <v>315</v>
      </c>
      <c r="C61" s="24" t="s">
        <v>175</v>
      </c>
      <c r="D61" s="23">
        <v>17.225</v>
      </c>
      <c r="E61" s="24" t="s">
        <v>176</v>
      </c>
      <c r="F61" s="24" t="s">
        <v>177</v>
      </c>
      <c r="G61" s="24" t="s">
        <v>178</v>
      </c>
      <c r="H61" s="25">
        <v>39861</v>
      </c>
      <c r="I61" s="32">
        <v>40816</v>
      </c>
      <c r="J61" s="24" t="s">
        <v>179</v>
      </c>
      <c r="K61" s="27" t="s">
        <v>11</v>
      </c>
      <c r="L61" s="27" t="s">
        <v>33</v>
      </c>
      <c r="M61" s="29">
        <f>N61</f>
        <v>45911239</v>
      </c>
      <c r="N61" s="34">
        <v>45911239</v>
      </c>
      <c r="O61" s="62" t="s">
        <v>321</v>
      </c>
      <c r="P61" s="33">
        <v>50551848</v>
      </c>
      <c r="Q61" s="33">
        <v>45911239</v>
      </c>
    </row>
    <row r="62" spans="1:17" ht="30" customHeight="1" hidden="1">
      <c r="A62" s="65">
        <f t="shared" si="0"/>
        <v>54</v>
      </c>
      <c r="B62" s="49"/>
      <c r="C62" s="37" t="s">
        <v>283</v>
      </c>
      <c r="D62" s="50">
        <v>14.885</v>
      </c>
      <c r="E62" s="37"/>
      <c r="F62" s="37"/>
      <c r="G62" s="37"/>
      <c r="H62" s="38"/>
      <c r="I62" s="39"/>
      <c r="J62" s="37"/>
      <c r="K62" s="40"/>
      <c r="L62" s="40"/>
      <c r="M62" s="29"/>
      <c r="N62" s="46"/>
      <c r="O62" s="30"/>
      <c r="P62" s="30"/>
      <c r="Q62" s="30"/>
    </row>
    <row r="63" spans="1:17" ht="30" customHeight="1" hidden="1">
      <c r="A63" s="65">
        <f t="shared" si="0"/>
        <v>55</v>
      </c>
      <c r="B63" s="35"/>
      <c r="C63" s="37" t="s">
        <v>265</v>
      </c>
      <c r="D63" s="36">
        <v>84.033</v>
      </c>
      <c r="E63" s="37"/>
      <c r="F63" s="37"/>
      <c r="G63" s="37"/>
      <c r="H63" s="44"/>
      <c r="I63" s="45"/>
      <c r="J63" s="37"/>
      <c r="K63" s="40"/>
      <c r="L63" s="40"/>
      <c r="M63" s="29"/>
      <c r="N63" s="41"/>
      <c r="O63" s="30"/>
      <c r="P63" s="30"/>
      <c r="Q63" s="30"/>
    </row>
    <row r="64" spans="1:17" ht="30" customHeight="1">
      <c r="A64" s="65">
        <f t="shared" si="0"/>
        <v>56</v>
      </c>
      <c r="B64" s="22" t="s">
        <v>315</v>
      </c>
      <c r="C64" s="24" t="s">
        <v>173</v>
      </c>
      <c r="D64" s="23">
        <v>17.225</v>
      </c>
      <c r="E64" s="24" t="s">
        <v>174</v>
      </c>
      <c r="F64" s="24" t="s">
        <v>62</v>
      </c>
      <c r="G64" s="24" t="s">
        <v>172</v>
      </c>
      <c r="H64" s="25">
        <v>39861</v>
      </c>
      <c r="I64" s="32">
        <v>40451</v>
      </c>
      <c r="J64" s="24" t="s">
        <v>62</v>
      </c>
      <c r="K64" s="27" t="s">
        <v>18</v>
      </c>
      <c r="L64" s="27" t="s">
        <v>33</v>
      </c>
      <c r="M64" s="29">
        <f>N64</f>
        <v>26879</v>
      </c>
      <c r="N64" s="34">
        <v>26879</v>
      </c>
      <c r="O64" s="33">
        <v>16495.14</v>
      </c>
      <c r="P64" s="33">
        <v>111294.52</v>
      </c>
      <c r="Q64" s="33">
        <v>26879</v>
      </c>
    </row>
    <row r="65" spans="1:17" ht="30" customHeight="1">
      <c r="A65" s="65">
        <f t="shared" si="0"/>
        <v>57</v>
      </c>
      <c r="B65" s="22" t="s">
        <v>315</v>
      </c>
      <c r="C65" s="24" t="s">
        <v>159</v>
      </c>
      <c r="D65" s="23">
        <v>17.258</v>
      </c>
      <c r="E65" s="24" t="s">
        <v>160</v>
      </c>
      <c r="F65" s="24" t="s">
        <v>62</v>
      </c>
      <c r="G65" s="24" t="s">
        <v>161</v>
      </c>
      <c r="H65" s="25">
        <v>39861</v>
      </c>
      <c r="I65" s="32">
        <v>40724</v>
      </c>
      <c r="J65" s="24" t="s">
        <v>62</v>
      </c>
      <c r="K65" s="27" t="s">
        <v>9</v>
      </c>
      <c r="L65" s="27" t="s">
        <v>49</v>
      </c>
      <c r="M65" s="29">
        <f>VLOOKUP(D65,'Allotments 3 of 3'!A$1:C$45,3,FALSE)</f>
        <v>10835862</v>
      </c>
      <c r="N65" s="34">
        <v>10835862</v>
      </c>
      <c r="O65" s="33">
        <v>10747144</v>
      </c>
      <c r="P65" s="33">
        <v>228877.27</v>
      </c>
      <c r="Q65" s="33">
        <v>228877.27</v>
      </c>
    </row>
    <row r="66" spans="1:17" ht="30" customHeight="1">
      <c r="A66" s="65">
        <f t="shared" si="0"/>
        <v>58</v>
      </c>
      <c r="B66" s="22" t="s">
        <v>315</v>
      </c>
      <c r="C66" s="24" t="s">
        <v>165</v>
      </c>
      <c r="D66" s="23">
        <v>17.26</v>
      </c>
      <c r="E66" s="24" t="s">
        <v>160</v>
      </c>
      <c r="F66" s="24" t="s">
        <v>62</v>
      </c>
      <c r="G66" s="24" t="s">
        <v>166</v>
      </c>
      <c r="H66" s="25">
        <v>39861</v>
      </c>
      <c r="I66" s="32">
        <v>40724</v>
      </c>
      <c r="J66" s="24" t="s">
        <v>62</v>
      </c>
      <c r="K66" s="27" t="s">
        <v>20</v>
      </c>
      <c r="L66" s="27" t="s">
        <v>49</v>
      </c>
      <c r="M66" s="29">
        <f>VLOOKUP(D66,'Allotments 3 of 3'!A$1:C$45,3,FALSE)</f>
        <v>28372248</v>
      </c>
      <c r="N66" s="34">
        <v>28372248</v>
      </c>
      <c r="O66" s="30">
        <v>25014955</v>
      </c>
      <c r="P66" s="30">
        <v>639685.29</v>
      </c>
      <c r="Q66" s="30">
        <v>639685.29</v>
      </c>
    </row>
    <row r="67" spans="1:17" ht="30" customHeight="1">
      <c r="A67" s="65">
        <f t="shared" si="0"/>
        <v>59</v>
      </c>
      <c r="B67" s="35" t="s">
        <v>315</v>
      </c>
      <c r="C67" s="37" t="s">
        <v>162</v>
      </c>
      <c r="D67" s="36">
        <v>17.259</v>
      </c>
      <c r="E67" s="37" t="s">
        <v>163</v>
      </c>
      <c r="F67" s="37" t="s">
        <v>62</v>
      </c>
      <c r="G67" s="37" t="s">
        <v>164</v>
      </c>
      <c r="H67" s="38">
        <v>39861</v>
      </c>
      <c r="I67" s="39">
        <v>40724</v>
      </c>
      <c r="J67" s="37" t="s">
        <v>62</v>
      </c>
      <c r="K67" s="40" t="s">
        <v>13</v>
      </c>
      <c r="L67" s="40" t="s">
        <v>49</v>
      </c>
      <c r="M67" s="29">
        <f>VLOOKUP(D67,'Allotments 3 of 3'!A$1:C$45,3,FALSE)</f>
        <v>25099116</v>
      </c>
      <c r="N67" s="41">
        <v>25099116</v>
      </c>
      <c r="O67" s="30">
        <v>25099116</v>
      </c>
      <c r="P67" s="30">
        <v>1218773.35</v>
      </c>
      <c r="Q67" s="30">
        <v>1218773.35</v>
      </c>
    </row>
    <row r="68" spans="1:17" ht="30" customHeight="1">
      <c r="A68" s="65">
        <f t="shared" si="0"/>
        <v>60</v>
      </c>
      <c r="B68" s="22" t="s">
        <v>310</v>
      </c>
      <c r="C68" s="24" t="s">
        <v>234</v>
      </c>
      <c r="D68" s="23">
        <v>66.454</v>
      </c>
      <c r="E68" s="24"/>
      <c r="F68" s="24"/>
      <c r="G68" s="24"/>
      <c r="H68" s="25"/>
      <c r="I68" s="26"/>
      <c r="J68" s="24"/>
      <c r="K68" s="27"/>
      <c r="L68" s="27"/>
      <c r="M68" s="29">
        <f>VLOOKUP(D68,'Allotments 3 of 3'!A$1:C$45,3,FALSE)</f>
        <v>575100</v>
      </c>
      <c r="N68" s="34"/>
      <c r="O68" s="33"/>
      <c r="P68" s="33"/>
      <c r="Q68" s="33"/>
    </row>
    <row r="69" spans="1:17" ht="30" customHeight="1">
      <c r="A69" s="65">
        <f t="shared" si="0"/>
        <v>61</v>
      </c>
      <c r="B69" s="22" t="s">
        <v>310</v>
      </c>
      <c r="C69" s="24" t="s">
        <v>105</v>
      </c>
      <c r="D69" s="23">
        <v>66.458</v>
      </c>
      <c r="E69" s="24" t="s">
        <v>106</v>
      </c>
      <c r="F69" s="24" t="s">
        <v>107</v>
      </c>
      <c r="G69" s="24" t="s">
        <v>72</v>
      </c>
      <c r="H69" s="25">
        <v>39873</v>
      </c>
      <c r="I69" s="26"/>
      <c r="J69" s="24" t="s">
        <v>62</v>
      </c>
      <c r="K69" s="27" t="s">
        <v>8</v>
      </c>
      <c r="L69" s="27" t="s">
        <v>36</v>
      </c>
      <c r="M69" s="29">
        <f>VLOOKUP(D69,'Allotments 3 of 3'!A$1:C$45,3,FALSE)</f>
        <v>56930400</v>
      </c>
      <c r="N69" s="34">
        <v>0</v>
      </c>
      <c r="O69" s="33"/>
      <c r="P69" s="33"/>
      <c r="Q69" s="33"/>
    </row>
    <row r="70" spans="1:17" ht="30" customHeight="1">
      <c r="A70" s="65">
        <f t="shared" si="0"/>
        <v>62</v>
      </c>
      <c r="B70" s="22" t="s">
        <v>310</v>
      </c>
      <c r="C70" s="24" t="s">
        <v>102</v>
      </c>
      <c r="D70" s="23">
        <v>66.04</v>
      </c>
      <c r="E70" s="24" t="s">
        <v>103</v>
      </c>
      <c r="F70" s="24" t="s">
        <v>104</v>
      </c>
      <c r="G70" s="24" t="s">
        <v>72</v>
      </c>
      <c r="H70" s="25">
        <v>39920</v>
      </c>
      <c r="I70" s="32">
        <v>40451</v>
      </c>
      <c r="J70" s="24" t="s">
        <v>62</v>
      </c>
      <c r="K70" s="27" t="s">
        <v>8</v>
      </c>
      <c r="L70" s="27" t="s">
        <v>39</v>
      </c>
      <c r="M70" s="29">
        <f>VLOOKUP(D70,'Allotments 3 of 3'!A$1:C$45,3,FALSE)</f>
        <v>1730000</v>
      </c>
      <c r="N70" s="34">
        <v>1730000</v>
      </c>
      <c r="O70" s="33"/>
      <c r="P70" s="33"/>
      <c r="Q70" s="33"/>
    </row>
    <row r="71" spans="1:20" ht="30" customHeight="1">
      <c r="A71" s="65">
        <f t="shared" si="0"/>
        <v>63</v>
      </c>
      <c r="B71" s="22" t="s">
        <v>310</v>
      </c>
      <c r="C71" s="24" t="s">
        <v>108</v>
      </c>
      <c r="D71" s="23">
        <v>66.468</v>
      </c>
      <c r="E71" s="24" t="s">
        <v>109</v>
      </c>
      <c r="F71" s="24" t="s">
        <v>107</v>
      </c>
      <c r="G71" s="24" t="s">
        <v>72</v>
      </c>
      <c r="H71" s="25">
        <v>39873</v>
      </c>
      <c r="I71" s="26"/>
      <c r="J71" s="24" t="s">
        <v>62</v>
      </c>
      <c r="K71" s="27" t="s">
        <v>8</v>
      </c>
      <c r="L71" s="27" t="s">
        <v>36</v>
      </c>
      <c r="M71" s="29">
        <f>VLOOKUP(D71,'Allotments 3 of 3'!A$1:C$45,3,FALSE)</f>
        <v>20238000</v>
      </c>
      <c r="N71" s="34">
        <v>0</v>
      </c>
      <c r="O71" s="33"/>
      <c r="P71" s="33"/>
      <c r="Q71" s="33"/>
      <c r="R71" s="6"/>
      <c r="S71" s="6"/>
      <c r="T71" s="6"/>
    </row>
    <row r="72" spans="1:17" s="6" customFormat="1" ht="30" customHeight="1">
      <c r="A72" s="65">
        <f aca="true" t="shared" si="1" ref="A72:A80">+A71+1</f>
        <v>64</v>
      </c>
      <c r="B72" s="22" t="s">
        <v>310</v>
      </c>
      <c r="C72" s="24" t="s">
        <v>110</v>
      </c>
      <c r="D72" s="23">
        <v>66.805</v>
      </c>
      <c r="E72" s="24" t="s">
        <v>111</v>
      </c>
      <c r="F72" s="24" t="s">
        <v>112</v>
      </c>
      <c r="G72" s="24" t="s">
        <v>113</v>
      </c>
      <c r="H72" s="25">
        <v>39873</v>
      </c>
      <c r="I72" s="32">
        <v>40602</v>
      </c>
      <c r="J72" s="24" t="s">
        <v>62</v>
      </c>
      <c r="K72" s="27" t="s">
        <v>14</v>
      </c>
      <c r="L72" s="27" t="s">
        <v>40</v>
      </c>
      <c r="M72" s="29">
        <f>VLOOKUP(D72,'Allotments 3 of 3'!A$1:C$45,3,FALSE)</f>
        <v>4681000</v>
      </c>
      <c r="N72" s="34">
        <v>0</v>
      </c>
      <c r="O72" s="33"/>
      <c r="P72" s="33"/>
      <c r="Q72" s="33"/>
    </row>
    <row r="73" spans="1:17" ht="30" customHeight="1">
      <c r="A73" s="65">
        <f t="shared" si="1"/>
        <v>65</v>
      </c>
      <c r="B73" s="22" t="s">
        <v>308</v>
      </c>
      <c r="C73" s="24" t="s">
        <v>284</v>
      </c>
      <c r="D73" s="23">
        <v>93.778</v>
      </c>
      <c r="E73" s="24"/>
      <c r="F73" s="24"/>
      <c r="G73" s="24"/>
      <c r="H73" s="25"/>
      <c r="I73" s="32"/>
      <c r="J73" s="24"/>
      <c r="K73" s="27"/>
      <c r="L73" s="27"/>
      <c r="M73" s="34">
        <v>540622044</v>
      </c>
      <c r="N73" s="34">
        <v>540622044</v>
      </c>
      <c r="O73" s="62" t="s">
        <v>321</v>
      </c>
      <c r="P73" s="33">
        <v>453468449.43</v>
      </c>
      <c r="Q73" s="33">
        <v>453468449.43</v>
      </c>
    </row>
    <row r="74" spans="1:17" ht="30" customHeight="1">
      <c r="A74" s="65">
        <f t="shared" si="1"/>
        <v>66</v>
      </c>
      <c r="B74" s="22" t="s">
        <v>303</v>
      </c>
      <c r="C74" s="24" t="s">
        <v>70</v>
      </c>
      <c r="D74" s="42">
        <v>14.258</v>
      </c>
      <c r="E74" s="24" t="s">
        <v>71</v>
      </c>
      <c r="F74" s="24" t="s">
        <v>62</v>
      </c>
      <c r="G74" s="24" t="s">
        <v>72</v>
      </c>
      <c r="H74" s="25">
        <v>39891</v>
      </c>
      <c r="I74" s="32">
        <v>40816</v>
      </c>
      <c r="J74" s="24" t="s">
        <v>73</v>
      </c>
      <c r="K74" s="27" t="s">
        <v>8</v>
      </c>
      <c r="L74" s="27" t="s">
        <v>28</v>
      </c>
      <c r="M74" s="29">
        <f>VLOOKUP(D74,'Allotments 3 of 3'!A$1:C$45,3,FALSE)</f>
        <v>39032515</v>
      </c>
      <c r="N74" s="43">
        <v>0</v>
      </c>
      <c r="O74" s="30"/>
      <c r="P74" s="30"/>
      <c r="Q74" s="30"/>
    </row>
    <row r="75" spans="1:17" ht="30" customHeight="1">
      <c r="A75" s="65">
        <f t="shared" si="1"/>
        <v>67</v>
      </c>
      <c r="B75" s="22" t="s">
        <v>303</v>
      </c>
      <c r="C75" s="24" t="s">
        <v>74</v>
      </c>
      <c r="D75" s="23">
        <v>14.257</v>
      </c>
      <c r="E75" s="24" t="s">
        <v>75</v>
      </c>
      <c r="F75" s="24" t="s">
        <v>76</v>
      </c>
      <c r="G75" s="24" t="s">
        <v>77</v>
      </c>
      <c r="H75" s="25">
        <v>39891</v>
      </c>
      <c r="I75" s="32">
        <v>40816</v>
      </c>
      <c r="J75" s="24" t="s">
        <v>78</v>
      </c>
      <c r="K75" s="27" t="s">
        <v>9</v>
      </c>
      <c r="L75" s="27" t="s">
        <v>31</v>
      </c>
      <c r="M75" s="29">
        <f>VLOOKUP(D75,'Allotments 3 of 3'!A$1:C$45,3,FALSE)</f>
        <v>20294861</v>
      </c>
      <c r="N75" s="34"/>
      <c r="O75" s="30"/>
      <c r="P75" s="30"/>
      <c r="Q75" s="30"/>
    </row>
    <row r="76" spans="1:17" ht="30" customHeight="1">
      <c r="A76" s="65">
        <f t="shared" si="1"/>
        <v>68</v>
      </c>
      <c r="B76" s="22" t="s">
        <v>303</v>
      </c>
      <c r="C76" s="24" t="s">
        <v>79</v>
      </c>
      <c r="D76" s="42">
        <v>14.317</v>
      </c>
      <c r="E76" s="24" t="s">
        <v>80</v>
      </c>
      <c r="F76" s="24" t="s">
        <v>76</v>
      </c>
      <c r="G76" s="24" t="s">
        <v>62</v>
      </c>
      <c r="H76" s="25">
        <v>39891</v>
      </c>
      <c r="I76" s="32">
        <v>40816</v>
      </c>
      <c r="J76" s="24" t="s">
        <v>81</v>
      </c>
      <c r="K76" s="27" t="s">
        <v>8</v>
      </c>
      <c r="L76" s="27" t="s">
        <v>29</v>
      </c>
      <c r="M76" s="29">
        <f>VLOOKUP(D76,'Allotments 3 of 3'!A$1:C$45,3,FALSE)</f>
        <v>35909710</v>
      </c>
      <c r="N76" s="28"/>
      <c r="O76" s="30"/>
      <c r="P76" s="30"/>
      <c r="Q76" s="30"/>
    </row>
    <row r="77" spans="1:21" ht="30" customHeight="1">
      <c r="A77" s="65">
        <f t="shared" si="1"/>
        <v>69</v>
      </c>
      <c r="B77" s="22" t="s">
        <v>320</v>
      </c>
      <c r="C77" s="24" t="s">
        <v>230</v>
      </c>
      <c r="D77" s="23">
        <v>20.106</v>
      </c>
      <c r="E77" s="24" t="s">
        <v>231</v>
      </c>
      <c r="F77" s="24" t="s">
        <v>62</v>
      </c>
      <c r="G77" s="24" t="s">
        <v>228</v>
      </c>
      <c r="H77" s="25">
        <v>39874</v>
      </c>
      <c r="I77" s="32">
        <v>40451</v>
      </c>
      <c r="J77" s="24" t="s">
        <v>62</v>
      </c>
      <c r="K77" s="27" t="s">
        <v>12</v>
      </c>
      <c r="L77" s="27" t="s">
        <v>51</v>
      </c>
      <c r="M77" s="29">
        <v>4500000</v>
      </c>
      <c r="N77" s="34">
        <v>4500000</v>
      </c>
      <c r="O77" s="33"/>
      <c r="P77" s="33"/>
      <c r="Q77" s="33"/>
      <c r="R77" s="6"/>
      <c r="S77" s="6"/>
      <c r="T77" s="6"/>
      <c r="U77" s="6"/>
    </row>
    <row r="78" spans="1:17" ht="30" customHeight="1">
      <c r="A78" s="65">
        <f t="shared" si="1"/>
        <v>70</v>
      </c>
      <c r="B78" s="22" t="s">
        <v>320</v>
      </c>
      <c r="C78" s="24" t="s">
        <v>232</v>
      </c>
      <c r="D78" s="23">
        <v>20.205</v>
      </c>
      <c r="E78" s="24" t="s">
        <v>233</v>
      </c>
      <c r="F78" s="24" t="s">
        <v>62</v>
      </c>
      <c r="G78" s="24" t="s">
        <v>228</v>
      </c>
      <c r="H78" s="25">
        <v>39874</v>
      </c>
      <c r="I78" s="32">
        <v>40451</v>
      </c>
      <c r="J78" s="24" t="s">
        <v>62</v>
      </c>
      <c r="K78" s="27" t="s">
        <v>18</v>
      </c>
      <c r="L78" s="27" t="s">
        <v>52</v>
      </c>
      <c r="M78" s="29">
        <v>571701000</v>
      </c>
      <c r="N78" s="34">
        <v>571701000</v>
      </c>
      <c r="O78" s="30">
        <v>416702867</v>
      </c>
      <c r="P78" s="30">
        <v>636830.09</v>
      </c>
      <c r="Q78" s="30">
        <v>682622.65</v>
      </c>
    </row>
    <row r="79" spans="1:17" s="6" customFormat="1" ht="30" customHeight="1">
      <c r="A79" s="65">
        <f t="shared" si="1"/>
        <v>71</v>
      </c>
      <c r="B79" s="22" t="s">
        <v>320</v>
      </c>
      <c r="C79" s="24" t="s">
        <v>227</v>
      </c>
      <c r="D79" s="23">
        <v>20.5</v>
      </c>
      <c r="E79" s="24" t="s">
        <v>229</v>
      </c>
      <c r="F79" s="24" t="s">
        <v>62</v>
      </c>
      <c r="G79" s="24" t="s">
        <v>228</v>
      </c>
      <c r="H79" s="25">
        <v>39877</v>
      </c>
      <c r="I79" s="32">
        <v>40451</v>
      </c>
      <c r="J79" s="24" t="s">
        <v>62</v>
      </c>
      <c r="K79" s="27" t="s">
        <v>11</v>
      </c>
      <c r="L79" s="27" t="s">
        <v>33</v>
      </c>
      <c r="M79" s="29">
        <v>30940629</v>
      </c>
      <c r="N79" s="28">
        <v>30940629</v>
      </c>
      <c r="O79" s="30"/>
      <c r="P79" s="30"/>
      <c r="Q79" s="30"/>
    </row>
    <row r="80" spans="1:17" s="6" customFormat="1" ht="30" customHeight="1">
      <c r="A80" s="65">
        <f t="shared" si="1"/>
        <v>72</v>
      </c>
      <c r="B80" s="35" t="s">
        <v>301</v>
      </c>
      <c r="C80" s="37" t="s">
        <v>291</v>
      </c>
      <c r="D80" s="36">
        <v>16.802</v>
      </c>
      <c r="E80" s="37" t="s">
        <v>59</v>
      </c>
      <c r="F80" s="37" t="s">
        <v>60</v>
      </c>
      <c r="G80" s="37" t="s">
        <v>61</v>
      </c>
      <c r="H80" s="38">
        <v>39630</v>
      </c>
      <c r="I80" s="39">
        <v>40359</v>
      </c>
      <c r="J80" s="37" t="s">
        <v>62</v>
      </c>
      <c r="K80" s="40" t="s">
        <v>6</v>
      </c>
      <c r="L80" s="40" t="s">
        <v>25</v>
      </c>
      <c r="M80" s="41">
        <v>1472799</v>
      </c>
      <c r="N80" s="41">
        <v>1472799</v>
      </c>
      <c r="O80" s="30"/>
      <c r="P80" s="30"/>
      <c r="Q80" s="30"/>
    </row>
    <row r="81" spans="2:17" ht="30" customHeight="1">
      <c r="B81" s="56"/>
      <c r="C81" s="63" t="s">
        <v>281</v>
      </c>
      <c r="D81" s="51"/>
      <c r="E81" s="52"/>
      <c r="F81" s="52"/>
      <c r="G81" s="52"/>
      <c r="H81" s="53"/>
      <c r="I81" s="54"/>
      <c r="J81" s="52"/>
      <c r="K81" s="52"/>
      <c r="L81" s="52"/>
      <c r="M81" s="55">
        <f>SUM(M8:M80)</f>
        <v>3415736608</v>
      </c>
      <c r="N81" s="55">
        <f>SUM(N8:N77)</f>
        <v>2023746054.5</v>
      </c>
      <c r="O81" s="55">
        <f>SUM(O8:O80)</f>
        <v>536555809.5</v>
      </c>
      <c r="P81" s="55">
        <f>SUM(P8:P80)</f>
        <v>544542374.37</v>
      </c>
      <c r="Q81" s="55">
        <f>SUM(Q8:Q80)</f>
        <v>505271944.01</v>
      </c>
    </row>
    <row r="82" ht="12.75"/>
    <row r="83" spans="4:17" ht="12.75">
      <c r="D83"/>
      <c r="E83"/>
      <c r="F83"/>
      <c r="G83"/>
      <c r="H83"/>
      <c r="I83"/>
      <c r="J83"/>
      <c r="K83"/>
      <c r="L83"/>
      <c r="M83"/>
      <c r="N83"/>
      <c r="O83"/>
      <c r="P83"/>
      <c r="Q83"/>
    </row>
    <row r="84" spans="4:17" ht="12.75">
      <c r="D84"/>
      <c r="E84"/>
      <c r="F84"/>
      <c r="G84"/>
      <c r="H84"/>
      <c r="I84"/>
      <c r="J84"/>
      <c r="K84"/>
      <c r="L84"/>
      <c r="M84"/>
      <c r="N84"/>
      <c r="O84"/>
      <c r="P84"/>
      <c r="Q84"/>
    </row>
    <row r="85" spans="4:17" ht="12.75">
      <c r="D85"/>
      <c r="E85"/>
      <c r="F85"/>
      <c r="G85"/>
      <c r="H85"/>
      <c r="I85"/>
      <c r="J85"/>
      <c r="K85"/>
      <c r="L85"/>
      <c r="M85"/>
      <c r="N85"/>
      <c r="O85"/>
      <c r="P85"/>
      <c r="Q85"/>
    </row>
    <row r="86" spans="4:17" ht="12.75">
      <c r="D86"/>
      <c r="E86"/>
      <c r="F86"/>
      <c r="G86"/>
      <c r="H86"/>
      <c r="I86"/>
      <c r="J86"/>
      <c r="K86"/>
      <c r="L86"/>
      <c r="M86"/>
      <c r="N86"/>
      <c r="O86"/>
      <c r="P86"/>
      <c r="Q86"/>
    </row>
    <row r="87" spans="4:17" ht="12.75">
      <c r="D87"/>
      <c r="E87"/>
      <c r="F87"/>
      <c r="G87"/>
      <c r="H87"/>
      <c r="I87"/>
      <c r="J87"/>
      <c r="K87"/>
      <c r="L87"/>
      <c r="M87"/>
      <c r="N87"/>
      <c r="O87"/>
      <c r="P87"/>
      <c r="Q87"/>
    </row>
    <row r="88" spans="4:17" ht="12.75">
      <c r="D88"/>
      <c r="E88"/>
      <c r="F88"/>
      <c r="G88"/>
      <c r="H88"/>
      <c r="I88"/>
      <c r="J88"/>
      <c r="K88"/>
      <c r="L88"/>
      <c r="M88"/>
      <c r="N88"/>
      <c r="O88"/>
      <c r="P88"/>
      <c r="Q88"/>
    </row>
    <row r="89" spans="4:17" ht="12.75">
      <c r="D89"/>
      <c r="E89"/>
      <c r="F89"/>
      <c r="G89"/>
      <c r="H89"/>
      <c r="I89"/>
      <c r="J89"/>
      <c r="K89"/>
      <c r="L89"/>
      <c r="M89"/>
      <c r="N89"/>
      <c r="O89"/>
      <c r="P89"/>
      <c r="Q89"/>
    </row>
    <row r="90" spans="4:17" ht="12.75">
      <c r="D90"/>
      <c r="E90"/>
      <c r="F90"/>
      <c r="G90"/>
      <c r="H90"/>
      <c r="I90"/>
      <c r="J90"/>
      <c r="K90"/>
      <c r="L90"/>
      <c r="M90"/>
      <c r="N90"/>
      <c r="O90"/>
      <c r="P90"/>
      <c r="Q90"/>
    </row>
    <row r="91" spans="4:17" ht="12.75">
      <c r="D91"/>
      <c r="E91"/>
      <c r="F91"/>
      <c r="G91"/>
      <c r="H91"/>
      <c r="I91"/>
      <c r="J91"/>
      <c r="K91"/>
      <c r="L91"/>
      <c r="M91"/>
      <c r="N91"/>
      <c r="O91"/>
      <c r="P91"/>
      <c r="Q91"/>
    </row>
    <row r="92" spans="4:17" ht="12.75">
      <c r="D92"/>
      <c r="E92"/>
      <c r="F92"/>
      <c r="G92"/>
      <c r="H92"/>
      <c r="I92"/>
      <c r="J92"/>
      <c r="K92"/>
      <c r="L92"/>
      <c r="M92"/>
      <c r="N92"/>
      <c r="O92"/>
      <c r="P92"/>
      <c r="Q92"/>
    </row>
    <row r="93" spans="4:17" ht="12.75">
      <c r="D93"/>
      <c r="E93"/>
      <c r="F93"/>
      <c r="G93"/>
      <c r="H93"/>
      <c r="I93"/>
      <c r="J93"/>
      <c r="K93"/>
      <c r="L93"/>
      <c r="M93"/>
      <c r="N93"/>
      <c r="O93"/>
      <c r="P93"/>
      <c r="Q93"/>
    </row>
    <row r="94" spans="4:17" ht="12.75">
      <c r="D94"/>
      <c r="E94"/>
      <c r="F94"/>
      <c r="G94"/>
      <c r="H94"/>
      <c r="I94"/>
      <c r="J94"/>
      <c r="K94"/>
      <c r="L94"/>
      <c r="M94"/>
      <c r="N94"/>
      <c r="O94"/>
      <c r="P94"/>
      <c r="Q94"/>
    </row>
    <row r="95" spans="4:17" ht="12.75">
      <c r="D95"/>
      <c r="E95"/>
      <c r="F95"/>
      <c r="G95"/>
      <c r="H95"/>
      <c r="I95"/>
      <c r="J95"/>
      <c r="K95"/>
      <c r="L95"/>
      <c r="M95"/>
      <c r="N95"/>
      <c r="O95"/>
      <c r="P95"/>
      <c r="Q95"/>
    </row>
    <row r="96" spans="4:17" ht="12.75">
      <c r="D96"/>
      <c r="E96"/>
      <c r="F96"/>
      <c r="G96"/>
      <c r="H96"/>
      <c r="I96"/>
      <c r="J96"/>
      <c r="K96"/>
      <c r="L96"/>
      <c r="M96"/>
      <c r="N96"/>
      <c r="O96"/>
      <c r="P96"/>
      <c r="Q96"/>
    </row>
    <row r="97" spans="4:17" ht="12.75">
      <c r="D97"/>
      <c r="E97"/>
      <c r="F97"/>
      <c r="G97"/>
      <c r="H97"/>
      <c r="I97"/>
      <c r="J97"/>
      <c r="K97"/>
      <c r="L97"/>
      <c r="M97"/>
      <c r="N97"/>
      <c r="O97"/>
      <c r="P97"/>
      <c r="Q97"/>
    </row>
    <row r="98" spans="4:17" ht="12.75">
      <c r="D98"/>
      <c r="E98"/>
      <c r="F98"/>
      <c r="G98"/>
      <c r="H98"/>
      <c r="I98"/>
      <c r="J98"/>
      <c r="K98"/>
      <c r="L98"/>
      <c r="M98"/>
      <c r="N98"/>
      <c r="O98"/>
      <c r="P98"/>
      <c r="Q98"/>
    </row>
    <row r="99" spans="4:17" ht="12.75">
      <c r="D99"/>
      <c r="E99"/>
      <c r="F99"/>
      <c r="G99"/>
      <c r="H99"/>
      <c r="I99"/>
      <c r="J99"/>
      <c r="K99"/>
      <c r="L99"/>
      <c r="M99"/>
      <c r="N99"/>
      <c r="O99"/>
      <c r="P99"/>
      <c r="Q99"/>
    </row>
    <row r="100" spans="4:17" ht="12.75">
      <c r="D100"/>
      <c r="E100"/>
      <c r="F100"/>
      <c r="G100"/>
      <c r="H100"/>
      <c r="I100"/>
      <c r="J100"/>
      <c r="K100"/>
      <c r="L100"/>
      <c r="M100"/>
      <c r="N100"/>
      <c r="O100"/>
      <c r="P100"/>
      <c r="Q100"/>
    </row>
    <row r="101" spans="4:17" ht="12.75">
      <c r="D101"/>
      <c r="E101"/>
      <c r="F101"/>
      <c r="G101"/>
      <c r="H101"/>
      <c r="I101"/>
      <c r="J101"/>
      <c r="K101"/>
      <c r="L101"/>
      <c r="M101"/>
      <c r="N101"/>
      <c r="O101"/>
      <c r="P101"/>
      <c r="Q101"/>
    </row>
    <row r="102" spans="4:17" ht="12.75">
      <c r="D102"/>
      <c r="E102"/>
      <c r="F102"/>
      <c r="G102"/>
      <c r="H102"/>
      <c r="I102"/>
      <c r="J102"/>
      <c r="K102"/>
      <c r="L102"/>
      <c r="M102"/>
      <c r="N102"/>
      <c r="O102"/>
      <c r="P102"/>
      <c r="Q102"/>
    </row>
    <row r="103" spans="4:17" ht="12.75">
      <c r="D103"/>
      <c r="E103"/>
      <c r="F103"/>
      <c r="G103"/>
      <c r="H103"/>
      <c r="I103"/>
      <c r="J103"/>
      <c r="K103"/>
      <c r="L103"/>
      <c r="M103"/>
      <c r="N103"/>
      <c r="O103"/>
      <c r="P103"/>
      <c r="Q103"/>
    </row>
    <row r="104" spans="4:17" ht="12.75">
      <c r="D104"/>
      <c r="E104"/>
      <c r="F104"/>
      <c r="G104"/>
      <c r="H104"/>
      <c r="I104"/>
      <c r="J104"/>
      <c r="K104"/>
      <c r="L104"/>
      <c r="M104"/>
      <c r="N104"/>
      <c r="O104"/>
      <c r="P104"/>
      <c r="Q104"/>
    </row>
    <row r="105" spans="4:17" ht="12.75">
      <c r="D105"/>
      <c r="E105"/>
      <c r="F105"/>
      <c r="G105"/>
      <c r="H105"/>
      <c r="I105"/>
      <c r="J105"/>
      <c r="K105"/>
      <c r="L105"/>
      <c r="M105"/>
      <c r="N105"/>
      <c r="O105"/>
      <c r="P105"/>
      <c r="Q105"/>
    </row>
    <row r="106" spans="4:17" ht="12.75">
      <c r="D106"/>
      <c r="E106"/>
      <c r="F106"/>
      <c r="G106"/>
      <c r="H106"/>
      <c r="I106"/>
      <c r="J106"/>
      <c r="K106"/>
      <c r="L106"/>
      <c r="M106"/>
      <c r="N106"/>
      <c r="O106"/>
      <c r="P106"/>
      <c r="Q106"/>
    </row>
    <row r="151" ht="12.75"/>
    <row r="152" ht="12.75"/>
    <row r="153" ht="12.75"/>
    <row r="154" ht="12.75"/>
    <row r="155" ht="12.75"/>
    <row r="156" ht="12.75"/>
    <row r="157" ht="12.75"/>
  </sheetData>
  <printOptions gridLines="1"/>
  <pageMargins left="0.75" right="0.75" top="1" bottom="1" header="0.5" footer="0.5"/>
  <pageSetup fitToHeight="13" fitToWidth="1" horizontalDpi="600" verticalDpi="600" orientation="landscape" paperSize="5" r:id="rId3"/>
  <headerFooter alignWithMargins="0">
    <oddHeader>&amp;CARRA Program By Department</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K84"/>
  <sheetViews>
    <sheetView workbookViewId="0" topLeftCell="A57">
      <selection activeCell="C66" sqref="C66"/>
    </sheetView>
  </sheetViews>
  <sheetFormatPr defaultColWidth="9.140625" defaultRowHeight="12.75"/>
  <cols>
    <col min="3" max="3" width="17.140625" style="0" customWidth="1"/>
  </cols>
  <sheetData>
    <row r="2" spans="1:4" ht="12.75">
      <c r="A2" s="58" t="s">
        <v>295</v>
      </c>
      <c r="D2" s="57">
        <f>'Inventory 1 of 3'!P81/'Inventory 1 of 3'!N81</f>
        <v>0.26907643533592374</v>
      </c>
    </row>
    <row r="3" spans="1:4" ht="12.75">
      <c r="A3" s="58"/>
      <c r="D3" s="57"/>
    </row>
    <row r="4" spans="1:4" ht="12.75">
      <c r="A4" s="58" t="s">
        <v>296</v>
      </c>
      <c r="D4" s="57">
        <f>'Inventory 1 of 3'!N81/'Inventory 1 of 3'!M81</f>
        <v>0.5924771979666648</v>
      </c>
    </row>
    <row r="5" spans="1:4" ht="12.75">
      <c r="A5" s="58"/>
      <c r="D5" s="57"/>
    </row>
    <row r="6" spans="1:4" ht="12.75">
      <c r="A6" s="58" t="s">
        <v>297</v>
      </c>
      <c r="D6" s="57">
        <f>'Inventory 1 of 3'!P81/'Inventory 1 of 3'!M81</f>
        <v>0.15942165244668655</v>
      </c>
    </row>
    <row r="8" spans="1:8" ht="12.75">
      <c r="A8" s="58" t="s">
        <v>298</v>
      </c>
      <c r="D8" t="e">
        <f>SUM(IF(FREQUENCY(A9:A84,A9:A84)&gt;0,1))</f>
        <v>#N/A</v>
      </c>
      <c r="F8" s="58" t="s">
        <v>299</v>
      </c>
      <c r="H8" t="e">
        <f>SUM(IF(FREQUENCY(F9:F84,F9:F84)&gt;0,1))</f>
        <v>#N/A</v>
      </c>
    </row>
    <row r="9" spans="1:11" ht="12.75">
      <c r="A9">
        <f>'Inventory 1 of 3'!D8</f>
        <v>10.568</v>
      </c>
      <c r="F9" t="str">
        <f>'Inventory 1 of 3'!B8</f>
        <v>AG</v>
      </c>
      <c r="H9">
        <v>2</v>
      </c>
      <c r="I9" s="66" t="s">
        <v>300</v>
      </c>
      <c r="J9" s="66"/>
      <c r="K9" s="66"/>
    </row>
    <row r="10" spans="1:11" ht="13.5" thickBot="1">
      <c r="A10">
        <f>'Inventory 1 of 3'!D9</f>
        <v>10.569</v>
      </c>
      <c r="F10" t="str">
        <f>'Inventory 1 of 3'!B9</f>
        <v>AG</v>
      </c>
      <c r="H10" s="59" t="e">
        <f>SUM(H8:H9)</f>
        <v>#N/A</v>
      </c>
      <c r="I10" s="66"/>
      <c r="J10" s="66"/>
      <c r="K10" s="66"/>
    </row>
    <row r="11" spans="1:6" ht="13.5" thickTop="1">
      <c r="A11" t="e">
        <f>'Inventory 1 of 3'!#REF!</f>
        <v>#REF!</v>
      </c>
      <c r="F11" t="e">
        <f>'Inventory 1 of 3'!#REF!</f>
        <v>#REF!</v>
      </c>
    </row>
    <row r="12" spans="1:6" ht="12.75">
      <c r="A12">
        <f>'Inventory 1 of 3'!D10</f>
        <v>93.705</v>
      </c>
      <c r="F12" t="str">
        <f>'Inventory 1 of 3'!B10</f>
        <v>Aging</v>
      </c>
    </row>
    <row r="13" spans="1:6" ht="12.75">
      <c r="A13">
        <f>'Inventory 1 of 3'!D11</f>
        <v>93.707</v>
      </c>
      <c r="F13" t="str">
        <f>'Inventory 1 of 3'!B11</f>
        <v>Aging</v>
      </c>
    </row>
    <row r="14" spans="1:6" ht="12.75">
      <c r="A14">
        <f>'Inventory 1 of 3'!D12</f>
        <v>45.025</v>
      </c>
      <c r="F14" t="str">
        <f>'Inventory 1 of 3'!B12</f>
        <v>Arts Com</v>
      </c>
    </row>
    <row r="15" spans="1:6" ht="12.75">
      <c r="A15" t="e">
        <f>'Inventory 1 of 3'!#REF!</f>
        <v>#REF!</v>
      </c>
      <c r="F15" t="e">
        <f>'Inventory 1 of 3'!#REF!</f>
        <v>#REF!</v>
      </c>
    </row>
    <row r="16" spans="1:6" ht="12.75">
      <c r="A16">
        <f>'Inventory 1 of 3'!D13</f>
        <v>93.659</v>
      </c>
      <c r="F16" t="str">
        <f>'Inventory 1 of 3'!B13</f>
        <v>DCS</v>
      </c>
    </row>
    <row r="17" spans="1:6" ht="12.75">
      <c r="A17" t="e">
        <f>'Inventory 1 of 3'!#REF!</f>
        <v>#REF!</v>
      </c>
      <c r="F17" t="e">
        <f>'Inventory 1 of 3'!#REF!</f>
        <v>#REF!</v>
      </c>
    </row>
    <row r="18" spans="1:6" ht="12.75">
      <c r="A18">
        <f>'Inventory 1 of 3'!D14</f>
        <v>93.658</v>
      </c>
      <c r="F18" t="str">
        <f>'Inventory 1 of 3'!B14</f>
        <v>DCS</v>
      </c>
    </row>
    <row r="19" spans="1:6" ht="12.75">
      <c r="A19">
        <f>'Inventory 1 of 3'!D15</f>
        <v>84.391</v>
      </c>
      <c r="F19" t="str">
        <f>'Inventory 1 of 3'!B15</f>
        <v>Corrections</v>
      </c>
    </row>
    <row r="20" spans="1:6" ht="12.75">
      <c r="A20">
        <f>'Inventory 1 of 3'!D16</f>
        <v>93.575</v>
      </c>
      <c r="F20" t="str">
        <f>'Inventory 1 of 3'!B16</f>
        <v>DHS</v>
      </c>
    </row>
    <row r="21" spans="1:6" ht="12.75">
      <c r="A21">
        <f>'Inventory 1 of 3'!D17</f>
        <v>84.391</v>
      </c>
      <c r="F21" t="str">
        <f>'Inventory 1 of 3'!B17</f>
        <v>DCS</v>
      </c>
    </row>
    <row r="22" spans="1:6" ht="12.75">
      <c r="A22" t="e">
        <f>'Inventory 1 of 3'!#REF!</f>
        <v>#REF!</v>
      </c>
      <c r="F22" t="e">
        <f>'Inventory 1 of 3'!#REF!</f>
        <v>#REF!</v>
      </c>
    </row>
    <row r="23" spans="1:6" ht="12.75">
      <c r="A23">
        <f>'Inventory 1 of 3'!D18</f>
        <v>93.569</v>
      </c>
      <c r="F23" t="str">
        <f>'Inventory 1 of 3'!B18</f>
        <v>DHS</v>
      </c>
    </row>
    <row r="24" spans="1:6" ht="12.75">
      <c r="A24">
        <f>'Inventory 1 of 3'!D19</f>
        <v>10.561</v>
      </c>
      <c r="F24" t="str">
        <f>'Inventory 1 of 3'!B19</f>
        <v>DHS</v>
      </c>
    </row>
    <row r="25" spans="1:6" ht="12.75">
      <c r="A25">
        <f>'Inventory 1 of 3'!D20</f>
        <v>10.551</v>
      </c>
      <c r="F25" t="str">
        <f>'Inventory 1 of 3'!B20</f>
        <v>DHS</v>
      </c>
    </row>
    <row r="26" spans="1:6" ht="12.75">
      <c r="A26">
        <f>'Inventory 1 of 3'!D21</f>
        <v>84.398</v>
      </c>
      <c r="F26" t="str">
        <f>'Inventory 1 of 3'!B21</f>
        <v>DHS</v>
      </c>
    </row>
    <row r="27" spans="1:6" ht="12.75">
      <c r="A27">
        <f>'Inventory 1 of 3'!D22</f>
        <v>84.399</v>
      </c>
      <c r="F27" t="str">
        <f>'Inventory 1 of 3'!B22</f>
        <v>DHS</v>
      </c>
    </row>
    <row r="28" spans="1:6" ht="12.75">
      <c r="A28">
        <f>'Inventory 1 of 3'!D23</f>
        <v>93.558</v>
      </c>
      <c r="F28" t="str">
        <f>'Inventory 1 of 3'!B23</f>
        <v>DHS</v>
      </c>
    </row>
    <row r="29" spans="1:6" ht="12.75">
      <c r="A29">
        <f>'Inventory 1 of 3'!D24</f>
        <v>84.126</v>
      </c>
      <c r="F29" t="str">
        <f>'Inventory 1 of 3'!B24</f>
        <v>DHS</v>
      </c>
    </row>
    <row r="30" spans="1:6" ht="12.75">
      <c r="A30">
        <f>'Inventory 1 of 3'!D25</f>
        <v>14.255</v>
      </c>
      <c r="F30" t="str">
        <f>'Inventory 1 of 3'!B25</f>
        <v>ECD</v>
      </c>
    </row>
    <row r="31" spans="1:6" ht="12.75">
      <c r="A31">
        <f>'Inventory 1 of 3'!D26</f>
        <v>81.127</v>
      </c>
      <c r="F31" t="str">
        <f>'Inventory 1 of 3'!B26</f>
        <v>ECD</v>
      </c>
    </row>
    <row r="32" spans="1:6" ht="12.75">
      <c r="A32">
        <f>'Inventory 1 of 3'!D27</f>
        <v>81.128</v>
      </c>
      <c r="F32" t="str">
        <f>'Inventory 1 of 3'!B27</f>
        <v>ECD</v>
      </c>
    </row>
    <row r="33" spans="1:6" ht="12.75">
      <c r="A33">
        <f>'Inventory 1 of 3'!D28</f>
        <v>81.042</v>
      </c>
      <c r="F33" t="str">
        <f>'Inventory 1 of 3'!B28</f>
        <v>DHS</v>
      </c>
    </row>
    <row r="34" spans="1:6" ht="12.75">
      <c r="A34">
        <f>'Inventory 1 of 3'!D29</f>
        <v>84.384</v>
      </c>
      <c r="F34" t="str">
        <f>'Inventory 1 of 3'!B29</f>
        <v>Education</v>
      </c>
    </row>
    <row r="35" spans="1:6" ht="12.75">
      <c r="A35">
        <f>'Inventory 1 of 3'!D30</f>
        <v>84.385</v>
      </c>
      <c r="F35" t="str">
        <f>'Inventory 1 of 3'!B30</f>
        <v>Education</v>
      </c>
    </row>
    <row r="36" spans="1:6" ht="12.75">
      <c r="A36">
        <f>'Inventory 1 of 3'!D31</f>
        <v>14.253</v>
      </c>
      <c r="F36" t="str">
        <f>'Inventory 1 of 3'!B31</f>
        <v>ECD</v>
      </c>
    </row>
    <row r="37" spans="1:6" ht="12.75">
      <c r="A37">
        <f>'Inventory 1 of 3'!D32</f>
        <v>81.041</v>
      </c>
      <c r="F37" t="str">
        <f>'Inventory 1 of 3'!B32</f>
        <v>ECD</v>
      </c>
    </row>
    <row r="38" spans="1:6" ht="12.75">
      <c r="A38">
        <f>'Inventory 1 of 3'!D34</f>
        <v>84.387</v>
      </c>
      <c r="F38" t="str">
        <f>'Inventory 1 of 3'!B34</f>
        <v>Education</v>
      </c>
    </row>
    <row r="39" spans="1:6" ht="12.75">
      <c r="A39">
        <f>'Inventory 1 of 3'!D35</f>
        <v>84.386</v>
      </c>
      <c r="F39" t="str">
        <f>'Inventory 1 of 3'!B35</f>
        <v>Education</v>
      </c>
    </row>
    <row r="40" spans="1:6" ht="12.75">
      <c r="A40">
        <f>'Inventory 1 of 3'!D36</f>
        <v>84.395</v>
      </c>
      <c r="F40" t="str">
        <f>'Inventory 1 of 3'!B36</f>
        <v>Education</v>
      </c>
    </row>
    <row r="41" spans="1:6" ht="12.75">
      <c r="A41">
        <f>'Inventory 1 of 3'!D37</f>
        <v>84.389</v>
      </c>
      <c r="F41" t="str">
        <f>'Inventory 1 of 3'!B37</f>
        <v>Education</v>
      </c>
    </row>
    <row r="42" spans="1:6" ht="12.75">
      <c r="A42">
        <f>'Inventory 1 of 3'!D38</f>
        <v>84.388</v>
      </c>
      <c r="F42" t="str">
        <f>'Inventory 1 of 3'!B38</f>
        <v>Education</v>
      </c>
    </row>
    <row r="43" spans="1:6" ht="12.75">
      <c r="A43">
        <f>'Inventory 1 of 3'!D39</f>
        <v>84.391</v>
      </c>
      <c r="F43" t="str">
        <f>'Inventory 1 of 3'!B39</f>
        <v>Education</v>
      </c>
    </row>
    <row r="44" spans="1:6" ht="12.75">
      <c r="A44">
        <f>'Inventory 1 of 3'!D40</f>
      </c>
      <c r="F44" t="str">
        <f>'Inventory 1 of 3'!B40</f>
        <v>F&amp;A-Health Planning</v>
      </c>
    </row>
    <row r="45" spans="1:6" ht="12.75">
      <c r="A45">
        <f>'Inventory 1 of 3'!D41</f>
        <v>84.392</v>
      </c>
      <c r="F45" t="str">
        <f>'Inventory 1 of 3'!B41</f>
        <v>Education</v>
      </c>
    </row>
    <row r="46" spans="1:6" ht="12.75">
      <c r="A46">
        <f>'Inventory 1 of 3'!D42</f>
        <v>10.557</v>
      </c>
      <c r="F46" t="str">
        <f>'Inventory 1 of 3'!B42</f>
        <v>Health</v>
      </c>
    </row>
    <row r="47" spans="1:6" ht="12.75">
      <c r="A47">
        <f>'Inventory 1 of 3'!D43</f>
        <v>84.397</v>
      </c>
      <c r="F47" t="str">
        <f>'Inventory 1 of 3'!B43</f>
        <v>Health</v>
      </c>
    </row>
    <row r="48" spans="1:6" ht="12.75">
      <c r="A48">
        <f>'Inventory 1 of 3'!D44</f>
        <v>93.268</v>
      </c>
      <c r="F48" t="str">
        <f>'Inventory 1 of 3'!B44</f>
        <v>Health</v>
      </c>
    </row>
    <row r="49" spans="1:6" ht="12.75">
      <c r="A49">
        <f>'Inventory 1 of 3'!D45</f>
        <v>84.394</v>
      </c>
      <c r="F49" t="str">
        <f>'Inventory 1 of 3'!B45</f>
        <v>Higher Ed</v>
      </c>
    </row>
    <row r="50" spans="1:6" ht="12.75">
      <c r="A50">
        <f>'Inventory 1 of 3'!D46</f>
        <v>84.394</v>
      </c>
      <c r="F50" t="str">
        <f>'Inventory 1 of 3'!B46</f>
        <v>Higher Ed</v>
      </c>
    </row>
    <row r="51" spans="1:6" ht="12.75">
      <c r="A51">
        <f>'Inventory 1 of 3'!D47</f>
        <v>84.394</v>
      </c>
      <c r="F51" t="str">
        <f>'Inventory 1 of 3'!B47</f>
        <v>Higher Ed</v>
      </c>
    </row>
    <row r="52" spans="1:6" ht="12.75">
      <c r="A52">
        <f>'Inventory 1 of 3'!D48</f>
        <v>84.393</v>
      </c>
      <c r="F52" t="str">
        <f>'Inventory 1 of 3'!B48</f>
        <v>Education</v>
      </c>
    </row>
    <row r="53" spans="1:6" ht="12.75">
      <c r="A53">
        <f>'Inventory 1 of 3'!D49</f>
        <v>10.579</v>
      </c>
      <c r="F53" t="str">
        <f>'Inventory 1 of 3'!B49</f>
        <v>Education</v>
      </c>
    </row>
    <row r="54" spans="1:6" ht="12.75">
      <c r="A54">
        <f>'Inventory 1 of 3'!D50</f>
        <v>84.397</v>
      </c>
      <c r="F54" t="str">
        <f>'Inventory 1 of 3'!B50</f>
        <v>Education</v>
      </c>
    </row>
    <row r="55" spans="1:6" ht="12.75">
      <c r="A55">
        <f>'Inventory 1 of 3'!D51</f>
        <v>84.394</v>
      </c>
      <c r="F55" t="str">
        <f>'Inventory 1 of 3'!B51</f>
        <v>Education</v>
      </c>
    </row>
    <row r="56" spans="1:6" ht="12.75">
      <c r="A56">
        <f>'Inventory 1 of 3'!D52</f>
        <v>16.803</v>
      </c>
      <c r="F56" t="str">
        <f>'Inventory 1 of 3'!B52</f>
        <v>F&amp;A-CJA</v>
      </c>
    </row>
    <row r="57" spans="1:6" ht="12.75">
      <c r="A57">
        <f>'Inventory 1 of 3'!D53</f>
        <v>16.588</v>
      </c>
      <c r="F57" t="str">
        <f>'Inventory 1 of 3'!B53</f>
        <v>F&amp;A-CJA</v>
      </c>
    </row>
    <row r="58" spans="1:6" ht="12.75">
      <c r="A58">
        <f>'Inventory 1 of 3'!D54</f>
        <v>16.801</v>
      </c>
      <c r="F58" t="str">
        <f>'Inventory 1 of 3'!B54</f>
        <v>F&amp;A-CJA</v>
      </c>
    </row>
    <row r="59" spans="1:6" ht="12.75">
      <c r="A59">
        <f>'Inventory 1 of 3'!D55</f>
        <v>84.391</v>
      </c>
      <c r="F59" t="str">
        <f>'Inventory 1 of 3'!B55</f>
        <v>MH</v>
      </c>
    </row>
    <row r="60" spans="1:6" ht="12.75">
      <c r="A60">
        <f>'Inventory 1 of 3'!D56</f>
        <v>94.006</v>
      </c>
      <c r="F60" t="str">
        <f>'Inventory 1 of 3'!B56</f>
        <v>F&amp;A-Vol TN</v>
      </c>
    </row>
    <row r="61" spans="1:6" ht="12.75">
      <c r="A61">
        <f>'Inventory 1 of 3'!D57</f>
        <v>14.256</v>
      </c>
      <c r="F61" t="str">
        <f>'Inventory 1 of 3'!B57</f>
        <v>THDA</v>
      </c>
    </row>
    <row r="62" spans="1:6" ht="12.75">
      <c r="A62">
        <f>'Inventory 1 of 3'!D58</f>
        <v>93.703</v>
      </c>
      <c r="F62" t="str">
        <f>'Inventory 1 of 3'!B58</f>
        <v>Health</v>
      </c>
    </row>
    <row r="63" spans="1:6" ht="12.75">
      <c r="A63">
        <f>'Inventory 1 of 3'!D59</f>
        <v>17.235</v>
      </c>
      <c r="F63" t="str">
        <f>'Inventory 1 of 3'!B59</f>
        <v>Labor</v>
      </c>
    </row>
    <row r="64" spans="1:6" ht="12.75">
      <c r="A64">
        <f>'Inventory 1 of 3'!D60</f>
        <v>17.207</v>
      </c>
      <c r="F64" t="str">
        <f>'Inventory 1 of 3'!B60</f>
        <v>Labor</v>
      </c>
    </row>
    <row r="65" spans="1:6" ht="12.75">
      <c r="A65">
        <f>'Inventory 1 of 3'!D61</f>
        <v>17.225</v>
      </c>
      <c r="F65" t="str">
        <f>'Inventory 1 of 3'!B61</f>
        <v>Labor</v>
      </c>
    </row>
    <row r="66" spans="1:6" ht="12.75">
      <c r="A66">
        <f>'Inventory 1 of 3'!D62</f>
        <v>14.885</v>
      </c>
      <c r="F66">
        <f>'Inventory 1 of 3'!B62</f>
        <v>0</v>
      </c>
    </row>
    <row r="67" spans="1:6" ht="12.75">
      <c r="A67">
        <f>'Inventory 1 of 3'!D63</f>
        <v>84.033</v>
      </c>
      <c r="F67">
        <f>'Inventory 1 of 3'!B63</f>
        <v>0</v>
      </c>
    </row>
    <row r="68" spans="1:6" ht="12.75">
      <c r="A68">
        <f>'Inventory 1 of 3'!D64</f>
        <v>17.225</v>
      </c>
      <c r="F68" t="str">
        <f>'Inventory 1 of 3'!B64</f>
        <v>Labor</v>
      </c>
    </row>
    <row r="69" spans="1:6" ht="12.75">
      <c r="A69">
        <f>'Inventory 1 of 3'!D65</f>
        <v>17.258</v>
      </c>
      <c r="F69" t="str">
        <f>'Inventory 1 of 3'!B65</f>
        <v>Labor</v>
      </c>
    </row>
    <row r="70" spans="1:6" ht="12.75">
      <c r="A70">
        <f>'Inventory 1 of 3'!D66</f>
        <v>17.26</v>
      </c>
      <c r="F70" t="str">
        <f>'Inventory 1 of 3'!B66</f>
        <v>Labor</v>
      </c>
    </row>
    <row r="71" spans="1:6" ht="12.75">
      <c r="A71">
        <f>'Inventory 1 of 3'!D67</f>
        <v>17.259</v>
      </c>
      <c r="F71" t="str">
        <f>'Inventory 1 of 3'!B67</f>
        <v>Labor</v>
      </c>
    </row>
    <row r="72" spans="1:6" ht="12.75">
      <c r="A72">
        <f>'Inventory 1 of 3'!D68</f>
        <v>66.454</v>
      </c>
      <c r="F72" t="str">
        <f>'Inventory 1 of 3'!B68</f>
        <v>TDEC</v>
      </c>
    </row>
    <row r="73" spans="1:6" ht="12.75">
      <c r="A73">
        <f>'Inventory 1 of 3'!D69</f>
        <v>66.458</v>
      </c>
      <c r="F73" t="str">
        <f>'Inventory 1 of 3'!B69</f>
        <v>TDEC</v>
      </c>
    </row>
    <row r="74" spans="1:6" ht="12.75">
      <c r="A74">
        <f>'Inventory 1 of 3'!D70</f>
        <v>66.04</v>
      </c>
      <c r="F74" t="str">
        <f>'Inventory 1 of 3'!B70</f>
        <v>TDEC</v>
      </c>
    </row>
    <row r="75" spans="1:6" ht="12.75">
      <c r="A75">
        <f>'Inventory 1 of 3'!D71</f>
        <v>66.468</v>
      </c>
      <c r="F75" t="str">
        <f>'Inventory 1 of 3'!B71</f>
        <v>TDEC</v>
      </c>
    </row>
    <row r="76" spans="1:6" ht="12.75">
      <c r="A76">
        <f>'Inventory 1 of 3'!D72</f>
        <v>66.805</v>
      </c>
      <c r="F76" t="str">
        <f>'Inventory 1 of 3'!B72</f>
        <v>TDEC</v>
      </c>
    </row>
    <row r="77" spans="1:6" ht="12.75">
      <c r="A77">
        <f>'Inventory 1 of 3'!D73</f>
        <v>93.778</v>
      </c>
      <c r="F77" t="str">
        <f>'Inventory 1 of 3'!B73</f>
        <v>TennCare</v>
      </c>
    </row>
    <row r="78" spans="1:6" ht="12.75">
      <c r="A78">
        <f>'Inventory 1 of 3'!D74</f>
        <v>14.258</v>
      </c>
      <c r="F78" t="str">
        <f>'Inventory 1 of 3'!B74</f>
        <v>THDA</v>
      </c>
    </row>
    <row r="79" spans="1:6" ht="12.75">
      <c r="A79">
        <f>'Inventory 1 of 3'!D75</f>
        <v>14.257</v>
      </c>
      <c r="F79" t="str">
        <f>'Inventory 1 of 3'!B75</f>
        <v>THDA</v>
      </c>
    </row>
    <row r="80" spans="1:6" ht="12.75">
      <c r="A80">
        <f>'Inventory 1 of 3'!D76</f>
        <v>14.317</v>
      </c>
      <c r="F80" t="str">
        <f>'Inventory 1 of 3'!B76</f>
        <v>THDA</v>
      </c>
    </row>
    <row r="81" spans="1:6" ht="12.75">
      <c r="A81">
        <f>'Inventory 1 of 3'!D77</f>
        <v>20.106</v>
      </c>
      <c r="F81" t="str">
        <f>'Inventory 1 of 3'!B77</f>
        <v>Transportation</v>
      </c>
    </row>
    <row r="82" spans="1:6" ht="12.75">
      <c r="A82">
        <f>'Inventory 1 of 3'!D78</f>
        <v>20.205</v>
      </c>
      <c r="F82" t="str">
        <f>'Inventory 1 of 3'!B78</f>
        <v>Transportation</v>
      </c>
    </row>
    <row r="83" ht="12.75">
      <c r="A83">
        <f>'Inventory 1 of 3'!D79</f>
        <v>20.5</v>
      </c>
    </row>
    <row r="84" ht="12.75">
      <c r="A84">
        <f>'Inventory 1 of 3'!D80</f>
        <v>16.802</v>
      </c>
    </row>
  </sheetData>
  <mergeCells count="1">
    <mergeCell ref="I9:K10"/>
  </mergeCells>
  <printOptions/>
  <pageMargins left="0.75" right="0.75" top="1" bottom="1" header="0.5" footer="0.5"/>
  <pageSetup fitToHeight="1" fitToWidth="1" horizontalDpi="600" verticalDpi="600" orientation="portrait" scale="60" r:id="rId1"/>
  <headerFooter alignWithMargins="0">
    <oddFooter>&amp;C&amp;Z&amp;F&amp;F&amp;A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46"/>
  <sheetViews>
    <sheetView workbookViewId="0" topLeftCell="A1">
      <selection activeCell="F9" sqref="F9"/>
    </sheetView>
  </sheetViews>
  <sheetFormatPr defaultColWidth="9.140625" defaultRowHeight="12.75"/>
  <cols>
    <col min="1" max="1" width="9.140625" style="10" customWidth="1"/>
    <col min="2" max="2" width="20.57421875" style="0" customWidth="1"/>
    <col min="3" max="3" width="14.421875" style="0" bestFit="1" customWidth="1"/>
  </cols>
  <sheetData>
    <row r="1" spans="1:3" ht="51.75" thickBot="1">
      <c r="A1" s="9">
        <v>10.561</v>
      </c>
      <c r="B1" s="7" t="s">
        <v>238</v>
      </c>
      <c r="C1" s="8">
        <v>4464476</v>
      </c>
    </row>
    <row r="2" spans="1:3" ht="51.75" thickBot="1">
      <c r="A2" s="9">
        <v>10.568</v>
      </c>
      <c r="B2" s="7" t="s">
        <v>239</v>
      </c>
      <c r="C2" s="8">
        <v>572968</v>
      </c>
    </row>
    <row r="3" spans="1:3" ht="39" thickBot="1">
      <c r="A3" s="9">
        <v>10.569</v>
      </c>
      <c r="B3" s="7" t="s">
        <v>240</v>
      </c>
      <c r="C3" s="8">
        <v>2286141</v>
      </c>
    </row>
    <row r="4" spans="1:3" ht="39" thickBot="1">
      <c r="A4" s="9">
        <v>10.579</v>
      </c>
      <c r="B4" s="7" t="s">
        <v>241</v>
      </c>
      <c r="C4" s="8">
        <v>2275738</v>
      </c>
    </row>
    <row r="5" spans="1:3" ht="26.25" thickBot="1">
      <c r="A5" s="9">
        <v>14.253</v>
      </c>
      <c r="B5" s="7" t="s">
        <v>242</v>
      </c>
      <c r="C5" s="8">
        <v>6167458</v>
      </c>
    </row>
    <row r="6" spans="1:3" ht="51.75" thickBot="1">
      <c r="A6" s="9">
        <v>14.255</v>
      </c>
      <c r="B6" s="7" t="s">
        <v>243</v>
      </c>
      <c r="C6" s="8">
        <v>7095627</v>
      </c>
    </row>
    <row r="7" spans="1:3" ht="39" thickBot="1">
      <c r="A7" s="9">
        <v>14.257</v>
      </c>
      <c r="B7" s="7" t="s">
        <v>244</v>
      </c>
      <c r="C7" s="8">
        <v>20294861</v>
      </c>
    </row>
    <row r="8" spans="1:3" ht="26.25" thickBot="1">
      <c r="A8" s="9">
        <v>14.258</v>
      </c>
      <c r="B8" s="7" t="s">
        <v>245</v>
      </c>
      <c r="C8" s="8">
        <v>39032515</v>
      </c>
    </row>
    <row r="9" spans="1:3" ht="51.75" thickBot="1">
      <c r="A9" s="9">
        <v>14.317</v>
      </c>
      <c r="B9" s="7" t="s">
        <v>246</v>
      </c>
      <c r="C9" s="8">
        <v>35909710</v>
      </c>
    </row>
    <row r="10" spans="1:3" ht="39" thickBot="1">
      <c r="A10" s="9">
        <v>14.885</v>
      </c>
      <c r="B10" s="7" t="s">
        <v>247</v>
      </c>
      <c r="C10" s="8">
        <v>80304187</v>
      </c>
    </row>
    <row r="11" spans="1:3" ht="115.5" thickBot="1">
      <c r="A11" s="9">
        <v>16.588</v>
      </c>
      <c r="B11" s="7" t="s">
        <v>248</v>
      </c>
      <c r="C11" s="8">
        <v>2765332</v>
      </c>
    </row>
    <row r="12" spans="1:3" ht="102.75" thickBot="1">
      <c r="A12" s="9">
        <v>16.8</v>
      </c>
      <c r="B12" s="7" t="s">
        <v>249</v>
      </c>
      <c r="C12" s="8">
        <v>748510</v>
      </c>
    </row>
    <row r="13" spans="1:3" ht="128.25" thickBot="1">
      <c r="A13" s="9">
        <v>16.801</v>
      </c>
      <c r="B13" s="7" t="s">
        <v>250</v>
      </c>
      <c r="C13" s="8">
        <v>911000</v>
      </c>
    </row>
    <row r="14" spans="1:3" ht="128.25" thickBot="1">
      <c r="A14" s="9">
        <v>16.802</v>
      </c>
      <c r="B14" s="7" t="s">
        <v>251</v>
      </c>
      <c r="C14" s="8">
        <v>1472799</v>
      </c>
    </row>
    <row r="15" spans="1:3" ht="128.25" thickBot="1">
      <c r="A15" s="9">
        <v>16.803</v>
      </c>
      <c r="B15" s="7" t="s">
        <v>252</v>
      </c>
      <c r="C15" s="8">
        <v>30827729</v>
      </c>
    </row>
    <row r="16" spans="1:3" ht="128.25" thickBot="1">
      <c r="A16" s="9">
        <v>16.804</v>
      </c>
      <c r="B16" s="7" t="s">
        <v>252</v>
      </c>
      <c r="C16" s="8">
        <v>19552907</v>
      </c>
    </row>
    <row r="17" spans="1:3" ht="39" thickBot="1">
      <c r="A17" s="9">
        <v>17.207</v>
      </c>
      <c r="B17" s="7" t="s">
        <v>253</v>
      </c>
      <c r="C17" s="8">
        <v>7414473</v>
      </c>
    </row>
    <row r="18" spans="1:3" ht="39" thickBot="1">
      <c r="A18" s="9">
        <v>17.235</v>
      </c>
      <c r="B18" s="7" t="s">
        <v>254</v>
      </c>
      <c r="C18" s="8">
        <v>484081</v>
      </c>
    </row>
    <row r="19" spans="1:3" ht="13.5" thickBot="1">
      <c r="A19" s="9">
        <v>17.258</v>
      </c>
      <c r="B19" s="7" t="s">
        <v>255</v>
      </c>
      <c r="C19" s="8">
        <v>10835862</v>
      </c>
    </row>
    <row r="20" spans="1:3" ht="13.5" thickBot="1">
      <c r="A20" s="9">
        <v>17.259</v>
      </c>
      <c r="B20" s="7" t="s">
        <v>256</v>
      </c>
      <c r="C20" s="8">
        <v>25099116</v>
      </c>
    </row>
    <row r="21" spans="1:3" ht="26.25" thickBot="1">
      <c r="A21" s="9">
        <v>17.26</v>
      </c>
      <c r="B21" s="7" t="s">
        <v>257</v>
      </c>
      <c r="C21" s="8">
        <v>28372248</v>
      </c>
    </row>
    <row r="22" spans="1:3" ht="26.25" thickBot="1">
      <c r="A22" s="9">
        <v>66.04</v>
      </c>
      <c r="B22" s="7" t="s">
        <v>258</v>
      </c>
      <c r="C22" s="8">
        <v>1730000</v>
      </c>
    </row>
    <row r="23" spans="1:3" ht="26.25" thickBot="1">
      <c r="A23" s="9">
        <v>66.454</v>
      </c>
      <c r="B23" s="7" t="s">
        <v>259</v>
      </c>
      <c r="C23" s="8">
        <v>575100</v>
      </c>
    </row>
    <row r="24" spans="1:3" ht="13.5" thickBot="1">
      <c r="A24" s="9">
        <v>66.458</v>
      </c>
      <c r="B24" s="7" t="s">
        <v>260</v>
      </c>
      <c r="C24" s="8">
        <v>56930400</v>
      </c>
    </row>
    <row r="25" spans="1:3" ht="13.5" thickBot="1">
      <c r="A25" s="9">
        <v>66.468</v>
      </c>
      <c r="B25" s="7" t="s">
        <v>261</v>
      </c>
      <c r="C25" s="8">
        <v>20238000</v>
      </c>
    </row>
    <row r="26" spans="1:3" ht="26.25" thickBot="1">
      <c r="A26" s="9">
        <v>66.805</v>
      </c>
      <c r="B26" s="7" t="s">
        <v>262</v>
      </c>
      <c r="C26" s="8">
        <v>4681000</v>
      </c>
    </row>
    <row r="27" spans="1:3" ht="26.25" thickBot="1">
      <c r="A27" s="9">
        <v>81.041</v>
      </c>
      <c r="B27" s="7" t="s">
        <v>263</v>
      </c>
      <c r="C27" s="8">
        <v>62482000</v>
      </c>
    </row>
    <row r="28" spans="1:3" ht="39" thickBot="1">
      <c r="A28" s="9">
        <v>81.042</v>
      </c>
      <c r="B28" s="7" t="s">
        <v>264</v>
      </c>
      <c r="C28" s="8">
        <v>99112101</v>
      </c>
    </row>
    <row r="29" spans="1:3" ht="13.5" thickBot="1">
      <c r="A29" s="9">
        <v>84.033</v>
      </c>
      <c r="B29" s="7" t="s">
        <v>265</v>
      </c>
      <c r="C29" s="8">
        <v>3490434</v>
      </c>
    </row>
    <row r="30" spans="1:3" ht="39" thickBot="1">
      <c r="A30" s="9">
        <v>84.126</v>
      </c>
      <c r="B30" s="7" t="s">
        <v>266</v>
      </c>
      <c r="C30" s="8">
        <v>12177598</v>
      </c>
    </row>
    <row r="31" spans="1:3" ht="39" thickBot="1">
      <c r="A31" s="9">
        <v>84.386</v>
      </c>
      <c r="B31" s="7" t="s">
        <v>267</v>
      </c>
      <c r="C31" s="8">
        <v>12292359</v>
      </c>
    </row>
    <row r="32" spans="1:3" ht="26.25" thickBot="1">
      <c r="A32" s="9">
        <v>84.389</v>
      </c>
      <c r="B32" s="7" t="s">
        <v>268</v>
      </c>
      <c r="C32" s="8">
        <v>194107992</v>
      </c>
    </row>
    <row r="33" spans="1:3" ht="26.25" thickBot="1">
      <c r="A33" s="9">
        <v>84.391</v>
      </c>
      <c r="B33" s="7" t="s">
        <v>269</v>
      </c>
      <c r="C33" s="8">
        <v>229613418</v>
      </c>
    </row>
    <row r="34" spans="1:3" ht="26.25" thickBot="1">
      <c r="A34" s="9">
        <v>84.392</v>
      </c>
      <c r="B34" s="7" t="s">
        <v>270</v>
      </c>
      <c r="C34" s="8">
        <v>7345943</v>
      </c>
    </row>
    <row r="35" spans="1:3" ht="39" thickBot="1">
      <c r="A35" s="9">
        <v>84.393</v>
      </c>
      <c r="B35" s="7" t="s">
        <v>271</v>
      </c>
      <c r="C35" s="8">
        <v>8100257</v>
      </c>
    </row>
    <row r="36" spans="1:3" ht="26.25" thickBot="1">
      <c r="A36" s="9">
        <v>84.394</v>
      </c>
      <c r="B36" s="7" t="s">
        <v>272</v>
      </c>
      <c r="C36" s="8">
        <v>947597843</v>
      </c>
    </row>
    <row r="37" spans="1:3" ht="26.25" thickBot="1">
      <c r="A37" s="9">
        <v>84.398</v>
      </c>
      <c r="B37" s="7" t="s">
        <v>273</v>
      </c>
      <c r="C37" s="8">
        <v>273379</v>
      </c>
    </row>
    <row r="38" spans="1:3" ht="39" thickBot="1">
      <c r="A38" s="9">
        <v>84.399</v>
      </c>
      <c r="B38" s="7" t="s">
        <v>274</v>
      </c>
      <c r="C38" s="8">
        <v>738619</v>
      </c>
    </row>
    <row r="39" spans="1:3" ht="26.25" thickBot="1">
      <c r="A39" s="9">
        <v>84.401</v>
      </c>
      <c r="B39" s="7" t="s">
        <v>275</v>
      </c>
      <c r="C39" s="8">
        <v>0</v>
      </c>
    </row>
    <row r="40" spans="1:3" ht="26.25" thickBot="1">
      <c r="A40" s="9">
        <v>93.658</v>
      </c>
      <c r="B40" s="7" t="s">
        <v>276</v>
      </c>
      <c r="C40" s="8">
        <v>893803</v>
      </c>
    </row>
    <row r="41" spans="1:3" ht="13.5" thickBot="1">
      <c r="A41" s="9">
        <v>93.659</v>
      </c>
      <c r="B41" s="7" t="s">
        <v>221</v>
      </c>
      <c r="C41" s="8">
        <v>1284550</v>
      </c>
    </row>
    <row r="42" spans="1:3" ht="51.75" thickBot="1">
      <c r="A42" s="9">
        <v>93.703</v>
      </c>
      <c r="B42" s="7" t="s">
        <v>277</v>
      </c>
      <c r="C42" s="8">
        <v>8803329</v>
      </c>
    </row>
    <row r="43" spans="1:3" ht="39" thickBot="1">
      <c r="A43" s="9">
        <v>93.705</v>
      </c>
      <c r="B43" s="7" t="s">
        <v>278</v>
      </c>
      <c r="C43" s="8">
        <v>650653</v>
      </c>
    </row>
    <row r="44" spans="1:3" ht="39" thickBot="1">
      <c r="A44" s="9">
        <v>93.707</v>
      </c>
      <c r="B44" s="7" t="s">
        <v>279</v>
      </c>
      <c r="C44" s="8">
        <v>1321639</v>
      </c>
    </row>
    <row r="45" spans="1:3" ht="39" thickBot="1">
      <c r="A45" s="9">
        <v>93.778</v>
      </c>
      <c r="B45" s="7" t="s">
        <v>280</v>
      </c>
      <c r="C45" s="8">
        <v>331284044</v>
      </c>
    </row>
    <row r="46" ht="12.75">
      <c r="C46" s="13">
        <f>SUM(C1:C45)</f>
        <v>2332612199</v>
      </c>
    </row>
  </sheetData>
  <printOptions/>
  <pageMargins left="0.75" right="0.75" top="1" bottom="1" header="0.5" footer="0.5"/>
  <pageSetup fitToHeight="2" fitToWidth="1" horizontalDpi="600" verticalDpi="600" orientation="portrait" paperSize="5"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F&amp;A OSTS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ARRA Inventory</dc:title>
  <dc:subject/>
  <dc:creator>State of Tennessee</dc:creator>
  <cp:keywords/>
  <dc:description/>
  <cp:lastModifiedBy>Kerri Courtney</cp:lastModifiedBy>
  <cp:lastPrinted>2009-06-29T17:52:23Z</cp:lastPrinted>
  <dcterms:created xsi:type="dcterms:W3CDTF">2009-06-02T14:21:31Z</dcterms:created>
  <dcterms:modified xsi:type="dcterms:W3CDTF">2009-07-01T19:22:22Z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Agency">
    <vt:lpwstr>54</vt:lpwstr>
  </property>
  <property fmtid="{D5CDD505-2E9C-101B-9397-08002B2CF9AE}" pid="4" name="Document Type">
    <vt:lpwstr>2</vt:lpwstr>
  </property>
</Properties>
</file>