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605" sheetId="1" r:id="rId1"/>
    <sheet name="P02-0605" sheetId="2" r:id="rId2"/>
    <sheet name="P03-0605" sheetId="3" r:id="rId3"/>
    <sheet name="P06-0605" sheetId="4" r:id="rId4"/>
    <sheet name="P09-0605" sheetId="5" r:id="rId5"/>
    <sheet name="P10-0605" sheetId="6" r:id="rId6"/>
    <sheet name="P11-0605" sheetId="7" r:id="rId7"/>
    <sheet name="P12-0605" sheetId="8" r:id="rId8"/>
    <sheet name="P13-0605" sheetId="9" r:id="rId9"/>
    <sheet name="P14-0605" sheetId="10" r:id="rId10"/>
    <sheet name="P15-0605" sheetId="11" r:id="rId11"/>
    <sheet name="P16-0605" sheetId="12" r:id="rId12"/>
  </sheets>
  <definedNames>
    <definedName name="\Z" localSheetId="0">'P01-0605'!$A$48:$A$55</definedName>
    <definedName name="\Z" localSheetId="1">'P02-0605'!$A$48:$A$55</definedName>
    <definedName name="\Z" localSheetId="4">'P09-0605'!$A$58:$A$59</definedName>
    <definedName name="\Z" localSheetId="5">'P10-0605'!$A$61:$A$64</definedName>
    <definedName name="\Z" localSheetId="6">'P11-0605'!$A$62:$A$65</definedName>
    <definedName name="\Z" localSheetId="7">'P12-0605'!$A$61:$A$67</definedName>
    <definedName name="\Z" localSheetId="8">'P13-0605'!$A$62:$A$65</definedName>
    <definedName name="\Z">'P14-0605'!$A$62:$A$65</definedName>
    <definedName name="_xlnm.Print_Area" localSheetId="2">'P03-0605'!$A$129:$E$203</definedName>
    <definedName name="_xlnm.Print_Area" localSheetId="3">'P06-0605'!$A$129:$E$203</definedName>
    <definedName name="_xlnm.Print_Area" localSheetId="10">'P15-0605'!$A$1:$E$59</definedName>
    <definedName name="_xlnm.Print_Area" localSheetId="11">'P16-0605'!$A$1:$E$57</definedName>
  </definedNames>
  <calcPr fullCalcOnLoad="1"/>
</workbook>
</file>

<file path=xl/sharedStrings.xml><?xml version="1.0" encoding="utf-8"?>
<sst xmlns="http://schemas.openxmlformats.org/spreadsheetml/2006/main" count="2219" uniqueCount="525">
  <si>
    <t>TENNESSEE DEPARTMENT OF REVENUE</t>
  </si>
  <si>
    <t>SALES AND USE  TAX BY CLASSIFICATION</t>
  </si>
  <si>
    <t>FISCAL YEAR 2004-2005</t>
  </si>
  <si>
    <t>Page # 16</t>
  </si>
  <si>
    <t>JUNE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</si>
  <si>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</si>
  <si>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</si>
  <si>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</si>
  <si>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</si>
  <si>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</si>
  <si>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</si>
  <si>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</si>
  <si>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</si>
  <si>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</si>
  <si>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</si>
  <si>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</si>
  <si>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</si>
  <si>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</si>
  <si>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</si>
  <si>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</si>
  <si>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</si>
  <si>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</si>
  <si>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</si>
  <si>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</si>
  <si>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</si>
  <si>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</si>
  <si>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</si>
  <si>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</si>
  <si>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</si>
  <si>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</si>
  <si>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</si>
  <si>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</si>
  <si>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</si>
  <si>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</si>
  <si>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</si>
  <si>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</si>
  <si>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</si>
  <si>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</si>
  <si>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</si>
  <si>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</si>
  <si>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</si>
  <si>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</si>
  <si>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</si>
  <si>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</si>
  <si>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</si>
  <si>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</si>
  <si>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</si>
  <si>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</si>
  <si>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</si>
  <si>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</si>
  <si>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</si>
  <si>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</si>
  <si>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</si>
  <si>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</si>
  <si>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</si>
  <si>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</si>
  <si>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</si>
  <si>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</si>
  <si>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</si>
  <si>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</si>
  <si>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</si>
  <si>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</si>
  <si>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</si>
  <si>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</si>
  <si>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</si>
  <si>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</si>
  <si>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</si>
  <si>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</si>
  <si>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</si>
  <si>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</si>
  <si>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</si>
  <si>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</si>
  <si>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</si>
  <si>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</si>
  <si>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</si>
  <si>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</si>
  <si>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</si>
  <si>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</si>
  <si>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</si>
  <si>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</si>
  <si>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</si>
  <si>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</si>
  <si>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</si>
  <si>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</si>
  <si>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</si>
  <si>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</si>
  <si>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</si>
  <si>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</si>
  <si>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</si>
  <si>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</si>
  <si>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</si>
  <si>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</si>
  <si>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</si>
  <si>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</si>
  <si>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</si>
  <si>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</si>
  <si>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</si>
  <si>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</si>
  <si>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</si>
  <si>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</si>
  <si>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</si>
  <si>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</si>
  <si>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</si>
  <si>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</si>
  <si>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</si>
  <si>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</si>
  <si>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</si>
  <si>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 14</t>
  </si>
  <si>
    <t>COUNTIES</t>
  </si>
  <si>
    <t>Jun - 05</t>
  </si>
  <si>
    <t>Jul 04 - Jun 05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</si>
  <si>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</si>
  <si>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</si>
  <si>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</si>
  <si>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</si>
  <si>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</si>
  <si>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</si>
  <si>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</si>
  <si>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</si>
  <si>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</si>
  <si>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</si>
  <si>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</si>
  <si>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</si>
  <si>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</si>
  <si>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</si>
  <si>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</si>
  <si>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</si>
  <si>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</si>
  <si>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</si>
  <si>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</si>
  <si>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</si>
  <si>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</si>
  <si>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</si>
  <si>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</si>
  <si>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</si>
  <si>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</si>
  <si>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</si>
  <si>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</si>
  <si>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</si>
  <si>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</si>
  <si>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</si>
  <si>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</si>
  <si>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</si>
  <si>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</si>
  <si>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</si>
  <si>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</si>
  <si>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</si>
  <si>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</si>
  <si>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</si>
  <si>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</si>
  <si>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</si>
  <si>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</si>
  <si>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</si>
  <si>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</si>
  <si>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</si>
  <si>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</si>
  <si>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</si>
  <si>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</si>
  <si>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</si>
  <si>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</si>
  <si>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</si>
  <si>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</si>
  <si>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</si>
  <si>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</si>
  <si>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</si>
  <si>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</si>
  <si>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</si>
  <si>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</si>
  <si>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</si>
  <si>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</si>
  <si>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</si>
  <si>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</si>
  <si>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</si>
  <si>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</si>
  <si>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</si>
  <si>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</si>
  <si>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</si>
  <si>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</si>
  <si>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</si>
  <si>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</si>
  <si>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</si>
  <si>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</si>
  <si>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</si>
  <si>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</si>
  <si>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</si>
  <si>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</si>
  <si>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</si>
  <si>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</si>
  <si>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</si>
  <si>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</si>
  <si>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</si>
  <si>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</si>
  <si>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</si>
  <si>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</si>
  <si>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</si>
  <si>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</si>
  <si>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</si>
  <si>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</si>
  <si>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</si>
  <si>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</si>
  <si>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</si>
  <si>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</si>
  <si>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</si>
  <si>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</si>
  <si>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</si>
  <si>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</si>
  <si>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</si>
  <si>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</si>
  <si>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</si>
  <si>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</si>
  <si>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</si>
  <si>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</si>
  <si>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</si>
  <si>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</si>
  <si>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</si>
  <si>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</si>
  <si>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</si>
  <si>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</si>
  <si>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</si>
  <si>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</si>
  <si>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12</t>
  </si>
  <si>
    <t xml:space="preserve">69.PICKETT         </t>
  </si>
  <si>
    <t>Class of Tax   MOTOR VEHICLE</t>
  </si>
  <si>
    <t>PAGE # 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</si>
  <si>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</si>
  <si>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</si>
  <si>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</si>
  <si>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</si>
  <si>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</si>
  <si>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</si>
  <si>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</si>
  <si>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</si>
  <si>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</si>
  <si>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</si>
  <si>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</si>
  <si>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</si>
  <si>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>Jun-05</t>
  </si>
  <si>
    <t>20.FebATUR</t>
  </si>
  <si>
    <t xml:space="preserve">                       </t>
  </si>
  <si>
    <t xml:space="preserve">          SUMMARY OF COLLECTIONS </t>
  </si>
  <si>
    <t>July 2004-June 2005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</si>
  <si>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</si>
  <si>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</si>
  <si>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</si>
  <si>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</si>
  <si>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</si>
  <si>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</si>
  <si>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</si>
  <si>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</si>
  <si>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</si>
  <si>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</si>
  <si>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</si>
  <si>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</si>
  <si>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</si>
  <si>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</si>
  <si>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</si>
  <si>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</si>
  <si>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</si>
  <si>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</si>
  <si>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</si>
  <si>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</si>
  <si>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</si>
  <si>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</si>
  <si>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</si>
  <si>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</si>
  <si>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</si>
  <si>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</si>
  <si>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</si>
  <si>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</si>
  <si>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</si>
  <si>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</si>
  <si>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</si>
  <si>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</si>
  <si>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</si>
  <si>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</si>
  <si>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</si>
  <si>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</si>
  <si>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</si>
  <si>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</si>
  <si>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</si>
  <si>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</si>
  <si>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</si>
  <si>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</si>
  <si>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</si>
  <si>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</si>
  <si>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</si>
  <si>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</si>
  <si>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</si>
  <si>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</si>
  <si>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</si>
  <si>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</si>
  <si>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</si>
  <si>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</si>
  <si>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</si>
  <si>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</si>
  <si>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</si>
  <si>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</si>
  <si>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</si>
  <si>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</si>
  <si>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</si>
  <si>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</si>
  <si>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</si>
  <si>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</si>
  <si>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</si>
  <si>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</si>
  <si>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</si>
  <si>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</si>
  <si>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</si>
  <si>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</si>
  <si>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</si>
  <si>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</si>
  <si>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</si>
  <si>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</si>
  <si>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</si>
  <si>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</si>
  <si>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</si>
  <si>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</si>
  <si>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</si>
  <si>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</si>
  <si>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</si>
  <si>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</si>
  <si>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</si>
  <si>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</si>
  <si>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</si>
  <si>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</si>
  <si>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</si>
  <si>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</si>
  <si>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</si>
  <si>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</si>
  <si>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</si>
  <si>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</si>
  <si>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</si>
  <si>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</si>
  <si>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</si>
  <si>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</si>
  <si>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</si>
  <si>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</si>
  <si>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</si>
  <si>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</si>
  <si>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</si>
  <si>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</si>
  <si>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</si>
  <si>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</si>
  <si>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</si>
  <si>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</si>
  <si>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</si>
  <si>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</si>
  <si>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</si>
  <si>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</si>
  <si>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</si>
  <si>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</si>
  <si>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</si>
  <si>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</si>
  <si>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</si>
  <si>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</si>
  <si>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</si>
  <si>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</si>
  <si>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</si>
  <si>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</si>
  <si>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</si>
  <si>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</si>
  <si>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</si>
  <si>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</si>
  <si>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</si>
  <si>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</si>
  <si>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</si>
  <si>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</si>
  <si>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</si>
  <si>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</si>
  <si>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</si>
  <si>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</si>
  <si>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</si>
  <si>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</si>
  <si>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</si>
  <si>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</si>
  <si>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</si>
  <si>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</si>
  <si>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</si>
  <si>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</si>
  <si>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</si>
  <si>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</si>
  <si>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</si>
  <si>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</si>
  <si>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</si>
  <si>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</si>
  <si>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</si>
  <si>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</si>
  <si>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</si>
  <si>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</si>
  <si>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</si>
  <si>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</si>
  <si>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</si>
  <si>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</si>
  <si>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</si>
  <si>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</si>
  <si>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</si>
  <si>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</si>
  <si>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</si>
  <si>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</si>
  <si>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</si>
  <si>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</si>
  <si>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</si>
  <si>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</si>
  <si>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</si>
  <si>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</si>
  <si>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</si>
  <si>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</si>
  <si>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</si>
  <si>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</si>
  <si>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</si>
  <si>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</si>
  <si>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</si>
  <si>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</si>
  <si>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</si>
  <si>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</si>
  <si>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</si>
  <si>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</si>
  <si>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</si>
  <si>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</si>
  <si>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</si>
  <si>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</si>
  <si>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</si>
  <si>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</si>
  <si>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</si>
  <si>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</si>
  <si>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</si>
  <si>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</si>
  <si>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</si>
  <si>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</si>
  <si>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</si>
  <si>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</si>
  <si>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</si>
  <si>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</si>
  <si>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</si>
  <si>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</si>
  <si>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</si>
  <si>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</si>
  <si>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</si>
  <si>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</si>
  <si>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</si>
  <si>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</si>
  <si>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</si>
  <si>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</si>
  <si>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</si>
  <si>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</si>
  <si>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</si>
  <si>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</si>
  <si>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</si>
  <si>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</si>
  <si>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</si>
  <si>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</si>
  <si>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</si>
  <si>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</si>
  <si>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</si>
  <si>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</si>
  <si>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</si>
  <si>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</si>
  <si>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</si>
  <si>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</si>
  <si>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</si>
  <si>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June 2005</t>
  </si>
  <si>
    <t>PAGE # 3</t>
  </si>
  <si>
    <t>PAGE # 4</t>
  </si>
  <si>
    <t>PAGE # 5</t>
  </si>
  <si>
    <t>N/A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</si>
  <si>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</si>
  <si>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</si>
  <si>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</si>
  <si>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</si>
  <si>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</si>
  <si>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04 - June 05</t>
  </si>
  <si>
    <t xml:space="preserve">   </t>
  </si>
  <si>
    <t>PAGE # 2</t>
  </si>
  <si>
    <t>YTD 6/2005</t>
  </si>
  <si>
    <t>DO NOT INCLUDE start 07/00</t>
  </si>
  <si>
    <t>Monthly</t>
  </si>
  <si>
    <t>2003 CHANGE 2004</t>
  </si>
  <si>
    <t>%</t>
  </si>
  <si>
    <t>2004 CHANGE 2005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</si>
  <si>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</si>
  <si>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</si>
  <si>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</si>
  <si>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</si>
  <si>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</si>
  <si>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</si>
  <si>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</si>
  <si>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</si>
  <si>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</si>
  <si>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</si>
  <si>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</si>
  <si>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</si>
  <si>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</si>
  <si>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</si>
  <si>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</si>
  <si>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</si>
  <si>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</si>
  <si>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</si>
  <si>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</si>
  <si>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</si>
  <si>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</si>
  <si>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</si>
  <si>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</si>
  <si>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</si>
  <si>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</si>
  <si>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</si>
  <si>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</si>
  <si>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</si>
  <si>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</si>
  <si>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 xml:space="preserve">          N/A</t>
  </si>
  <si>
    <t xml:space="preserve">              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</si>
  <si>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</si>
  <si>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</si>
  <si>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</si>
  <si>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</si>
  <si>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</si>
  <si>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</si>
  <si>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</si>
  <si>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</si>
  <si>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</si>
  <si>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</si>
  <si>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</si>
  <si>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</si>
  <si>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</si>
  <si>
    <t xml:space="preserve">      'N/A</t>
  </si>
  <si>
    <t xml:space="preserve">           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</si>
</sst>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€-2]\ #,##0.00_);[Red]\([$€-2]\ #,##0.00\)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3" fontId="10" fillId="0" borderId="0" xfId="62" applyNumberFormat="1" applyFont="1" applyAlignment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3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3" fillId="34" borderId="0" xfId="0" applyFont="1" applyFill="1" applyAlignment="1">
      <alignment/>
    </xf>
    <xf numFmtId="39" fontId="11" fillId="0" borderId="32" xfId="0" applyNumberFormat="1" applyFont="1" applyBorder="1" applyAlignment="1" applyProtection="1">
      <alignment/>
      <protection locked="0"/>
    </xf>
    <xf numFmtId="39" fontId="14" fillId="35" borderId="32" xfId="0" applyNumberFormat="1" applyFont="1" applyFill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39" fontId="15" fillId="0" borderId="34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6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4" xfId="0" applyFont="1" applyFill="1" applyBorder="1" applyAlignment="1" applyProtection="1">
      <alignment horizontal="center"/>
      <protection/>
    </xf>
    <xf numFmtId="39" fontId="13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39" fontId="11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1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3" fillId="0" borderId="32" xfId="61" applyNumberFormat="1" applyFont="1" applyBorder="1" applyProtection="1">
      <alignment/>
      <protection/>
    </xf>
    <xf numFmtId="39" fontId="13" fillId="0" borderId="38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4" fillId="35" borderId="31" xfId="61" applyNumberFormat="1" applyFont="1" applyFill="1" applyBorder="1" applyProtection="1">
      <alignment/>
      <protection locked="0"/>
    </xf>
    <xf numFmtId="39" fontId="14" fillId="35" borderId="31" xfId="61" applyNumberFormat="1" applyFont="1" applyFill="1" applyBorder="1" applyProtection="1">
      <alignment/>
      <protection/>
    </xf>
    <xf numFmtId="39" fontId="13" fillId="0" borderId="0" xfId="61" applyNumberFormat="1" applyFont="1" applyProtection="1">
      <alignment/>
      <protection/>
    </xf>
    <xf numFmtId="43" fontId="13" fillId="0" borderId="0" xfId="42" applyFont="1" applyAlignment="1" applyProtection="1">
      <alignment/>
      <protection/>
    </xf>
    <xf numFmtId="39" fontId="13" fillId="0" borderId="0" xfId="61" applyNumberFormat="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39" fontId="13" fillId="0" borderId="32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0" fontId="13" fillId="34" borderId="25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7" fillId="32" borderId="0" xfId="60" applyNumberFormat="1" applyFont="1">
      <alignment/>
      <protection/>
    </xf>
    <xf numFmtId="39" fontId="14" fillId="32" borderId="0" xfId="60" applyNumberFormat="1" applyFont="1">
      <alignment/>
      <protection/>
    </xf>
    <xf numFmtId="39" fontId="18" fillId="32" borderId="0" xfId="60" applyNumberFormat="1" applyFont="1">
      <alignment/>
      <protection/>
    </xf>
    <xf numFmtId="17" fontId="17" fillId="32" borderId="0" xfId="60" applyNumberFormat="1" applyFont="1" applyAlignment="1" applyProtection="1">
      <alignment horizontal="left"/>
      <protection locked="0"/>
    </xf>
    <xf numFmtId="39" fontId="17" fillId="32" borderId="0" xfId="60" applyNumberFormat="1" applyFont="1" applyProtection="1">
      <alignment/>
      <protection locked="0"/>
    </xf>
    <xf numFmtId="7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Fill="1" applyBorder="1" applyAlignment="1">
      <alignment horizontal="center"/>
      <protection/>
    </xf>
    <xf numFmtId="7" fontId="18" fillId="32" borderId="0" xfId="60" applyNumberFormat="1" applyFont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>
      <alignment/>
      <protection/>
    </xf>
    <xf numFmtId="39" fontId="14" fillId="32" borderId="15" xfId="60" applyNumberFormat="1" applyFont="1" applyBorder="1">
      <alignment/>
      <protection/>
    </xf>
    <xf numFmtId="39" fontId="14" fillId="32" borderId="14" xfId="60" applyNumberFormat="1" applyFont="1" applyBorder="1" applyProtection="1">
      <alignment/>
      <protection locked="0"/>
    </xf>
    <xf numFmtId="39" fontId="14" fillId="32" borderId="39" xfId="60" applyNumberFormat="1" applyFont="1" applyBorder="1" applyAlignment="1">
      <alignment horizontal="center"/>
      <protection/>
    </xf>
    <xf numFmtId="39" fontId="14" fillId="32" borderId="26" xfId="60" applyNumberFormat="1" applyFont="1" applyBorder="1">
      <alignment/>
      <protection/>
    </xf>
    <xf numFmtId="39" fontId="14" fillId="32" borderId="32" xfId="60" applyNumberFormat="1" applyFont="1" applyBorder="1">
      <alignment/>
      <protection/>
    </xf>
    <xf numFmtId="10" fontId="14" fillId="32" borderId="32" xfId="60" applyNumberFormat="1" applyFont="1" applyBorder="1">
      <alignment/>
      <protection/>
    </xf>
    <xf numFmtId="10" fontId="14" fillId="32" borderId="15" xfId="60" applyNumberFormat="1" applyFont="1" applyBorder="1">
      <alignment/>
      <protection/>
    </xf>
    <xf numFmtId="39" fontId="14" fillId="32" borderId="29" xfId="60" applyNumberFormat="1" applyFont="1" applyBorder="1" applyProtection="1">
      <alignment/>
      <protection locked="0"/>
    </xf>
    <xf numFmtId="39" fontId="14" fillId="32" borderId="25" xfId="60" applyNumberFormat="1" applyFont="1" applyBorder="1">
      <alignment/>
      <protection/>
    </xf>
    <xf numFmtId="10" fontId="14" fillId="32" borderId="25" xfId="60" applyNumberFormat="1" applyFont="1" applyBorder="1">
      <alignment/>
      <protection/>
    </xf>
    <xf numFmtId="39" fontId="17" fillId="32" borderId="0" xfId="60" applyNumberFormat="1" applyFont="1" applyFill="1">
      <alignment/>
      <protection/>
    </xf>
    <xf numFmtId="39" fontId="14" fillId="32" borderId="29" xfId="60" applyNumberFormat="1" applyFont="1" applyBorder="1">
      <alignment/>
      <protection/>
    </xf>
    <xf numFmtId="39" fontId="14" fillId="32" borderId="31" xfId="60" applyNumberFormat="1" applyFont="1" applyBorder="1">
      <alignment/>
      <protection/>
    </xf>
    <xf numFmtId="39" fontId="14" fillId="32" borderId="39" xfId="60" applyNumberFormat="1" applyFont="1" applyBorder="1">
      <alignment/>
      <protection/>
    </xf>
    <xf numFmtId="10" fontId="14" fillId="32" borderId="40" xfId="60" applyNumberFormat="1" applyFont="1" applyBorder="1">
      <alignment/>
      <protection/>
    </xf>
    <xf numFmtId="39" fontId="14" fillId="32" borderId="39" xfId="60" applyNumberFormat="1" applyFont="1" applyFill="1" applyBorder="1">
      <alignment/>
      <protection/>
    </xf>
    <xf numFmtId="10" fontId="14" fillId="32" borderId="31" xfId="60" applyNumberFormat="1" applyFont="1" applyBorder="1">
      <alignment/>
      <protection/>
    </xf>
    <xf numFmtId="39" fontId="14" fillId="32" borderId="14" xfId="60" applyNumberFormat="1" applyFont="1" applyBorder="1" applyAlignment="1" quotePrefix="1">
      <alignment horizontal="left"/>
      <protection/>
    </xf>
    <xf numFmtId="39" fontId="14" fillId="32" borderId="14" xfId="60" applyNumberFormat="1" applyFont="1" applyBorder="1" applyAlignment="1">
      <alignment horizontal="left"/>
      <protection/>
    </xf>
    <xf numFmtId="39" fontId="14" fillId="32" borderId="40" xfId="60" applyNumberFormat="1" applyFont="1" applyBorder="1">
      <alignment/>
      <protection/>
    </xf>
    <xf numFmtId="10" fontId="14" fillId="32" borderId="38" xfId="60" applyNumberFormat="1" applyFont="1" applyBorder="1">
      <alignment/>
      <protection/>
    </xf>
    <xf numFmtId="39" fontId="14" fillId="32" borderId="41" xfId="60" applyNumberFormat="1" applyFont="1" applyBorder="1">
      <alignment/>
      <protection/>
    </xf>
    <xf numFmtId="10" fontId="14" fillId="32" borderId="26" xfId="60" applyNumberFormat="1" applyFont="1" applyBorder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 applyAlignment="1">
      <alignment horizontal="center"/>
      <protection/>
    </xf>
    <xf numFmtId="39" fontId="17" fillId="32" borderId="14" xfId="60" applyNumberFormat="1" applyFont="1" applyBorder="1" applyAlignment="1" quotePrefix="1">
      <alignment horizontal="left"/>
      <protection/>
    </xf>
    <xf numFmtId="39" fontId="14" fillId="32" borderId="42" xfId="60" applyNumberFormat="1" applyFont="1" applyBorder="1">
      <alignment/>
      <protection/>
    </xf>
    <xf numFmtId="39" fontId="20" fillId="32" borderId="14" xfId="60" applyNumberFormat="1" applyFont="1" applyBorder="1" applyAlignment="1">
      <alignment horizontal="left"/>
      <protection/>
    </xf>
    <xf numFmtId="39" fontId="14" fillId="32" borderId="14" xfId="60" applyNumberFormat="1" applyFont="1" applyBorder="1" quotePrefix="1">
      <alignment/>
      <protection/>
    </xf>
    <xf numFmtId="39" fontId="17" fillId="32" borderId="32" xfId="60" applyNumberFormat="1" applyFont="1" applyBorder="1">
      <alignment/>
      <protection/>
    </xf>
    <xf numFmtId="10" fontId="17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7" fillId="32" borderId="0" xfId="59" applyNumberFormat="1" applyFont="1">
      <alignment/>
      <protection/>
    </xf>
    <xf numFmtId="39" fontId="14" fillId="32" borderId="0" xfId="59" applyNumberFormat="1" applyFont="1">
      <alignment/>
      <protection/>
    </xf>
    <xf numFmtId="39" fontId="18" fillId="32" borderId="0" xfId="59" applyNumberFormat="1" applyFont="1">
      <alignment/>
      <protection/>
    </xf>
    <xf numFmtId="17" fontId="17" fillId="32" borderId="0" xfId="59" applyNumberFormat="1" applyFont="1" applyAlignment="1" applyProtection="1" quotePrefix="1">
      <alignment horizontal="left"/>
      <protection locked="0"/>
    </xf>
    <xf numFmtId="39" fontId="17" fillId="32" borderId="0" xfId="59" applyNumberFormat="1" applyFont="1" applyProtection="1">
      <alignment/>
      <protection locked="0"/>
    </xf>
    <xf numFmtId="7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Fill="1" applyBorder="1" applyAlignment="1">
      <alignment horizontal="center"/>
      <protection/>
    </xf>
    <xf numFmtId="7" fontId="18" fillId="32" borderId="0" xfId="59" applyNumberFormat="1" applyFont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>
      <alignment/>
      <protection/>
    </xf>
    <xf numFmtId="39" fontId="14" fillId="32" borderId="15" xfId="59" applyNumberFormat="1" applyFont="1" applyBorder="1">
      <alignment/>
      <protection/>
    </xf>
    <xf numFmtId="39" fontId="14" fillId="32" borderId="14" xfId="59" applyNumberFormat="1" applyFont="1" applyBorder="1" applyProtection="1">
      <alignment/>
      <protection locked="0"/>
    </xf>
    <xf numFmtId="39" fontId="14" fillId="32" borderId="39" xfId="59" applyNumberFormat="1" applyFont="1" applyBorder="1" applyAlignment="1">
      <alignment horizontal="center"/>
      <protection/>
    </xf>
    <xf numFmtId="39" fontId="14" fillId="32" borderId="32" xfId="59" applyNumberFormat="1" applyFont="1" applyBorder="1">
      <alignment/>
      <protection/>
    </xf>
    <xf numFmtId="39" fontId="14" fillId="32" borderId="26" xfId="59" applyNumberFormat="1" applyFont="1" applyBorder="1">
      <alignment/>
      <protection/>
    </xf>
    <xf numFmtId="10" fontId="14" fillId="32" borderId="32" xfId="59" applyNumberFormat="1" applyFont="1" applyBorder="1">
      <alignment/>
      <protection/>
    </xf>
    <xf numFmtId="10" fontId="14" fillId="32" borderId="15" xfId="59" applyNumberFormat="1" applyFont="1" applyBorder="1">
      <alignment/>
      <protection/>
    </xf>
    <xf numFmtId="39" fontId="14" fillId="32" borderId="29" xfId="59" applyNumberFormat="1" applyFont="1" applyBorder="1" applyProtection="1">
      <alignment/>
      <protection locked="0"/>
    </xf>
    <xf numFmtId="39" fontId="14" fillId="32" borderId="25" xfId="59" applyNumberFormat="1" applyFont="1" applyBorder="1">
      <alignment/>
      <protection/>
    </xf>
    <xf numFmtId="10" fontId="14" fillId="32" borderId="25" xfId="59" applyNumberFormat="1" applyFont="1" applyBorder="1">
      <alignment/>
      <protection/>
    </xf>
    <xf numFmtId="39" fontId="17" fillId="32" borderId="0" xfId="59" applyNumberFormat="1" applyFont="1" applyFill="1">
      <alignment/>
      <protection/>
    </xf>
    <xf numFmtId="39" fontId="14" fillId="32" borderId="29" xfId="59" applyNumberFormat="1" applyFont="1" applyBorder="1">
      <alignment/>
      <protection/>
    </xf>
    <xf numFmtId="39" fontId="14" fillId="32" borderId="31" xfId="59" applyNumberFormat="1" applyFont="1" applyBorder="1">
      <alignment/>
      <protection/>
    </xf>
    <xf numFmtId="39" fontId="14" fillId="32" borderId="39" xfId="59" applyNumberFormat="1" applyFont="1" applyBorder="1">
      <alignment/>
      <protection/>
    </xf>
    <xf numFmtId="10" fontId="14" fillId="32" borderId="40" xfId="59" applyNumberFormat="1" applyFont="1" applyBorder="1">
      <alignment/>
      <protection/>
    </xf>
    <xf numFmtId="39" fontId="14" fillId="32" borderId="39" xfId="59" applyNumberFormat="1" applyFont="1" applyFill="1" applyBorder="1">
      <alignment/>
      <protection/>
    </xf>
    <xf numFmtId="10" fontId="14" fillId="32" borderId="31" xfId="59" applyNumberFormat="1" applyFont="1" applyBorder="1">
      <alignment/>
      <protection/>
    </xf>
    <xf numFmtId="39" fontId="14" fillId="32" borderId="14" xfId="59" applyNumberFormat="1" applyFont="1" applyBorder="1" applyAlignment="1" quotePrefix="1">
      <alignment horizontal="left"/>
      <protection/>
    </xf>
    <xf numFmtId="39" fontId="14" fillId="32" borderId="14" xfId="59" applyNumberFormat="1" applyFont="1" applyBorder="1" applyAlignment="1">
      <alignment horizontal="left"/>
      <protection/>
    </xf>
    <xf numFmtId="39" fontId="14" fillId="32" borderId="40" xfId="59" applyNumberFormat="1" applyFont="1" applyBorder="1">
      <alignment/>
      <protection/>
    </xf>
    <xf numFmtId="10" fontId="14" fillId="32" borderId="38" xfId="59" applyNumberFormat="1" applyFont="1" applyBorder="1">
      <alignment/>
      <protection/>
    </xf>
    <xf numFmtId="39" fontId="14" fillId="32" borderId="41" xfId="59" applyNumberFormat="1" applyFont="1" applyBorder="1">
      <alignment/>
      <protection/>
    </xf>
    <xf numFmtId="10" fontId="14" fillId="32" borderId="26" xfId="59" applyNumberFormat="1" applyFont="1" applyBorder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 applyAlignment="1">
      <alignment horizontal="center"/>
      <protection/>
    </xf>
    <xf numFmtId="39" fontId="17" fillId="32" borderId="14" xfId="59" applyNumberFormat="1" applyFont="1" applyBorder="1" applyAlignment="1" quotePrefix="1">
      <alignment horizontal="left"/>
      <protection/>
    </xf>
    <xf numFmtId="39" fontId="14" fillId="32" borderId="42" xfId="59" applyNumberFormat="1" applyFont="1" applyBorder="1">
      <alignment/>
      <protection/>
    </xf>
    <xf numFmtId="39" fontId="20" fillId="32" borderId="14" xfId="59" applyNumberFormat="1" applyFont="1" applyBorder="1" applyAlignment="1">
      <alignment horizontal="left"/>
      <protection/>
    </xf>
    <xf numFmtId="39" fontId="14" fillId="32" borderId="14" xfId="59" applyNumberFormat="1" applyFont="1" applyBorder="1" quotePrefix="1">
      <alignment/>
      <protection/>
    </xf>
    <xf numFmtId="10" fontId="14" fillId="32" borderId="40" xfId="59" applyNumberFormat="1" applyFont="1" applyBorder="1" applyAlignment="1" quotePrefix="1">
      <alignment horizontal="center"/>
      <protection/>
    </xf>
    <xf numFmtId="39" fontId="17" fillId="32" borderId="32" xfId="59" applyNumberFormat="1" applyFont="1" applyBorder="1">
      <alignment/>
      <protection/>
    </xf>
    <xf numFmtId="10" fontId="17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4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7" fillId="32" borderId="0" xfId="58" applyNumberFormat="1" applyFont="1" applyProtection="1">
      <alignment/>
      <protection locked="0"/>
    </xf>
    <xf numFmtId="17" fontId="14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4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7" fillId="32" borderId="25" xfId="58" applyNumberFormat="1" applyFont="1" applyBorder="1">
      <alignment/>
      <protection/>
    </xf>
    <xf numFmtId="0" fontId="17" fillId="32" borderId="25" xfId="58" applyNumberFormat="1" applyFont="1" applyBorder="1" applyAlignment="1" applyProtection="1">
      <alignment horizontal="center"/>
      <protection locked="0"/>
    </xf>
    <xf numFmtId="0" fontId="17" fillId="32" borderId="25" xfId="58" applyNumberFormat="1" applyFont="1" applyFill="1" applyBorder="1" applyAlignment="1" applyProtection="1">
      <alignment horizontal="center"/>
      <protection locked="0"/>
    </xf>
    <xf numFmtId="0" fontId="14" fillId="32" borderId="25" xfId="58" applyNumberFormat="1" applyFont="1" applyBorder="1">
      <alignment/>
      <protection/>
    </xf>
    <xf numFmtId="0" fontId="14" fillId="32" borderId="25" xfId="58" applyNumberFormat="1" applyFont="1" applyBorder="1" applyAlignment="1">
      <alignment horizontal="center"/>
      <protection/>
    </xf>
    <xf numFmtId="0" fontId="14" fillId="32" borderId="25" xfId="58" applyNumberFormat="1" applyFont="1" applyFill="1" applyBorder="1" applyAlignment="1">
      <alignment horizontal="center"/>
      <protection/>
    </xf>
    <xf numFmtId="0" fontId="14" fillId="32" borderId="29" xfId="58" applyNumberFormat="1" applyFont="1" applyBorder="1">
      <alignment/>
      <protection/>
    </xf>
    <xf numFmtId="39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>
      <alignment/>
      <protection/>
    </xf>
    <xf numFmtId="10" fontId="14" fillId="32" borderId="25" xfId="58" applyNumberFormat="1" applyFont="1" applyBorder="1">
      <alignment/>
      <protection/>
    </xf>
    <xf numFmtId="10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 applyProtection="1">
      <alignment/>
      <protection locked="0"/>
    </xf>
    <xf numFmtId="0" fontId="14" fillId="32" borderId="43" xfId="58" applyNumberFormat="1" applyFont="1" applyBorder="1">
      <alignment/>
      <protection/>
    </xf>
    <xf numFmtId="10" fontId="14" fillId="32" borderId="25" xfId="58" applyNumberFormat="1" applyFont="1" applyBorder="1" applyAlignment="1">
      <alignment horizontal="center"/>
      <protection/>
    </xf>
    <xf numFmtId="39" fontId="17" fillId="32" borderId="39" xfId="58" applyNumberFormat="1" applyFont="1" applyBorder="1">
      <alignment/>
      <protection/>
    </xf>
    <xf numFmtId="39" fontId="17" fillId="32" borderId="32" xfId="58" applyNumberFormat="1" applyFont="1" applyBorder="1">
      <alignment/>
      <protection/>
    </xf>
    <xf numFmtId="10" fontId="17" fillId="32" borderId="32" xfId="58" applyNumberFormat="1" applyFont="1" applyBorder="1">
      <alignment/>
      <protection/>
    </xf>
    <xf numFmtId="10" fontId="17" fillId="32" borderId="32" xfId="58" applyNumberFormat="1" applyFont="1" applyFill="1" applyBorder="1">
      <alignment/>
      <protection/>
    </xf>
    <xf numFmtId="0" fontId="17" fillId="32" borderId="32" xfId="58" applyNumberFormat="1" applyFont="1" applyBorder="1">
      <alignment/>
      <protection/>
    </xf>
    <xf numFmtId="39" fontId="17" fillId="32" borderId="32" xfId="58" applyNumberFormat="1" applyFont="1" applyFill="1" applyBorder="1">
      <alignment/>
      <protection/>
    </xf>
    <xf numFmtId="39" fontId="14" fillId="32" borderId="32" xfId="58" applyNumberFormat="1" applyFont="1" applyFill="1" applyBorder="1">
      <alignment/>
      <protection/>
    </xf>
    <xf numFmtId="0" fontId="14" fillId="32" borderId="0" xfId="58" applyNumberFormat="1" applyFont="1" applyProtection="1">
      <alignment/>
      <protection locked="0"/>
    </xf>
    <xf numFmtId="39" fontId="14" fillId="32" borderId="0" xfId="58" applyNumberFormat="1" applyFont="1">
      <alignment/>
      <protection/>
    </xf>
    <xf numFmtId="39" fontId="18" fillId="32" borderId="0" xfId="58" applyNumberFormat="1" applyFont="1">
      <alignment/>
      <protection/>
    </xf>
    <xf numFmtId="0" fontId="18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1" fillId="32" borderId="0" xfId="57" applyNumberFormat="1" applyFont="1">
      <alignment/>
      <protection/>
    </xf>
    <xf numFmtId="0" fontId="14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173" fontId="17" fillId="32" borderId="0" xfId="57" applyNumberFormat="1" applyFont="1" applyAlignment="1" applyProtection="1">
      <alignment horizontal="left"/>
      <protection locked="0"/>
    </xf>
    <xf numFmtId="17" fontId="14" fillId="32" borderId="0" xfId="57" applyNumberFormat="1" applyFon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14" fillId="32" borderId="0" xfId="57" applyNumberFormat="1" applyFont="1" applyFill="1">
      <alignment/>
      <protection/>
    </xf>
    <xf numFmtId="0" fontId="22" fillId="32" borderId="0" xfId="57" applyNumberFormat="1" applyFont="1" applyAlignment="1">
      <alignment horizontal="center"/>
      <protection/>
    </xf>
    <xf numFmtId="0" fontId="17" fillId="32" borderId="25" xfId="57" applyNumberFormat="1" applyFont="1" applyBorder="1">
      <alignment/>
      <protection/>
    </xf>
    <xf numFmtId="0" fontId="17" fillId="32" borderId="25" xfId="57" applyNumberFormat="1" applyFont="1" applyBorder="1" applyAlignment="1" applyProtection="1">
      <alignment horizontal="center"/>
      <protection locked="0"/>
    </xf>
    <xf numFmtId="0" fontId="17" fillId="32" borderId="25" xfId="57" applyNumberFormat="1" applyFont="1" applyFill="1" applyBorder="1" applyAlignment="1" applyProtection="1">
      <alignment horizontal="center"/>
      <protection locked="0"/>
    </xf>
    <xf numFmtId="0" fontId="14" fillId="32" borderId="25" xfId="57" applyNumberFormat="1" applyFont="1" applyBorder="1">
      <alignment/>
      <protection/>
    </xf>
    <xf numFmtId="0" fontId="14" fillId="32" borderId="25" xfId="57" applyNumberFormat="1" applyFont="1" applyBorder="1" applyAlignment="1">
      <alignment horizontal="center"/>
      <protection/>
    </xf>
    <xf numFmtId="0" fontId="14" fillId="32" borderId="25" xfId="57" applyNumberFormat="1" applyFont="1" applyFill="1" applyBorder="1" applyAlignment="1">
      <alignment horizontal="center"/>
      <protection/>
    </xf>
    <xf numFmtId="0" fontId="14" fillId="32" borderId="29" xfId="57" applyNumberFormat="1" applyFont="1" applyBorder="1">
      <alignment/>
      <protection/>
    </xf>
    <xf numFmtId="39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>
      <alignment/>
      <protection/>
    </xf>
    <xf numFmtId="10" fontId="14" fillId="32" borderId="25" xfId="57" applyNumberFormat="1" applyFont="1" applyBorder="1">
      <alignment/>
      <protection/>
    </xf>
    <xf numFmtId="10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 applyProtection="1">
      <alignment/>
      <protection locked="0"/>
    </xf>
    <xf numFmtId="0" fontId="14" fillId="32" borderId="43" xfId="57" applyNumberFormat="1" applyFont="1" applyBorder="1">
      <alignment/>
      <protection/>
    </xf>
    <xf numFmtId="10" fontId="14" fillId="32" borderId="25" xfId="57" applyNumberFormat="1" applyFont="1" applyBorder="1" applyAlignment="1">
      <alignment horizontal="center"/>
      <protection/>
    </xf>
    <xf numFmtId="39" fontId="17" fillId="32" borderId="39" xfId="57" applyNumberFormat="1" applyFont="1" applyBorder="1">
      <alignment/>
      <protection/>
    </xf>
    <xf numFmtId="39" fontId="17" fillId="32" borderId="32" xfId="57" applyNumberFormat="1" applyFont="1" applyBorder="1">
      <alignment/>
      <protection/>
    </xf>
    <xf numFmtId="10" fontId="17" fillId="32" borderId="32" xfId="57" applyNumberFormat="1" applyFont="1" applyBorder="1">
      <alignment/>
      <protection/>
    </xf>
    <xf numFmtId="10" fontId="17" fillId="32" borderId="32" xfId="57" applyNumberFormat="1" applyFont="1" applyFill="1" applyBorder="1">
      <alignment/>
      <protection/>
    </xf>
    <xf numFmtId="0" fontId="14" fillId="32" borderId="32" xfId="57" applyNumberFormat="1" applyFont="1" applyBorder="1">
      <alignment/>
      <protection/>
    </xf>
    <xf numFmtId="39" fontId="14" fillId="32" borderId="32" xfId="57" applyNumberFormat="1" applyFont="1" applyFill="1" applyBorder="1">
      <alignment/>
      <protection/>
    </xf>
    <xf numFmtId="0" fontId="14" fillId="32" borderId="0" xfId="57" applyNumberFormat="1" applyFont="1" applyProtection="1">
      <alignment/>
      <protection locked="0"/>
    </xf>
    <xf numFmtId="39" fontId="14" fillId="32" borderId="0" xfId="57" applyNumberFormat="1" applyFont="1">
      <alignment/>
      <protection/>
    </xf>
    <xf numFmtId="39" fontId="18" fillId="32" borderId="0" xfId="57" applyNumberFormat="1" applyFont="1">
      <alignment/>
      <protection/>
    </xf>
    <xf numFmtId="0" fontId="18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605" xfId="57"/>
    <cellStyle name="Normal_P02-0605" xfId="58"/>
    <cellStyle name="Normal_P03-0605" xfId="59"/>
    <cellStyle name="Normal_P06-0605" xfId="60"/>
    <cellStyle name="Normal_P11-0605" xfId="61"/>
    <cellStyle name="Normal_p15-0605" xfId="62"/>
    <cellStyle name="Normal_p16-060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294" customWidth="1"/>
    <col min="2" max="2" width="25.7109375" style="294" customWidth="1"/>
    <col min="3" max="3" width="23.421875" style="294" customWidth="1"/>
    <col min="4" max="4" width="23.7109375" style="294" customWidth="1"/>
    <col min="5" max="5" width="25.7109375" style="294" customWidth="1"/>
    <col min="6" max="6" width="15.7109375" style="294" customWidth="1"/>
    <col min="7" max="7" width="25.7109375" style="294" customWidth="1"/>
    <col min="8" max="8" width="15.7109375" style="294" customWidth="1"/>
    <col min="9" max="16384" width="25.7109375" style="294" customWidth="1"/>
  </cols>
  <sheetData>
    <row r="1" ht="19.5" customHeight="1">
      <c r="A1" s="294" t="s">
        <v>465</v>
      </c>
    </row>
    <row r="2" ht="19.5" customHeight="1">
      <c r="C2" s="294" t="s">
        <v>106</v>
      </c>
    </row>
    <row r="3" spans="3:4" ht="19.5" customHeight="1">
      <c r="C3" s="294" t="s">
        <v>106</v>
      </c>
      <c r="D3" s="294" t="s">
        <v>106</v>
      </c>
    </row>
    <row r="4" ht="19.5" customHeight="1">
      <c r="C4" s="294" t="s">
        <v>106</v>
      </c>
    </row>
    <row r="7" spans="1:13" ht="19.5" customHeight="1">
      <c r="A7" s="295" t="s">
        <v>465</v>
      </c>
      <c r="B7" s="296" t="s">
        <v>465</v>
      </c>
      <c r="C7" s="297" t="s">
        <v>466</v>
      </c>
      <c r="D7" s="297"/>
      <c r="E7" s="297"/>
      <c r="F7" s="296"/>
      <c r="G7" s="296"/>
      <c r="H7" s="296"/>
      <c r="I7" s="298"/>
      <c r="J7" s="296"/>
      <c r="K7" s="297" t="s">
        <v>467</v>
      </c>
      <c r="L7" s="297"/>
      <c r="M7" s="296"/>
    </row>
    <row r="8" spans="1:13" ht="19.5" customHeight="1">
      <c r="A8" s="294" t="s">
        <v>465</v>
      </c>
      <c r="B8" s="296"/>
      <c r="C8" s="297" t="s">
        <v>468</v>
      </c>
      <c r="D8" s="297"/>
      <c r="E8" s="297"/>
      <c r="F8" s="296"/>
      <c r="G8" s="296"/>
      <c r="H8" s="296"/>
      <c r="I8" s="298"/>
      <c r="J8" s="296"/>
      <c r="K8" s="297" t="s">
        <v>469</v>
      </c>
      <c r="L8" s="297"/>
      <c r="M8" s="296"/>
    </row>
    <row r="9" spans="1:14" ht="19.5" customHeight="1">
      <c r="A9" s="299">
        <v>38504</v>
      </c>
      <c r="B9" s="296" t="s">
        <v>465</v>
      </c>
      <c r="C9" s="297"/>
      <c r="D9" s="297" t="s">
        <v>471</v>
      </c>
      <c r="E9" s="297"/>
      <c r="F9" s="296"/>
      <c r="G9" s="296"/>
      <c r="H9" s="297" t="s">
        <v>522</v>
      </c>
      <c r="I9" s="298"/>
      <c r="J9" s="300">
        <v>38508</v>
      </c>
      <c r="K9" s="296" t="s">
        <v>105</v>
      </c>
      <c r="L9" s="296" t="s">
        <v>106</v>
      </c>
      <c r="M9" s="301" t="s">
        <v>474</v>
      </c>
      <c r="N9" s="294" t="s">
        <v>106</v>
      </c>
    </row>
    <row r="10" spans="1:13" ht="19.5" customHeight="1">
      <c r="A10" s="296" t="s">
        <v>465</v>
      </c>
      <c r="B10" s="296"/>
      <c r="C10" s="296"/>
      <c r="D10" s="302"/>
      <c r="E10" s="296"/>
      <c r="F10" s="296"/>
      <c r="G10" s="296"/>
      <c r="H10" s="296"/>
      <c r="I10" s="298"/>
      <c r="J10" s="296"/>
      <c r="K10" s="296"/>
      <c r="L10" s="296"/>
      <c r="M10" s="303" t="s">
        <v>475</v>
      </c>
    </row>
    <row r="11" spans="1:13" ht="19.5" customHeight="1">
      <c r="A11" s="304" t="s">
        <v>242</v>
      </c>
      <c r="B11" s="305">
        <v>2003</v>
      </c>
      <c r="C11" s="305">
        <v>2004</v>
      </c>
      <c r="D11" s="306">
        <v>2005</v>
      </c>
      <c r="E11" s="305" t="s">
        <v>476</v>
      </c>
      <c r="F11" s="305" t="s">
        <v>477</v>
      </c>
      <c r="G11" s="306" t="s">
        <v>478</v>
      </c>
      <c r="H11" s="306" t="s">
        <v>477</v>
      </c>
      <c r="I11" s="298"/>
      <c r="J11" s="307"/>
      <c r="K11" s="308" t="s">
        <v>479</v>
      </c>
      <c r="L11" s="308" t="s">
        <v>480</v>
      </c>
      <c r="M11" s="309" t="s">
        <v>481</v>
      </c>
    </row>
    <row r="12" spans="1:13" ht="19.5" customHeight="1">
      <c r="A12" s="310" t="s">
        <v>482</v>
      </c>
      <c r="B12" s="311">
        <v>66654629.98</v>
      </c>
      <c r="C12" s="311">
        <v>81431406.36</v>
      </c>
      <c r="D12" s="311">
        <f>+M13</f>
        <v>85528209.85000001</v>
      </c>
      <c r="E12" s="312">
        <f aca="true" t="shared" si="0" ref="E12:E32">-B12+C12</f>
        <v>14776776.380000003</v>
      </c>
      <c r="F12" s="313">
        <f>E12/B12</f>
        <v>0.22169167219792288</v>
      </c>
      <c r="G12" s="311">
        <f aca="true" t="shared" si="1" ref="G12:G32">-C12+D12</f>
        <v>4096803.4900000095</v>
      </c>
      <c r="H12" s="314">
        <f aca="true" t="shared" si="2" ref="H12:H32">G12/C12</f>
        <v>0.050309870271532046</v>
      </c>
      <c r="I12" s="298"/>
      <c r="J12" s="307" t="s">
        <v>242</v>
      </c>
      <c r="K12" s="308" t="s">
        <v>483</v>
      </c>
      <c r="L12" s="308" t="s">
        <v>483</v>
      </c>
      <c r="M12" s="309" t="s">
        <v>483</v>
      </c>
    </row>
    <row r="13" spans="1:13" ht="19.5" customHeight="1">
      <c r="A13" s="310" t="s">
        <v>484</v>
      </c>
      <c r="B13" s="311">
        <v>116376711.1</v>
      </c>
      <c r="C13" s="311">
        <v>143189382.44</v>
      </c>
      <c r="D13" s="311">
        <f aca="true" t="shared" si="3" ref="D13:D31">M14</f>
        <v>152770219.02</v>
      </c>
      <c r="E13" s="312">
        <f t="shared" si="0"/>
        <v>26812671.340000004</v>
      </c>
      <c r="F13" s="313">
        <f>E13/B13</f>
        <v>0.2303955068549794</v>
      </c>
      <c r="G13" s="311">
        <f t="shared" si="1"/>
        <v>9580836.580000013</v>
      </c>
      <c r="H13" s="314">
        <f t="shared" si="2"/>
        <v>0.06691024443809322</v>
      </c>
      <c r="I13" s="298"/>
      <c r="J13" s="307" t="s">
        <v>482</v>
      </c>
      <c r="K13" s="315">
        <f>17669260.51+67858949.34</f>
        <v>85528209.85000001</v>
      </c>
      <c r="L13" s="315"/>
      <c r="M13" s="311">
        <f aca="true" t="shared" si="4" ref="M13:M33">K13+L13</f>
        <v>85528209.85000001</v>
      </c>
    </row>
    <row r="14" spans="1:13" ht="19.5" customHeight="1">
      <c r="A14" s="310" t="s">
        <v>485</v>
      </c>
      <c r="B14" s="311">
        <v>2018032.45</v>
      </c>
      <c r="C14" s="311">
        <v>814892.19</v>
      </c>
      <c r="D14" s="311">
        <f t="shared" si="3"/>
        <v>1457450.11</v>
      </c>
      <c r="E14" s="312">
        <f t="shared" si="0"/>
        <v>-1203140.26</v>
      </c>
      <c r="F14" s="313">
        <f>E14/B14</f>
        <v>-0.5961947044013093</v>
      </c>
      <c r="G14" s="311">
        <f t="shared" si="1"/>
        <v>642557.9200000002</v>
      </c>
      <c r="H14" s="314">
        <f t="shared" si="2"/>
        <v>0.7885189327928155</v>
      </c>
      <c r="I14" s="298"/>
      <c r="J14" s="307" t="s">
        <v>484</v>
      </c>
      <c r="K14" s="315">
        <f>26746455.96+126023763.06</f>
        <v>152770219.02</v>
      </c>
      <c r="L14" s="315"/>
      <c r="M14" s="311">
        <f t="shared" si="4"/>
        <v>152770219.02</v>
      </c>
    </row>
    <row r="15" spans="1:13" ht="19.5" customHeight="1">
      <c r="A15" s="310" t="s">
        <v>486</v>
      </c>
      <c r="B15" s="311">
        <v>6032430.31</v>
      </c>
      <c r="C15" s="311">
        <v>6888173.89</v>
      </c>
      <c r="D15" s="311">
        <f t="shared" si="3"/>
        <v>1972843.86</v>
      </c>
      <c r="E15" s="312">
        <f t="shared" si="0"/>
        <v>855743.5800000001</v>
      </c>
      <c r="F15" s="313">
        <f aca="true" t="shared" si="5" ref="F15:F32">E15/B15</f>
        <v>0.14185718458801394</v>
      </c>
      <c r="G15" s="311">
        <f t="shared" si="1"/>
        <v>-4915330.029999999</v>
      </c>
      <c r="H15" s="314">
        <f t="shared" si="2"/>
        <v>-0.7135897131075475</v>
      </c>
      <c r="I15" s="298"/>
      <c r="J15" s="307" t="s">
        <v>487</v>
      </c>
      <c r="K15" s="315">
        <v>1457450.11</v>
      </c>
      <c r="L15" s="315"/>
      <c r="M15" s="311">
        <f t="shared" si="4"/>
        <v>1457450.11</v>
      </c>
    </row>
    <row r="16" spans="1:13" ht="19.5" customHeight="1">
      <c r="A16" s="310" t="s">
        <v>488</v>
      </c>
      <c r="B16" s="311">
        <v>55025007.35</v>
      </c>
      <c r="C16" s="311">
        <v>51458900.5</v>
      </c>
      <c r="D16" s="311">
        <f t="shared" si="3"/>
        <v>53228312.81</v>
      </c>
      <c r="E16" s="312">
        <f t="shared" si="0"/>
        <v>-3566106.8500000015</v>
      </c>
      <c r="F16" s="313">
        <f t="shared" si="5"/>
        <v>-0.06480883913957354</v>
      </c>
      <c r="G16" s="311">
        <f t="shared" si="1"/>
        <v>1769412.3100000024</v>
      </c>
      <c r="H16" s="314">
        <f t="shared" si="2"/>
        <v>0.03438496145093505</v>
      </c>
      <c r="I16" s="298"/>
      <c r="J16" s="307" t="s">
        <v>489</v>
      </c>
      <c r="K16" s="315">
        <v>1972843.86</v>
      </c>
      <c r="L16" s="315"/>
      <c r="M16" s="311">
        <f t="shared" si="4"/>
        <v>1972843.86</v>
      </c>
    </row>
    <row r="17" spans="1:13" ht="19.5" customHeight="1">
      <c r="A17" s="310" t="s">
        <v>490</v>
      </c>
      <c r="B17" s="311">
        <v>5482571.52</v>
      </c>
      <c r="C17" s="311">
        <v>5330643.17</v>
      </c>
      <c r="D17" s="311">
        <f t="shared" si="3"/>
        <v>5562888.09</v>
      </c>
      <c r="E17" s="312">
        <f t="shared" si="0"/>
        <v>-151928.34999999963</v>
      </c>
      <c r="F17" s="313">
        <f t="shared" si="5"/>
        <v>-0.027711147852021025</v>
      </c>
      <c r="G17" s="311">
        <f t="shared" si="1"/>
        <v>232244.91999999993</v>
      </c>
      <c r="H17" s="314">
        <f t="shared" si="2"/>
        <v>0.043567898393018854</v>
      </c>
      <c r="I17" s="298"/>
      <c r="J17" s="307" t="s">
        <v>488</v>
      </c>
      <c r="K17" s="315">
        <v>53228312.81</v>
      </c>
      <c r="L17" s="315"/>
      <c r="M17" s="311">
        <f t="shared" si="4"/>
        <v>53228312.81</v>
      </c>
    </row>
    <row r="18" spans="1:13" ht="19.5" customHeight="1">
      <c r="A18" s="310" t="s">
        <v>491</v>
      </c>
      <c r="B18" s="311">
        <v>10676806.74</v>
      </c>
      <c r="C18" s="311">
        <v>10884786.38</v>
      </c>
      <c r="D18" s="311">
        <f t="shared" si="3"/>
        <v>12343117.88</v>
      </c>
      <c r="E18" s="312">
        <f t="shared" si="0"/>
        <v>207979.6400000006</v>
      </c>
      <c r="F18" s="313">
        <f t="shared" si="5"/>
        <v>0.019479573346665315</v>
      </c>
      <c r="G18" s="311">
        <f t="shared" si="1"/>
        <v>1458331.5</v>
      </c>
      <c r="H18" s="314">
        <f t="shared" si="2"/>
        <v>0.13397888108117376</v>
      </c>
      <c r="I18" s="298"/>
      <c r="J18" s="307" t="s">
        <v>490</v>
      </c>
      <c r="K18" s="315">
        <v>5562888.09</v>
      </c>
      <c r="L18" s="315"/>
      <c r="M18" s="311">
        <f t="shared" si="4"/>
        <v>5562888.09</v>
      </c>
    </row>
    <row r="19" spans="1:13" ht="19.5" customHeight="1">
      <c r="A19" s="310" t="s">
        <v>492</v>
      </c>
      <c r="B19" s="311">
        <v>1659053.71</v>
      </c>
      <c r="C19" s="311">
        <v>1675431.23</v>
      </c>
      <c r="D19" s="311">
        <f t="shared" si="3"/>
        <v>1688782.6</v>
      </c>
      <c r="E19" s="312">
        <f t="shared" si="0"/>
        <v>16377.520000000019</v>
      </c>
      <c r="F19" s="313">
        <f t="shared" si="5"/>
        <v>0.0098716032526759</v>
      </c>
      <c r="G19" s="311">
        <f t="shared" si="1"/>
        <v>13351.370000000112</v>
      </c>
      <c r="H19" s="314">
        <f t="shared" si="2"/>
        <v>0.00796891556092106</v>
      </c>
      <c r="I19" s="298"/>
      <c r="J19" s="307" t="s">
        <v>491</v>
      </c>
      <c r="K19" s="315">
        <v>12343117.88</v>
      </c>
      <c r="L19" s="315"/>
      <c r="M19" s="311">
        <f t="shared" si="4"/>
        <v>12343117.88</v>
      </c>
    </row>
    <row r="20" spans="1:13" ht="19.5" customHeight="1">
      <c r="A20" s="307" t="s">
        <v>493</v>
      </c>
      <c r="B20" s="311">
        <v>19741028.58</v>
      </c>
      <c r="C20" s="311">
        <v>20932196.56</v>
      </c>
      <c r="D20" s="311">
        <f t="shared" si="3"/>
        <v>32374807.57</v>
      </c>
      <c r="E20" s="312">
        <f t="shared" si="0"/>
        <v>1191167.9800000004</v>
      </c>
      <c r="F20" s="313">
        <f t="shared" si="5"/>
        <v>0.060339712045541276</v>
      </c>
      <c r="G20" s="311">
        <f t="shared" si="1"/>
        <v>11442611.010000002</v>
      </c>
      <c r="H20" s="314">
        <f t="shared" si="2"/>
        <v>0.5466512306628178</v>
      </c>
      <c r="I20" s="298"/>
      <c r="J20" s="307" t="s">
        <v>492</v>
      </c>
      <c r="K20" s="315">
        <v>1688782.6</v>
      </c>
      <c r="L20" s="315"/>
      <c r="M20" s="311">
        <f t="shared" si="4"/>
        <v>1688782.6</v>
      </c>
    </row>
    <row r="21" spans="1:13" ht="19.5" customHeight="1">
      <c r="A21" s="310" t="s">
        <v>494</v>
      </c>
      <c r="B21" s="311">
        <v>973626.35</v>
      </c>
      <c r="C21" s="311">
        <v>1042507.86</v>
      </c>
      <c r="D21" s="311">
        <f t="shared" si="3"/>
        <v>1013026.62</v>
      </c>
      <c r="E21" s="312">
        <f t="shared" si="0"/>
        <v>68881.51000000001</v>
      </c>
      <c r="F21" s="313">
        <f t="shared" si="5"/>
        <v>0.07074737654748149</v>
      </c>
      <c r="G21" s="311">
        <f t="shared" si="1"/>
        <v>-29481.23999999999</v>
      </c>
      <c r="H21" s="314">
        <f t="shared" si="2"/>
        <v>-0.028279153693862788</v>
      </c>
      <c r="I21" s="298"/>
      <c r="J21" s="307" t="s">
        <v>493</v>
      </c>
      <c r="K21" s="315">
        <v>32374807.57</v>
      </c>
      <c r="L21" s="315"/>
      <c r="M21" s="311">
        <f t="shared" si="4"/>
        <v>32374807.57</v>
      </c>
    </row>
    <row r="22" spans="1:13" ht="19.5" customHeight="1">
      <c r="A22" s="307" t="s">
        <v>495</v>
      </c>
      <c r="B22" s="311">
        <v>3554789.35</v>
      </c>
      <c r="C22" s="311">
        <v>3479543.73</v>
      </c>
      <c r="D22" s="311">
        <f t="shared" si="3"/>
        <v>3730232.37</v>
      </c>
      <c r="E22" s="312">
        <f t="shared" si="0"/>
        <v>-75245.62000000011</v>
      </c>
      <c r="F22" s="313">
        <f t="shared" si="5"/>
        <v>-0.021167392098775165</v>
      </c>
      <c r="G22" s="311">
        <f t="shared" si="1"/>
        <v>250688.64000000013</v>
      </c>
      <c r="H22" s="314">
        <f t="shared" si="2"/>
        <v>0.07204641167133718</v>
      </c>
      <c r="I22" s="298"/>
      <c r="J22" s="307" t="s">
        <v>494</v>
      </c>
      <c r="K22" s="315">
        <v>1013026.62</v>
      </c>
      <c r="L22" s="315"/>
      <c r="M22" s="311">
        <f t="shared" si="4"/>
        <v>1013026.62</v>
      </c>
    </row>
    <row r="23" spans="1:13" ht="19.5" customHeight="1">
      <c r="A23" s="310" t="s">
        <v>496</v>
      </c>
      <c r="B23" s="311">
        <v>33838429</v>
      </c>
      <c r="C23" s="311">
        <v>79588554.46</v>
      </c>
      <c r="D23" s="311">
        <f t="shared" si="3"/>
        <v>99455897.08</v>
      </c>
      <c r="E23" s="312">
        <f t="shared" si="0"/>
        <v>45750125.45999999</v>
      </c>
      <c r="F23" s="313">
        <f t="shared" si="5"/>
        <v>1.3520168285590326</v>
      </c>
      <c r="G23" s="311">
        <f t="shared" si="1"/>
        <v>19867342.620000005</v>
      </c>
      <c r="H23" s="314">
        <f t="shared" si="2"/>
        <v>0.2496256246240159</v>
      </c>
      <c r="I23" s="298"/>
      <c r="J23" s="307" t="s">
        <v>495</v>
      </c>
      <c r="K23" s="315">
        <v>3730232.37</v>
      </c>
      <c r="L23" s="315"/>
      <c r="M23" s="311">
        <f t="shared" si="4"/>
        <v>3730232.37</v>
      </c>
    </row>
    <row r="24" spans="1:13" ht="19.5" customHeight="1">
      <c r="A24" s="310" t="s">
        <v>497</v>
      </c>
      <c r="B24" s="311">
        <v>37679663.22</v>
      </c>
      <c r="C24" s="311">
        <v>39863280.96</v>
      </c>
      <c r="D24" s="311">
        <f t="shared" si="3"/>
        <v>46920237.51</v>
      </c>
      <c r="E24" s="312">
        <f t="shared" si="0"/>
        <v>2183617.740000002</v>
      </c>
      <c r="F24" s="313">
        <f t="shared" si="5"/>
        <v>0.0579521565055008</v>
      </c>
      <c r="G24" s="311">
        <f t="shared" si="1"/>
        <v>7056956.549999997</v>
      </c>
      <c r="H24" s="314">
        <f t="shared" si="2"/>
        <v>0.1770289946048635</v>
      </c>
      <c r="I24" s="298"/>
      <c r="J24" s="307" t="s">
        <v>496</v>
      </c>
      <c r="K24" s="315">
        <v>99455897.08</v>
      </c>
      <c r="L24" s="315"/>
      <c r="M24" s="311">
        <f t="shared" si="4"/>
        <v>99455897.08</v>
      </c>
    </row>
    <row r="25" spans="1:13" ht="19.5" customHeight="1">
      <c r="A25" s="310" t="s">
        <v>498</v>
      </c>
      <c r="B25" s="311">
        <v>38655.18</v>
      </c>
      <c r="C25" s="311">
        <v>195069.37</v>
      </c>
      <c r="D25" s="311">
        <f t="shared" si="3"/>
        <v>16345.76</v>
      </c>
      <c r="E25" s="312">
        <f t="shared" si="0"/>
        <v>156414.19</v>
      </c>
      <c r="F25" s="313">
        <f t="shared" si="5"/>
        <v>4.046396627825818</v>
      </c>
      <c r="G25" s="311">
        <f t="shared" si="1"/>
        <v>-178723.61</v>
      </c>
      <c r="H25" s="314">
        <f t="shared" si="2"/>
        <v>-0.9162053991357023</v>
      </c>
      <c r="I25" s="298"/>
      <c r="J25" s="307" t="s">
        <v>497</v>
      </c>
      <c r="K25" s="315">
        <v>46920237.51</v>
      </c>
      <c r="L25" s="315"/>
      <c r="M25" s="311">
        <f t="shared" si="4"/>
        <v>46920237.51</v>
      </c>
    </row>
    <row r="26" spans="1:13" ht="19.5" customHeight="1">
      <c r="A26" s="316" t="s">
        <v>499</v>
      </c>
      <c r="B26" s="311">
        <v>16407251.3</v>
      </c>
      <c r="C26" s="311">
        <v>16755782</v>
      </c>
      <c r="D26" s="311">
        <f t="shared" si="3"/>
        <v>18038751</v>
      </c>
      <c r="E26" s="312">
        <f t="shared" si="0"/>
        <v>348530.69999999925</v>
      </c>
      <c r="F26" s="313">
        <f t="shared" si="5"/>
        <v>0.021242479537081218</v>
      </c>
      <c r="G26" s="311">
        <f t="shared" si="1"/>
        <v>1282969</v>
      </c>
      <c r="H26" s="314">
        <f t="shared" si="2"/>
        <v>0.07656873310956182</v>
      </c>
      <c r="I26" s="298"/>
      <c r="J26" s="307" t="s">
        <v>498</v>
      </c>
      <c r="K26" s="315">
        <v>16345.76</v>
      </c>
      <c r="L26" s="315"/>
      <c r="M26" s="311">
        <f t="shared" si="4"/>
        <v>16345.76</v>
      </c>
    </row>
    <row r="27" spans="1:13" ht="19.5" customHeight="1">
      <c r="A27" s="310" t="s">
        <v>500</v>
      </c>
      <c r="B27" s="311">
        <v>3299217.4</v>
      </c>
      <c r="C27" s="311">
        <v>2922424.38</v>
      </c>
      <c r="D27" s="311">
        <f t="shared" si="3"/>
        <v>3313529.4</v>
      </c>
      <c r="E27" s="312">
        <f t="shared" si="0"/>
        <v>-376793.02</v>
      </c>
      <c r="F27" s="313">
        <f t="shared" si="5"/>
        <v>-0.11420678734296201</v>
      </c>
      <c r="G27" s="311">
        <f t="shared" si="1"/>
        <v>391105.02</v>
      </c>
      <c r="H27" s="314">
        <f t="shared" si="2"/>
        <v>0.13382896155554247</v>
      </c>
      <c r="I27" s="298"/>
      <c r="J27" s="307" t="s">
        <v>501</v>
      </c>
      <c r="K27" s="315">
        <v>18038751</v>
      </c>
      <c r="L27" s="315"/>
      <c r="M27" s="311">
        <f t="shared" si="4"/>
        <v>18038751</v>
      </c>
    </row>
    <row r="28" spans="1:13" ht="19.5" customHeight="1">
      <c r="A28" s="310" t="s">
        <v>502</v>
      </c>
      <c r="B28" s="311">
        <v>469216137.7</v>
      </c>
      <c r="C28" s="311">
        <v>488644979.82</v>
      </c>
      <c r="D28" s="311">
        <f t="shared" si="3"/>
        <v>514844779.98</v>
      </c>
      <c r="E28" s="312">
        <f t="shared" si="0"/>
        <v>19428842.120000005</v>
      </c>
      <c r="F28" s="313">
        <f t="shared" si="5"/>
        <v>0.04140702025986606</v>
      </c>
      <c r="G28" s="311">
        <f t="shared" si="1"/>
        <v>26199800.160000026</v>
      </c>
      <c r="H28" s="314">
        <f t="shared" si="2"/>
        <v>0.053617250236871625</v>
      </c>
      <c r="I28" s="298"/>
      <c r="J28" s="307" t="s">
        <v>500</v>
      </c>
      <c r="K28" s="315">
        <v>3315523.36</v>
      </c>
      <c r="L28" s="315">
        <v>-1993.96</v>
      </c>
      <c r="M28" s="311">
        <f t="shared" si="4"/>
        <v>3313529.4</v>
      </c>
    </row>
    <row r="29" spans="1:13" ht="19.5" customHeight="1">
      <c r="A29" s="310" t="s">
        <v>503</v>
      </c>
      <c r="B29" s="311">
        <v>10296761.61</v>
      </c>
      <c r="C29" s="311">
        <v>13074276.25</v>
      </c>
      <c r="D29" s="311">
        <f t="shared" si="3"/>
        <v>15094600.54</v>
      </c>
      <c r="E29" s="312">
        <f t="shared" si="0"/>
        <v>2777514.6400000006</v>
      </c>
      <c r="F29" s="313">
        <f t="shared" si="5"/>
        <v>0.2697464256434311</v>
      </c>
      <c r="G29" s="311">
        <f t="shared" si="1"/>
        <v>2020324.289999999</v>
      </c>
      <c r="H29" s="314">
        <f t="shared" si="2"/>
        <v>0.15452666376083335</v>
      </c>
      <c r="I29" s="298"/>
      <c r="J29" s="307" t="s">
        <v>502</v>
      </c>
      <c r="K29" s="315">
        <v>514844779.98</v>
      </c>
      <c r="L29" s="315"/>
      <c r="M29" s="311">
        <f t="shared" si="4"/>
        <v>514844779.98</v>
      </c>
    </row>
    <row r="30" spans="1:13" ht="19.5" customHeight="1">
      <c r="A30" s="310" t="s">
        <v>504</v>
      </c>
      <c r="B30" s="311">
        <v>43071</v>
      </c>
      <c r="C30" s="311">
        <v>51085</v>
      </c>
      <c r="D30" s="311">
        <f t="shared" si="3"/>
        <v>60138.97</v>
      </c>
      <c r="E30" s="312">
        <f t="shared" si="0"/>
        <v>8014</v>
      </c>
      <c r="F30" s="313">
        <f t="shared" si="5"/>
        <v>0.18606486963386037</v>
      </c>
      <c r="G30" s="311">
        <f t="shared" si="1"/>
        <v>9053.970000000001</v>
      </c>
      <c r="H30" s="314">
        <f t="shared" si="2"/>
        <v>0.17723343447195852</v>
      </c>
      <c r="I30" s="298"/>
      <c r="J30" s="307" t="s">
        <v>503</v>
      </c>
      <c r="K30" s="315">
        <v>15094600.54</v>
      </c>
      <c r="L30" s="315"/>
      <c r="M30" s="311">
        <f t="shared" si="4"/>
        <v>15094600.54</v>
      </c>
    </row>
    <row r="31" spans="1:13" ht="19.5" customHeight="1">
      <c r="A31" s="307" t="s">
        <v>505</v>
      </c>
      <c r="B31" s="311">
        <v>43338.07</v>
      </c>
      <c r="C31" s="311">
        <v>61065.79</v>
      </c>
      <c r="D31" s="311">
        <f t="shared" si="3"/>
        <v>84236.35</v>
      </c>
      <c r="E31" s="312">
        <f t="shared" si="0"/>
        <v>17727.72</v>
      </c>
      <c r="F31" s="313">
        <f t="shared" si="5"/>
        <v>0.40905651774525265</v>
      </c>
      <c r="G31" s="311">
        <f t="shared" si="1"/>
        <v>23170.560000000005</v>
      </c>
      <c r="H31" s="314">
        <f t="shared" si="2"/>
        <v>0.37943601482925227</v>
      </c>
      <c r="I31" s="298"/>
      <c r="J31" s="307" t="s">
        <v>504</v>
      </c>
      <c r="K31" s="315">
        <v>60138.97</v>
      </c>
      <c r="L31" s="315"/>
      <c r="M31" s="311">
        <f t="shared" si="4"/>
        <v>60138.97</v>
      </c>
    </row>
    <row r="32" spans="1:13" ht="19.5" customHeight="1">
      <c r="A32" s="310" t="s">
        <v>506</v>
      </c>
      <c r="B32" s="311">
        <v>3490</v>
      </c>
      <c r="C32" s="311">
        <v>198900</v>
      </c>
      <c r="D32" s="311">
        <f>M33</f>
        <v>24483.33</v>
      </c>
      <c r="E32" s="312">
        <f t="shared" si="0"/>
        <v>195410</v>
      </c>
      <c r="F32" s="313">
        <f t="shared" si="5"/>
        <v>55.99140401146132</v>
      </c>
      <c r="G32" s="311">
        <f t="shared" si="1"/>
        <v>-174416.66999999998</v>
      </c>
      <c r="H32" s="314">
        <f t="shared" si="2"/>
        <v>-0.8769063348416288</v>
      </c>
      <c r="I32" s="298"/>
      <c r="J32" s="307" t="s">
        <v>505</v>
      </c>
      <c r="K32" s="315">
        <v>84236.35</v>
      </c>
      <c r="L32" s="315"/>
      <c r="M32" s="311">
        <f t="shared" si="4"/>
        <v>84236.35</v>
      </c>
    </row>
    <row r="33" spans="1:13" ht="19.5" customHeight="1">
      <c r="A33" s="310" t="s">
        <v>507</v>
      </c>
      <c r="B33" s="311">
        <v>0</v>
      </c>
      <c r="C33" s="311">
        <v>0</v>
      </c>
      <c r="D33" s="311">
        <f>M34</f>
        <v>4.8</v>
      </c>
      <c r="E33" s="312">
        <f>-B33+C33</f>
        <v>0</v>
      </c>
      <c r="F33" s="317" t="s">
        <v>523</v>
      </c>
      <c r="G33" s="311">
        <f>-C33+D33</f>
        <v>4.8</v>
      </c>
      <c r="H33" s="314" t="s">
        <v>524</v>
      </c>
      <c r="I33" s="298"/>
      <c r="J33" s="307" t="s">
        <v>506</v>
      </c>
      <c r="K33" s="315">
        <v>24483.33</v>
      </c>
      <c r="L33" s="315"/>
      <c r="M33" s="311">
        <f t="shared" si="4"/>
        <v>24483.33</v>
      </c>
    </row>
    <row r="34" spans="1:13" ht="19.5" customHeight="1" thickBot="1">
      <c r="A34" s="318" t="s">
        <v>218</v>
      </c>
      <c r="B34" s="319">
        <f>SUM(B12:B33)</f>
        <v>859060701.9200001</v>
      </c>
      <c r="C34" s="319">
        <f>SUM(C12:C33)</f>
        <v>968483282.3399999</v>
      </c>
      <c r="D34" s="319">
        <f>SUM(D12:D33)</f>
        <v>1049522895.5</v>
      </c>
      <c r="E34" s="319">
        <f>SUM(E12:E33)</f>
        <v>109422580.42</v>
      </c>
      <c r="F34" s="320">
        <f>E34/B34</f>
        <v>0.12737467815189382</v>
      </c>
      <c r="G34" s="319">
        <f>SUM(G12:G33)</f>
        <v>81039613.16000006</v>
      </c>
      <c r="H34" s="321">
        <f>G34/C34</f>
        <v>0.08367683225692474</v>
      </c>
      <c r="I34" s="298"/>
      <c r="J34" s="307" t="s">
        <v>510</v>
      </c>
      <c r="K34" s="315">
        <v>4.8</v>
      </c>
      <c r="L34" s="315">
        <v>0</v>
      </c>
      <c r="M34" s="311">
        <f>K34+L34</f>
        <v>4.8</v>
      </c>
    </row>
    <row r="35" spans="1:13" ht="19.5" customHeight="1" thickBot="1" thickTop="1">
      <c r="A35" s="310" t="s">
        <v>511</v>
      </c>
      <c r="B35" s="312"/>
      <c r="C35" s="311"/>
      <c r="D35" s="311"/>
      <c r="E35" s="312" t="s">
        <v>106</v>
      </c>
      <c r="F35" s="313" t="s">
        <v>471</v>
      </c>
      <c r="G35" s="311" t="s">
        <v>106</v>
      </c>
      <c r="H35" s="314" t="s">
        <v>106</v>
      </c>
      <c r="I35" s="298"/>
      <c r="J35" s="322" t="s">
        <v>218</v>
      </c>
      <c r="K35" s="323">
        <f>SUM(K12:K34)</f>
        <v>1049524889.46</v>
      </c>
      <c r="L35" s="323">
        <f>SUM(L12:L34)</f>
        <v>-1993.96</v>
      </c>
      <c r="M35" s="323">
        <f>SUM(M12:M34)</f>
        <v>1049522895.5</v>
      </c>
    </row>
    <row r="36" spans="1:13" ht="19.5" customHeight="1" thickTop="1">
      <c r="A36" s="310" t="s">
        <v>512</v>
      </c>
      <c r="B36" s="311">
        <v>128578236.66</v>
      </c>
      <c r="C36" s="311">
        <v>135384452.7</v>
      </c>
      <c r="D36" s="311">
        <f>M37</f>
        <v>141578767.59</v>
      </c>
      <c r="E36" s="312">
        <f>-B36+C36</f>
        <v>6806216.039999992</v>
      </c>
      <c r="F36" s="313">
        <f>E36/B36</f>
        <v>0.05293443289316293</v>
      </c>
      <c r="G36" s="311">
        <f>-C36+D36</f>
        <v>6194314.8900000155</v>
      </c>
      <c r="H36" s="314">
        <f>G36/C36</f>
        <v>0.04575351723529194</v>
      </c>
      <c r="I36" s="298"/>
      <c r="J36" s="307" t="s">
        <v>511</v>
      </c>
      <c r="K36" s="312"/>
      <c r="L36" s="312"/>
      <c r="M36" s="311" t="s">
        <v>106</v>
      </c>
    </row>
    <row r="37" spans="1:13" ht="19.5" customHeight="1">
      <c r="A37" s="310" t="s">
        <v>513</v>
      </c>
      <c r="B37" s="311">
        <v>463519.38</v>
      </c>
      <c r="C37" s="311">
        <v>586396.76</v>
      </c>
      <c r="D37" s="311">
        <f>M38</f>
        <v>735566.92</v>
      </c>
      <c r="E37" s="312">
        <f>-B37+C37</f>
        <v>122877.38</v>
      </c>
      <c r="F37" s="313">
        <f>E37/B37</f>
        <v>0.26509653167036945</v>
      </c>
      <c r="G37" s="311">
        <f>-C37+D37</f>
        <v>149170.16000000003</v>
      </c>
      <c r="H37" s="314">
        <f>G37/C37</f>
        <v>0.2543843523282769</v>
      </c>
      <c r="I37" s="298"/>
      <c r="J37" s="307" t="s">
        <v>512</v>
      </c>
      <c r="K37" s="315">
        <v>141578767.59</v>
      </c>
      <c r="L37" s="315"/>
      <c r="M37" s="311">
        <f>K37+L37</f>
        <v>141578767.59</v>
      </c>
    </row>
    <row r="38" spans="1:13" ht="19.5" customHeight="1">
      <c r="A38" s="310" t="s">
        <v>106</v>
      </c>
      <c r="B38" s="315"/>
      <c r="C38" s="311"/>
      <c r="D38" s="311" t="s">
        <v>106</v>
      </c>
      <c r="E38" s="312" t="s">
        <v>106</v>
      </c>
      <c r="F38" s="313" t="s">
        <v>106</v>
      </c>
      <c r="G38" s="311" t="s">
        <v>106</v>
      </c>
      <c r="H38" s="314" t="s">
        <v>106</v>
      </c>
      <c r="I38" s="298"/>
      <c r="J38" s="307" t="s">
        <v>513</v>
      </c>
      <c r="K38" s="315">
        <v>735566.92</v>
      </c>
      <c r="L38" s="315"/>
      <c r="M38" s="311">
        <f>K38+L38</f>
        <v>735566.92</v>
      </c>
    </row>
    <row r="39" spans="1:9" ht="19.5" customHeight="1">
      <c r="A39" s="324" t="s">
        <v>465</v>
      </c>
      <c r="B39" s="324"/>
      <c r="C39" s="324"/>
      <c r="D39" s="296"/>
      <c r="E39" s="296"/>
      <c r="F39" s="296"/>
      <c r="G39" s="296"/>
      <c r="H39" s="296"/>
      <c r="I39" s="298"/>
    </row>
    <row r="40" spans="1:13" ht="19.5" customHeight="1">
      <c r="A40" s="324" t="s">
        <v>106</v>
      </c>
      <c r="B40" s="324"/>
      <c r="C40" s="324"/>
      <c r="D40" s="296"/>
      <c r="E40" s="325" t="s">
        <v>106</v>
      </c>
      <c r="F40" s="296"/>
      <c r="G40" s="296"/>
      <c r="H40" s="296"/>
      <c r="I40" s="298"/>
      <c r="J40" s="298"/>
      <c r="K40" s="298"/>
      <c r="L40" s="298"/>
      <c r="M40" s="298"/>
    </row>
    <row r="41" spans="1:13" ht="19.5" customHeight="1">
      <c r="A41" s="298" t="s">
        <v>106</v>
      </c>
      <c r="B41" s="298"/>
      <c r="C41" s="298"/>
      <c r="D41" s="298"/>
      <c r="E41" s="326" t="s">
        <v>106</v>
      </c>
      <c r="F41" s="298"/>
      <c r="G41" s="298"/>
      <c r="H41" s="298"/>
      <c r="I41" s="298"/>
      <c r="J41" s="298"/>
      <c r="K41" s="298"/>
      <c r="L41" s="298"/>
      <c r="M41" s="298"/>
    </row>
    <row r="42" spans="1:13" ht="19.5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</row>
    <row r="43" spans="1:13" ht="19.5" customHeight="1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</row>
    <row r="44" spans="1:13" ht="19.5" customHeigh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</row>
    <row r="45" spans="1:13" ht="19.5" customHeigh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</row>
    <row r="46" spans="2:13" ht="19.5" customHeight="1"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</row>
    <row r="47" spans="1:9" ht="19.5" customHeight="1">
      <c r="A47" s="327" t="s">
        <v>209</v>
      </c>
      <c r="B47" s="298"/>
      <c r="C47" s="298"/>
      <c r="D47" s="298"/>
      <c r="E47" s="298"/>
      <c r="F47" s="298"/>
      <c r="G47" s="298"/>
      <c r="H47" s="298"/>
      <c r="I47" s="298"/>
    </row>
    <row r="48" spans="1:8" ht="19.5" customHeight="1">
      <c r="A48" s="327" t="s">
        <v>514</v>
      </c>
      <c r="B48" s="298"/>
      <c r="C48" s="298"/>
      <c r="D48" s="298"/>
      <c r="E48" s="298"/>
      <c r="F48" s="298"/>
      <c r="G48" s="298"/>
      <c r="H48" s="298"/>
    </row>
    <row r="49" ht="19.5" customHeight="1">
      <c r="A49" s="327" t="s">
        <v>515</v>
      </c>
    </row>
    <row r="50" ht="19.5" customHeight="1">
      <c r="A50" s="327" t="s">
        <v>516</v>
      </c>
    </row>
    <row r="51" spans="1:2" ht="19.5" customHeight="1">
      <c r="A51" s="327" t="s">
        <v>517</v>
      </c>
      <c r="B51" s="294" t="s">
        <v>465</v>
      </c>
    </row>
    <row r="52" ht="19.5" customHeight="1">
      <c r="A52" s="327" t="s">
        <v>518</v>
      </c>
    </row>
    <row r="53" ht="19.5" customHeight="1">
      <c r="A53" s="327" t="s">
        <v>519</v>
      </c>
    </row>
    <row r="54" ht="19.5" customHeight="1">
      <c r="A54" s="327" t="s">
        <v>520</v>
      </c>
    </row>
    <row r="55" ht="19.5" customHeight="1">
      <c r="A55" s="327" t="s">
        <v>521</v>
      </c>
    </row>
    <row r="56" ht="19.5" customHeight="1">
      <c r="A56" s="328" t="s">
        <v>106</v>
      </c>
    </row>
    <row r="57" ht="19.5" customHeight="1">
      <c r="A57" s="328" t="s">
        <v>106</v>
      </c>
    </row>
    <row r="58" ht="19.5" customHeight="1">
      <c r="A58" s="328" t="s">
        <v>106</v>
      </c>
    </row>
    <row r="59" ht="19.5" customHeight="1">
      <c r="A59" s="328" t="s">
        <v>106</v>
      </c>
    </row>
    <row r="60" ht="19.5" customHeight="1">
      <c r="A60" s="328" t="s">
        <v>106</v>
      </c>
    </row>
    <row r="61" ht="19.5" customHeight="1">
      <c r="A61" s="328" t="s">
        <v>106</v>
      </c>
    </row>
    <row r="62" ht="19.5" customHeight="1">
      <c r="A62" s="328" t="s">
        <v>106</v>
      </c>
    </row>
    <row r="63" ht="19.5" customHeight="1">
      <c r="A63" s="328" t="s">
        <v>106</v>
      </c>
    </row>
    <row r="64" ht="19.5" customHeight="1">
      <c r="A64" s="328" t="s">
        <v>106</v>
      </c>
    </row>
    <row r="65" ht="19.5" customHeight="1">
      <c r="A65" s="328" t="s">
        <v>106</v>
      </c>
    </row>
    <row r="66" ht="19.5" customHeight="1">
      <c r="A66" s="328" t="s">
        <v>106</v>
      </c>
    </row>
    <row r="67" ht="19.5" customHeight="1">
      <c r="A67" s="328" t="s">
        <v>106</v>
      </c>
    </row>
    <row r="68" ht="19.5" customHeight="1">
      <c r="A68" s="328" t="s">
        <v>105</v>
      </c>
    </row>
    <row r="69" ht="19.5" customHeight="1">
      <c r="A69" s="328" t="s">
        <v>106</v>
      </c>
    </row>
    <row r="70" ht="19.5" customHeight="1">
      <c r="A70" s="328" t="s">
        <v>106</v>
      </c>
    </row>
    <row r="71" ht="19.5" customHeight="1">
      <c r="A71" s="328" t="s">
        <v>106</v>
      </c>
    </row>
    <row r="72" ht="19.5" customHeight="1">
      <c r="A72" s="328" t="s">
        <v>106</v>
      </c>
    </row>
    <row r="73" ht="19.5" customHeight="1">
      <c r="A73" s="328" t="s">
        <v>106</v>
      </c>
    </row>
    <row r="74" ht="19.5" customHeight="1">
      <c r="A74" s="328" t="s">
        <v>106</v>
      </c>
    </row>
    <row r="75" ht="19.5" customHeight="1">
      <c r="A75" s="328" t="s">
        <v>106</v>
      </c>
    </row>
    <row r="76" ht="19.5" customHeight="1">
      <c r="A76" s="328" t="s">
        <v>106</v>
      </c>
    </row>
    <row r="77" ht="19.5" customHeight="1">
      <c r="A77" s="328" t="s">
        <v>105</v>
      </c>
    </row>
    <row r="78" ht="19.5" customHeight="1">
      <c r="A78" s="328" t="s">
        <v>106</v>
      </c>
    </row>
    <row r="79" ht="19.5" customHeight="1">
      <c r="A79" s="328" t="s">
        <v>106</v>
      </c>
    </row>
    <row r="80" ht="19.5" customHeight="1">
      <c r="A80" s="328" t="s">
        <v>106</v>
      </c>
    </row>
    <row r="81" ht="19.5" customHeight="1">
      <c r="A81" s="328" t="s">
        <v>106</v>
      </c>
    </row>
    <row r="82" ht="19.5" customHeight="1">
      <c r="A82" s="328" t="s">
        <v>106</v>
      </c>
    </row>
    <row r="83" ht="19.5" customHeight="1">
      <c r="A83" s="328" t="s">
        <v>106</v>
      </c>
    </row>
    <row r="84" ht="19.5" customHeight="1">
      <c r="A84" s="328" t="s">
        <v>106</v>
      </c>
    </row>
    <row r="85" ht="19.5" customHeight="1">
      <c r="A85" s="328" t="s">
        <v>106</v>
      </c>
    </row>
    <row r="86" ht="19.5" customHeight="1">
      <c r="A86" s="328" t="s">
        <v>106</v>
      </c>
    </row>
    <row r="87" ht="19.5" customHeight="1">
      <c r="A87" s="328" t="s">
        <v>106</v>
      </c>
    </row>
    <row r="88" ht="19.5" customHeight="1">
      <c r="A88" s="328" t="s">
        <v>106</v>
      </c>
    </row>
    <row r="89" ht="19.5" customHeight="1">
      <c r="A89" s="328" t="s">
        <v>106</v>
      </c>
    </row>
    <row r="90" ht="19.5" customHeight="1">
      <c r="A90" s="328" t="s">
        <v>106</v>
      </c>
    </row>
    <row r="91" ht="19.5" customHeight="1">
      <c r="A91" s="328" t="s">
        <v>106</v>
      </c>
    </row>
    <row r="92" ht="19.5" customHeight="1">
      <c r="A92" s="328" t="s">
        <v>106</v>
      </c>
    </row>
    <row r="93" ht="19.5" customHeight="1">
      <c r="A93" s="328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1.7109375" style="0" customWidth="1"/>
    <col min="3" max="3" width="23.8515625" style="0" customWidth="1"/>
    <col min="4" max="4" width="23.7109375" style="0" customWidth="1"/>
    <col min="5" max="5" width="21.8515625" style="0" customWidth="1"/>
    <col min="6" max="6" width="25.8515625" style="0" customWidth="1"/>
    <col min="7" max="7" width="15.7109375" style="0" customWidth="1"/>
    <col min="8" max="8" width="23.8515625" style="0" customWidth="1"/>
    <col min="9" max="9" width="25.7109375" style="0" customWidth="1"/>
  </cols>
  <sheetData>
    <row r="1" spans="2:10" ht="17.25"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102</v>
      </c>
      <c r="D2" s="70"/>
      <c r="E2" s="70"/>
      <c r="F2" s="70"/>
      <c r="G2" s="71"/>
      <c r="H2" s="71"/>
      <c r="I2" s="71"/>
      <c r="J2" s="71"/>
    </row>
    <row r="3" spans="1:10" ht="17.25">
      <c r="A3" s="70" t="s">
        <v>103</v>
      </c>
      <c r="B3" s="70" t="s">
        <v>104</v>
      </c>
      <c r="C3" s="70" t="s">
        <v>105</v>
      </c>
      <c r="D3" s="70" t="s">
        <v>106</v>
      </c>
      <c r="E3" s="70"/>
      <c r="F3" s="72" t="s">
        <v>107</v>
      </c>
      <c r="G3" s="71"/>
      <c r="H3" s="71"/>
      <c r="I3" s="71"/>
      <c r="J3" s="71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">
        <v>109</v>
      </c>
      <c r="F4" s="74" t="s">
        <v>110</v>
      </c>
      <c r="G4" s="71"/>
      <c r="H4" s="75" t="s">
        <v>111</v>
      </c>
      <c r="I4" s="75" t="s">
        <v>111</v>
      </c>
      <c r="J4" s="71"/>
    </row>
    <row r="5" spans="1:10" ht="17.25">
      <c r="A5" s="76" t="s">
        <v>112</v>
      </c>
      <c r="B5" s="77">
        <v>1356603.9</v>
      </c>
      <c r="C5" s="78">
        <f aca="true" t="shared" si="0" ref="C5:C36">B5+H5</f>
        <v>16845039.089999996</v>
      </c>
      <c r="D5" s="79" t="s">
        <v>113</v>
      </c>
      <c r="E5" s="77">
        <v>656863.06</v>
      </c>
      <c r="F5" s="78">
        <f aca="true" t="shared" si="1" ref="F5:F51">E5+I5</f>
        <v>7592482.470000001</v>
      </c>
      <c r="G5" s="71"/>
      <c r="H5" s="78">
        <v>15488435.189999998</v>
      </c>
      <c r="I5" s="78">
        <v>6935619.41</v>
      </c>
      <c r="J5" s="71"/>
    </row>
    <row r="6" spans="1:10" ht="17.25">
      <c r="A6" s="76" t="s">
        <v>114</v>
      </c>
      <c r="B6" s="77">
        <v>742355.6</v>
      </c>
      <c r="C6" s="78">
        <f t="shared" si="0"/>
        <v>8245144.51</v>
      </c>
      <c r="D6" s="79" t="s">
        <v>115</v>
      </c>
      <c r="E6" s="77">
        <v>131490.49</v>
      </c>
      <c r="F6" s="78">
        <f t="shared" si="1"/>
        <v>1381060.61</v>
      </c>
      <c r="G6" s="71"/>
      <c r="H6" s="78">
        <v>7502788.91</v>
      </c>
      <c r="I6" s="78">
        <v>1249570.12</v>
      </c>
      <c r="J6" s="71"/>
    </row>
    <row r="7" spans="1:10" ht="17.25">
      <c r="A7" s="76" t="s">
        <v>116</v>
      </c>
      <c r="B7" s="77">
        <v>245110.64</v>
      </c>
      <c r="C7" s="78">
        <f t="shared" si="0"/>
        <v>2591128.65</v>
      </c>
      <c r="D7" s="79" t="s">
        <v>117</v>
      </c>
      <c r="E7" s="77">
        <v>427948.95</v>
      </c>
      <c r="F7" s="78">
        <f t="shared" si="1"/>
        <v>5005759.96</v>
      </c>
      <c r="G7" s="71"/>
      <c r="H7" s="78">
        <v>2346018.01</v>
      </c>
      <c r="I7" s="78">
        <v>4577811.01</v>
      </c>
      <c r="J7" s="71"/>
    </row>
    <row r="8" spans="1:10" ht="17.25">
      <c r="A8" s="76" t="s">
        <v>118</v>
      </c>
      <c r="B8" s="77">
        <v>48368.48</v>
      </c>
      <c r="C8" s="78">
        <f t="shared" si="0"/>
        <v>629785.91</v>
      </c>
      <c r="D8" s="79" t="s">
        <v>119</v>
      </c>
      <c r="E8" s="77">
        <v>623779.8</v>
      </c>
      <c r="F8" s="78">
        <f t="shared" si="1"/>
        <v>6892815.44</v>
      </c>
      <c r="G8" s="71"/>
      <c r="H8" s="78">
        <v>581417.43</v>
      </c>
      <c r="I8" s="78">
        <v>6269035.640000001</v>
      </c>
      <c r="J8" s="71"/>
    </row>
    <row r="9" spans="1:10" ht="17.25">
      <c r="A9" s="76" t="s">
        <v>120</v>
      </c>
      <c r="B9" s="77">
        <v>2211845.43</v>
      </c>
      <c r="C9" s="78">
        <f t="shared" si="0"/>
        <v>25307422.56</v>
      </c>
      <c r="D9" s="79" t="s">
        <v>121</v>
      </c>
      <c r="E9" s="77">
        <v>677675.78</v>
      </c>
      <c r="F9" s="78">
        <f t="shared" si="1"/>
        <v>7965929.03</v>
      </c>
      <c r="G9" s="71"/>
      <c r="H9" s="78">
        <v>23095577.13</v>
      </c>
      <c r="I9" s="78">
        <v>7288253.25</v>
      </c>
      <c r="J9" s="71"/>
    </row>
    <row r="10" spans="1:10" ht="17.25">
      <c r="A10" s="76" t="s">
        <v>122</v>
      </c>
      <c r="B10" s="77">
        <v>1550097.66</v>
      </c>
      <c r="C10" s="78">
        <f t="shared" si="0"/>
        <v>18738609.5</v>
      </c>
      <c r="D10" s="79" t="s">
        <v>123</v>
      </c>
      <c r="E10" s="77">
        <v>254738.55</v>
      </c>
      <c r="F10" s="78">
        <f t="shared" si="1"/>
        <v>2948759.25</v>
      </c>
      <c r="G10" s="71"/>
      <c r="H10" s="78">
        <v>17188511.84</v>
      </c>
      <c r="I10" s="78">
        <v>2694020.7</v>
      </c>
      <c r="J10" s="71"/>
    </row>
    <row r="11" spans="1:10" ht="17.25">
      <c r="A11" s="76" t="s">
        <v>124</v>
      </c>
      <c r="B11" s="77">
        <v>515898.09</v>
      </c>
      <c r="C11" s="78">
        <f t="shared" si="0"/>
        <v>5683134.52</v>
      </c>
      <c r="D11" s="79" t="s">
        <v>125</v>
      </c>
      <c r="E11" s="77">
        <v>242343.4</v>
      </c>
      <c r="F11" s="78">
        <f t="shared" si="1"/>
        <v>2761838.02</v>
      </c>
      <c r="G11" s="71"/>
      <c r="H11" s="78">
        <v>5167236.43</v>
      </c>
      <c r="I11" s="78">
        <v>2519494.62</v>
      </c>
      <c r="J11" s="71"/>
    </row>
    <row r="12" spans="1:10" ht="17.25">
      <c r="A12" s="76" t="s">
        <v>126</v>
      </c>
      <c r="B12" s="77">
        <v>65167.85</v>
      </c>
      <c r="C12" s="78">
        <f t="shared" si="0"/>
        <v>668335.5</v>
      </c>
      <c r="D12" s="79" t="s">
        <v>127</v>
      </c>
      <c r="E12" s="77">
        <v>3222166.85</v>
      </c>
      <c r="F12" s="78">
        <f t="shared" si="1"/>
        <v>38324906.85</v>
      </c>
      <c r="G12" s="71"/>
      <c r="H12" s="78">
        <v>603167.65</v>
      </c>
      <c r="I12" s="78">
        <v>35102740</v>
      </c>
      <c r="J12" s="71"/>
    </row>
    <row r="13" spans="1:10" ht="17.25">
      <c r="A13" s="76" t="s">
        <v>128</v>
      </c>
      <c r="B13" s="77">
        <v>340331.4</v>
      </c>
      <c r="C13" s="78">
        <f t="shared" si="0"/>
        <v>3881854.61</v>
      </c>
      <c r="D13" s="79" t="s">
        <v>129</v>
      </c>
      <c r="E13" s="77">
        <v>448976.36</v>
      </c>
      <c r="F13" s="78">
        <f t="shared" si="1"/>
        <v>5008351.7</v>
      </c>
      <c r="G13" s="71"/>
      <c r="H13" s="78">
        <v>3541523.21</v>
      </c>
      <c r="I13" s="78">
        <v>4559375.34</v>
      </c>
      <c r="J13" s="71"/>
    </row>
    <row r="14" spans="1:10" ht="17.25">
      <c r="A14" s="76" t="s">
        <v>130</v>
      </c>
      <c r="B14" s="77">
        <v>603464.61</v>
      </c>
      <c r="C14" s="78">
        <f t="shared" si="0"/>
        <v>6370081.930000001</v>
      </c>
      <c r="D14" s="79" t="s">
        <v>131</v>
      </c>
      <c r="E14" s="77">
        <v>355425.17</v>
      </c>
      <c r="F14" s="78">
        <f t="shared" si="1"/>
        <v>4013113.59</v>
      </c>
      <c r="G14" s="71"/>
      <c r="H14" s="78">
        <v>5766617.32</v>
      </c>
      <c r="I14" s="78">
        <v>3657688.42</v>
      </c>
      <c r="J14" s="71"/>
    </row>
    <row r="15" spans="1:10" ht="17.25">
      <c r="A15" s="76" t="s">
        <v>132</v>
      </c>
      <c r="B15" s="77">
        <v>394690.89</v>
      </c>
      <c r="C15" s="78">
        <f t="shared" si="0"/>
        <v>4460341.14</v>
      </c>
      <c r="D15" s="79" t="s">
        <v>133</v>
      </c>
      <c r="E15" s="77">
        <v>1260093.81</v>
      </c>
      <c r="F15" s="78">
        <f t="shared" si="1"/>
        <v>14572731.17</v>
      </c>
      <c r="G15" s="71"/>
      <c r="H15" s="78">
        <v>4065650.25</v>
      </c>
      <c r="I15" s="78">
        <v>13312637.36</v>
      </c>
      <c r="J15" s="71"/>
    </row>
    <row r="16" spans="1:10" ht="17.25">
      <c r="A16" s="76" t="s">
        <v>134</v>
      </c>
      <c r="B16" s="77">
        <v>177719.18</v>
      </c>
      <c r="C16" s="78">
        <f t="shared" si="0"/>
        <v>1985153.25</v>
      </c>
      <c r="D16" s="79" t="s">
        <v>135</v>
      </c>
      <c r="E16" s="77">
        <v>47591.28</v>
      </c>
      <c r="F16" s="78">
        <f t="shared" si="1"/>
        <v>505657.22</v>
      </c>
      <c r="G16" s="71"/>
      <c r="H16" s="78">
        <v>1807434.07</v>
      </c>
      <c r="I16" s="78">
        <v>458065.94</v>
      </c>
      <c r="J16" s="71"/>
    </row>
    <row r="17" spans="1:10" ht="17.25">
      <c r="A17" s="76" t="s">
        <v>136</v>
      </c>
      <c r="B17" s="77">
        <v>255825.22</v>
      </c>
      <c r="C17" s="78">
        <f t="shared" si="0"/>
        <v>2831969.08</v>
      </c>
      <c r="D17" s="79" t="s">
        <v>137</v>
      </c>
      <c r="E17" s="77">
        <v>609609.44</v>
      </c>
      <c r="F17" s="78">
        <f t="shared" si="1"/>
        <v>6737360.199999999</v>
      </c>
      <c r="G17" s="71"/>
      <c r="H17" s="78">
        <v>2576143.86</v>
      </c>
      <c r="I17" s="78">
        <v>6127750.759999999</v>
      </c>
      <c r="J17" s="71"/>
    </row>
    <row r="18" spans="1:10" ht="17.25">
      <c r="A18" s="76" t="s">
        <v>138</v>
      </c>
      <c r="B18" s="77">
        <v>80033.13</v>
      </c>
      <c r="C18" s="78">
        <f t="shared" si="0"/>
        <v>890226.56</v>
      </c>
      <c r="D18" s="79" t="s">
        <v>139</v>
      </c>
      <c r="E18" s="77">
        <v>3050233.78</v>
      </c>
      <c r="F18" s="78">
        <f t="shared" si="1"/>
        <v>35095340.95</v>
      </c>
      <c r="G18" s="71"/>
      <c r="H18" s="78">
        <v>810193.43</v>
      </c>
      <c r="I18" s="78">
        <v>32045107.17</v>
      </c>
      <c r="J18" s="71"/>
    </row>
    <row r="19" spans="1:10" ht="17.25">
      <c r="A19" s="76" t="s">
        <v>140</v>
      </c>
      <c r="B19" s="77">
        <v>533202.65</v>
      </c>
      <c r="C19" s="78">
        <f t="shared" si="0"/>
        <v>6029078.23</v>
      </c>
      <c r="D19" s="79" t="s">
        <v>141</v>
      </c>
      <c r="E19" s="77">
        <v>36692.6</v>
      </c>
      <c r="F19" s="78">
        <f t="shared" si="1"/>
        <v>415710.25</v>
      </c>
      <c r="G19" s="71"/>
      <c r="H19" s="78">
        <v>5495875.58</v>
      </c>
      <c r="I19" s="78">
        <v>379017.65</v>
      </c>
      <c r="J19" s="71"/>
    </row>
    <row r="20" spans="1:10" ht="17.25">
      <c r="A20" s="76" t="s">
        <v>142</v>
      </c>
      <c r="B20" s="77">
        <v>1186281.32</v>
      </c>
      <c r="C20" s="78">
        <f t="shared" si="0"/>
        <v>11211975.58</v>
      </c>
      <c r="D20" s="79" t="s">
        <v>143</v>
      </c>
      <c r="E20" s="77">
        <v>85101.43</v>
      </c>
      <c r="F20" s="78">
        <f t="shared" si="1"/>
        <v>932447.48</v>
      </c>
      <c r="G20" s="71"/>
      <c r="H20" s="78">
        <v>10025694.26</v>
      </c>
      <c r="I20" s="78">
        <v>847346.05</v>
      </c>
      <c r="J20" s="71"/>
    </row>
    <row r="21" spans="1:10" ht="17.25">
      <c r="A21" s="76" t="s">
        <v>144</v>
      </c>
      <c r="B21" s="77">
        <v>98799.03</v>
      </c>
      <c r="C21" s="78">
        <f t="shared" si="0"/>
        <v>1063700.92</v>
      </c>
      <c r="D21" s="79" t="s">
        <v>145</v>
      </c>
      <c r="E21" s="77">
        <v>689765.89</v>
      </c>
      <c r="F21" s="78">
        <f t="shared" si="1"/>
        <v>7670103.359999999</v>
      </c>
      <c r="G21" s="71"/>
      <c r="H21" s="78">
        <v>964901.89</v>
      </c>
      <c r="I21" s="78">
        <v>6980337.47</v>
      </c>
      <c r="J21" s="71"/>
    </row>
    <row r="22" spans="1:10" ht="17.25">
      <c r="A22" s="76" t="s">
        <v>146</v>
      </c>
      <c r="B22" s="77">
        <v>1191185.19</v>
      </c>
      <c r="C22" s="78">
        <f t="shared" si="0"/>
        <v>13362094.19</v>
      </c>
      <c r="D22" s="79" t="s">
        <v>147</v>
      </c>
      <c r="E22" s="77">
        <v>194363.72</v>
      </c>
      <c r="F22" s="78">
        <f t="shared" si="1"/>
        <v>2307162.91</v>
      </c>
      <c r="G22" s="71"/>
      <c r="H22" s="78">
        <v>12170909</v>
      </c>
      <c r="I22" s="78">
        <v>2112799.19</v>
      </c>
      <c r="J22" s="71"/>
    </row>
    <row r="23" spans="1:10" ht="17.25">
      <c r="A23" s="76" t="s">
        <v>148</v>
      </c>
      <c r="B23" s="77">
        <v>18829095.77</v>
      </c>
      <c r="C23" s="78">
        <f t="shared" si="0"/>
        <v>225336215.7</v>
      </c>
      <c r="D23" s="79" t="s">
        <v>149</v>
      </c>
      <c r="E23" s="77">
        <v>59546.7</v>
      </c>
      <c r="F23" s="78">
        <f t="shared" si="1"/>
        <v>709855.76</v>
      </c>
      <c r="G23" s="71"/>
      <c r="H23" s="78">
        <v>206507119.92999998</v>
      </c>
      <c r="I23" s="78">
        <v>650309.06</v>
      </c>
      <c r="J23" s="71"/>
    </row>
    <row r="24" spans="1:10" ht="17.25">
      <c r="A24" s="76" t="s">
        <v>150</v>
      </c>
      <c r="B24" s="77">
        <v>147365.67</v>
      </c>
      <c r="C24" s="78">
        <f t="shared" si="0"/>
        <v>1741456.19</v>
      </c>
      <c r="D24" s="79" t="s">
        <v>151</v>
      </c>
      <c r="E24" s="77">
        <v>62011.03</v>
      </c>
      <c r="F24" s="78">
        <f t="shared" si="1"/>
        <v>680552.62</v>
      </c>
      <c r="G24" s="71"/>
      <c r="H24" s="78">
        <v>1594090.52</v>
      </c>
      <c r="I24" s="78">
        <v>618541.59</v>
      </c>
      <c r="J24" s="71"/>
    </row>
    <row r="25" spans="1:10" ht="17.25">
      <c r="A25" s="76" t="s">
        <v>152</v>
      </c>
      <c r="B25" s="77">
        <v>116547.95</v>
      </c>
      <c r="C25" s="78">
        <f t="shared" si="0"/>
        <v>1323359.07</v>
      </c>
      <c r="D25" s="79" t="s">
        <v>153</v>
      </c>
      <c r="E25" s="77">
        <v>102068.74</v>
      </c>
      <c r="F25" s="78">
        <f t="shared" si="1"/>
        <v>1225009.71</v>
      </c>
      <c r="G25" s="71"/>
      <c r="H25" s="78">
        <v>1206811.12</v>
      </c>
      <c r="I25" s="78">
        <v>1122940.97</v>
      </c>
      <c r="J25" s="71"/>
    </row>
    <row r="26" spans="1:10" ht="17.25">
      <c r="A26" s="76" t="s">
        <v>154</v>
      </c>
      <c r="B26" s="77">
        <v>1111083.84</v>
      </c>
      <c r="C26" s="78">
        <f t="shared" si="0"/>
        <v>12714564.5</v>
      </c>
      <c r="D26" s="79" t="s">
        <v>155</v>
      </c>
      <c r="E26" s="77">
        <v>1940713.8</v>
      </c>
      <c r="F26" s="78">
        <f t="shared" si="1"/>
        <v>22545322.380000003</v>
      </c>
      <c r="G26" s="71"/>
      <c r="H26" s="78">
        <v>11603480.66</v>
      </c>
      <c r="I26" s="78">
        <v>20604608.580000002</v>
      </c>
      <c r="J26" s="71"/>
    </row>
    <row r="27" spans="1:10" ht="17.25">
      <c r="A27" s="76" t="s">
        <v>156</v>
      </c>
      <c r="B27" s="77">
        <v>761763.43</v>
      </c>
      <c r="C27" s="78">
        <f t="shared" si="0"/>
        <v>9034040.64</v>
      </c>
      <c r="D27" s="79" t="s">
        <v>157</v>
      </c>
      <c r="E27" s="77">
        <v>346833.52</v>
      </c>
      <c r="F27" s="78">
        <f t="shared" si="1"/>
        <v>3960699.48</v>
      </c>
      <c r="G27" s="71"/>
      <c r="H27" s="78">
        <v>8272277.21</v>
      </c>
      <c r="I27" s="78">
        <v>3613865.96</v>
      </c>
      <c r="J27" s="71"/>
    </row>
    <row r="28" spans="1:10" ht="17.25">
      <c r="A28" s="76" t="s">
        <v>158</v>
      </c>
      <c r="B28" s="77">
        <v>267389</v>
      </c>
      <c r="C28" s="78">
        <f t="shared" si="0"/>
        <v>2909925.09</v>
      </c>
      <c r="D28" s="79" t="s">
        <v>159</v>
      </c>
      <c r="E28" s="77">
        <v>893709.52</v>
      </c>
      <c r="F28" s="78">
        <f t="shared" si="1"/>
        <v>10110250.41</v>
      </c>
      <c r="G28" s="71"/>
      <c r="H28" s="78">
        <v>2642536.09</v>
      </c>
      <c r="I28" s="78">
        <v>9216540.89</v>
      </c>
      <c r="J28" s="71"/>
    </row>
    <row r="29" spans="1:10" ht="17.25">
      <c r="A29" s="76" t="s">
        <v>160</v>
      </c>
      <c r="B29" s="77">
        <v>200492.26</v>
      </c>
      <c r="C29" s="78">
        <f t="shared" si="0"/>
        <v>2246720.12</v>
      </c>
      <c r="D29" s="79" t="s">
        <v>161</v>
      </c>
      <c r="E29" s="77">
        <v>875033.03</v>
      </c>
      <c r="F29" s="78">
        <f t="shared" si="1"/>
        <v>9892152.86</v>
      </c>
      <c r="G29" s="71"/>
      <c r="H29" s="78">
        <v>2046227.86</v>
      </c>
      <c r="I29" s="78">
        <v>9017119.83</v>
      </c>
      <c r="J29" s="71"/>
    </row>
    <row r="30" spans="1:10" ht="17.25">
      <c r="A30" s="76" t="s">
        <v>162</v>
      </c>
      <c r="B30" s="77">
        <v>506568.97</v>
      </c>
      <c r="C30" s="78">
        <f t="shared" si="0"/>
        <v>5576460.37</v>
      </c>
      <c r="D30" s="79" t="s">
        <v>163</v>
      </c>
      <c r="E30" s="77">
        <v>5430788.44</v>
      </c>
      <c r="F30" s="78">
        <f t="shared" si="1"/>
        <v>62473073.54000001</v>
      </c>
      <c r="G30" s="71"/>
      <c r="H30" s="78">
        <v>5069891.4</v>
      </c>
      <c r="I30" s="78">
        <v>57042285.10000001</v>
      </c>
      <c r="J30" s="71"/>
    </row>
    <row r="31" spans="1:10" ht="17.25">
      <c r="A31" s="76" t="s">
        <v>164</v>
      </c>
      <c r="B31" s="77">
        <v>588544.55</v>
      </c>
      <c r="C31" s="78">
        <f t="shared" si="0"/>
        <v>6898752.91</v>
      </c>
      <c r="D31" s="79" t="s">
        <v>165</v>
      </c>
      <c r="E31" s="77">
        <v>251219.84</v>
      </c>
      <c r="F31" s="78">
        <f t="shared" si="1"/>
        <v>2927796.7199999997</v>
      </c>
      <c r="G31" s="71"/>
      <c r="H31" s="78">
        <v>6310208.36</v>
      </c>
      <c r="I31" s="78">
        <v>2676576.88</v>
      </c>
      <c r="J31" s="71"/>
    </row>
    <row r="32" spans="1:10" ht="17.25">
      <c r="A32" s="76" t="s">
        <v>166</v>
      </c>
      <c r="B32" s="77">
        <v>407224.73</v>
      </c>
      <c r="C32" s="78">
        <f t="shared" si="0"/>
        <v>4740296.5600000005</v>
      </c>
      <c r="D32" s="79" t="s">
        <v>167</v>
      </c>
      <c r="E32" s="77">
        <v>116020.46</v>
      </c>
      <c r="F32" s="78">
        <f t="shared" si="1"/>
        <v>1398340.58</v>
      </c>
      <c r="G32" s="71"/>
      <c r="H32" s="78">
        <v>4333071.83</v>
      </c>
      <c r="I32" s="78">
        <v>1282320.12</v>
      </c>
      <c r="J32" s="71"/>
    </row>
    <row r="33" spans="1:10" ht="17.25">
      <c r="A33" s="76" t="s">
        <v>168</v>
      </c>
      <c r="B33" s="77">
        <v>123196.72</v>
      </c>
      <c r="C33" s="78">
        <f t="shared" si="0"/>
        <v>1415721.95</v>
      </c>
      <c r="D33" s="79" t="s">
        <v>169</v>
      </c>
      <c r="E33" s="77">
        <v>4347117.36</v>
      </c>
      <c r="F33" s="78">
        <f t="shared" si="1"/>
        <v>53660523.88</v>
      </c>
      <c r="G33" s="71"/>
      <c r="H33" s="78">
        <v>1292525.23</v>
      </c>
      <c r="I33" s="78">
        <v>49313406.52</v>
      </c>
      <c r="J33" s="71"/>
    </row>
    <row r="34" spans="1:10" ht="17.25">
      <c r="A34" s="76" t="s">
        <v>170</v>
      </c>
      <c r="B34" s="77">
        <v>1152773.76</v>
      </c>
      <c r="C34" s="78">
        <f t="shared" si="0"/>
        <v>13069032.09</v>
      </c>
      <c r="D34" s="79" t="s">
        <v>171</v>
      </c>
      <c r="E34" s="77">
        <v>19177017.97</v>
      </c>
      <c r="F34" s="78">
        <f t="shared" si="1"/>
        <v>231333244.44000003</v>
      </c>
      <c r="G34" s="71"/>
      <c r="H34" s="78">
        <v>11916258.33</v>
      </c>
      <c r="I34" s="78">
        <v>212156226.47000003</v>
      </c>
      <c r="J34" s="71"/>
    </row>
    <row r="35" spans="1:10" ht="17.25">
      <c r="A35" s="76" t="s">
        <v>172</v>
      </c>
      <c r="B35" s="77">
        <v>98042.56</v>
      </c>
      <c r="C35" s="78">
        <f t="shared" si="0"/>
        <v>1013326.8200000001</v>
      </c>
      <c r="D35" s="79" t="s">
        <v>173</v>
      </c>
      <c r="E35" s="77">
        <v>217298.5</v>
      </c>
      <c r="F35" s="78">
        <f t="shared" si="1"/>
        <v>2467622.98</v>
      </c>
      <c r="G35" s="71"/>
      <c r="H35" s="78">
        <v>915284.26</v>
      </c>
      <c r="I35" s="78">
        <v>2250324.48</v>
      </c>
      <c r="J35" s="71"/>
    </row>
    <row r="36" spans="1:10" ht="17.25">
      <c r="A36" s="76" t="s">
        <v>174</v>
      </c>
      <c r="B36" s="77">
        <v>1428579.73</v>
      </c>
      <c r="C36" s="78">
        <f t="shared" si="0"/>
        <v>17275785.36</v>
      </c>
      <c r="D36" s="79" t="s">
        <v>175</v>
      </c>
      <c r="E36" s="77">
        <v>113224.28</v>
      </c>
      <c r="F36" s="78">
        <f t="shared" si="1"/>
        <v>1160542.43</v>
      </c>
      <c r="G36" s="71"/>
      <c r="H36" s="78">
        <v>15847205.629999999</v>
      </c>
      <c r="I36" s="78">
        <v>1047318.15</v>
      </c>
      <c r="J36" s="71"/>
    </row>
    <row r="37" spans="1:10" ht="17.25">
      <c r="A37" s="76" t="s">
        <v>176</v>
      </c>
      <c r="B37" s="77">
        <v>7496442.52</v>
      </c>
      <c r="C37" s="78">
        <f aca="true" t="shared" si="2" ref="C37:C53">B37+H37</f>
        <v>89632850.32</v>
      </c>
      <c r="D37" s="79" t="s">
        <v>177</v>
      </c>
      <c r="E37" s="77">
        <v>3206469.71</v>
      </c>
      <c r="F37" s="78">
        <f t="shared" si="1"/>
        <v>39609610.21</v>
      </c>
      <c r="G37" s="71"/>
      <c r="H37" s="78">
        <v>82136407.8</v>
      </c>
      <c r="I37" s="78">
        <v>36403140.5</v>
      </c>
      <c r="J37" s="71"/>
    </row>
    <row r="38" spans="1:10" ht="17.25">
      <c r="A38" s="76" t="s">
        <v>178</v>
      </c>
      <c r="B38" s="77">
        <v>24720.55</v>
      </c>
      <c r="C38" s="78">
        <f t="shared" si="2"/>
        <v>275706.74</v>
      </c>
      <c r="D38" s="79" t="s">
        <v>179</v>
      </c>
      <c r="E38" s="77">
        <v>1973622.29</v>
      </c>
      <c r="F38" s="78">
        <f t="shared" si="1"/>
        <v>21761085.049999997</v>
      </c>
      <c r="G38" s="71"/>
      <c r="H38" s="78">
        <v>250986.19</v>
      </c>
      <c r="I38" s="78">
        <v>19787462.759999998</v>
      </c>
      <c r="J38" s="71"/>
    </row>
    <row r="39" spans="1:10" ht="17.25">
      <c r="A39" s="76" t="s">
        <v>180</v>
      </c>
      <c r="B39" s="77">
        <v>278441.6</v>
      </c>
      <c r="C39" s="78">
        <f t="shared" si="2"/>
        <v>3154843.38</v>
      </c>
      <c r="D39" s="79" t="s">
        <v>181</v>
      </c>
      <c r="E39" s="77">
        <v>484241.34</v>
      </c>
      <c r="F39" s="78">
        <f t="shared" si="1"/>
        <v>5510573.34</v>
      </c>
      <c r="G39" s="71"/>
      <c r="H39" s="78">
        <v>2876401.78</v>
      </c>
      <c r="I39" s="78">
        <v>5026332</v>
      </c>
      <c r="J39" s="71"/>
    </row>
    <row r="40" spans="1:10" ht="17.25">
      <c r="A40" s="76" t="s">
        <v>182</v>
      </c>
      <c r="B40" s="77">
        <v>451939.73</v>
      </c>
      <c r="C40" s="78">
        <f t="shared" si="2"/>
        <v>4872202.74</v>
      </c>
      <c r="D40" s="79" t="s">
        <v>183</v>
      </c>
      <c r="E40" s="77">
        <v>53162.42</v>
      </c>
      <c r="F40" s="78">
        <f t="shared" si="1"/>
        <v>610405.25</v>
      </c>
      <c r="G40" s="71"/>
      <c r="H40" s="78">
        <v>4420263.01</v>
      </c>
      <c r="I40" s="78">
        <v>557242.83</v>
      </c>
      <c r="J40" s="71"/>
    </row>
    <row r="41" spans="1:10" ht="17.25">
      <c r="A41" s="76" t="s">
        <v>184</v>
      </c>
      <c r="B41" s="77">
        <v>588098.24</v>
      </c>
      <c r="C41" s="78">
        <f t="shared" si="2"/>
        <v>6623344.17</v>
      </c>
      <c r="D41" s="79" t="s">
        <v>185</v>
      </c>
      <c r="E41" s="77">
        <v>174522.94</v>
      </c>
      <c r="F41" s="78">
        <f t="shared" si="1"/>
        <v>1897824.48</v>
      </c>
      <c r="G41" s="71"/>
      <c r="H41" s="78">
        <v>6035245.93</v>
      </c>
      <c r="I41" s="78">
        <v>1723301.54</v>
      </c>
      <c r="J41" s="71"/>
    </row>
    <row r="42" spans="1:10" ht="17.25">
      <c r="A42" s="76" t="s">
        <v>186</v>
      </c>
      <c r="B42" s="77">
        <v>191265.4</v>
      </c>
      <c r="C42" s="78">
        <f t="shared" si="2"/>
        <v>2239966.72</v>
      </c>
      <c r="D42" s="79" t="s">
        <v>187</v>
      </c>
      <c r="E42" s="77">
        <v>103220.24</v>
      </c>
      <c r="F42" s="78">
        <f t="shared" si="1"/>
        <v>1093500.87</v>
      </c>
      <c r="G42" s="71"/>
      <c r="H42" s="78">
        <v>2048701.32</v>
      </c>
      <c r="I42" s="78">
        <v>990280.63</v>
      </c>
      <c r="J42" s="71"/>
    </row>
    <row r="43" spans="1:10" ht="17.25">
      <c r="A43" s="76" t="s">
        <v>188</v>
      </c>
      <c r="B43" s="77">
        <v>465270.4</v>
      </c>
      <c r="C43" s="78">
        <f t="shared" si="2"/>
        <v>5220204.9</v>
      </c>
      <c r="D43" s="79" t="s">
        <v>189</v>
      </c>
      <c r="E43" s="77">
        <v>37885.02</v>
      </c>
      <c r="F43" s="78">
        <f t="shared" si="1"/>
        <v>414313.08</v>
      </c>
      <c r="G43" s="71"/>
      <c r="H43" s="78">
        <v>4754934.5</v>
      </c>
      <c r="I43" s="78">
        <v>376428.06</v>
      </c>
      <c r="J43" s="71"/>
    </row>
    <row r="44" spans="1:10" ht="17.25">
      <c r="A44" s="76" t="s">
        <v>190</v>
      </c>
      <c r="B44" s="77">
        <v>560092.47</v>
      </c>
      <c r="C44" s="78">
        <f t="shared" si="2"/>
        <v>6275226.1</v>
      </c>
      <c r="D44" s="79" t="s">
        <v>191</v>
      </c>
      <c r="E44" s="77">
        <v>728700.83</v>
      </c>
      <c r="F44" s="78">
        <f t="shared" si="1"/>
        <v>8418174.95</v>
      </c>
      <c r="G44" s="71"/>
      <c r="H44" s="78">
        <v>5715133.63</v>
      </c>
      <c r="I44" s="78">
        <v>7689474.119999999</v>
      </c>
      <c r="J44" s="71"/>
    </row>
    <row r="45" spans="1:10" ht="17.25">
      <c r="A45" s="76" t="s">
        <v>192</v>
      </c>
      <c r="B45" s="77">
        <v>167914.82</v>
      </c>
      <c r="C45" s="78">
        <f t="shared" si="2"/>
        <v>1862202.85</v>
      </c>
      <c r="D45" s="79" t="s">
        <v>193</v>
      </c>
      <c r="E45" s="77">
        <v>2861848.56</v>
      </c>
      <c r="F45" s="78">
        <f t="shared" si="1"/>
        <v>35319267.730000004</v>
      </c>
      <c r="G45" s="71"/>
      <c r="H45" s="78">
        <v>1694288.03</v>
      </c>
      <c r="I45" s="78">
        <v>32457419.17</v>
      </c>
      <c r="J45" s="71"/>
    </row>
    <row r="46" spans="1:10" ht="17.25">
      <c r="A46" s="76" t="s">
        <v>194</v>
      </c>
      <c r="B46" s="77">
        <v>65375.46</v>
      </c>
      <c r="C46" s="78">
        <f t="shared" si="2"/>
        <v>761916.1499999999</v>
      </c>
      <c r="D46" s="79" t="s">
        <v>195</v>
      </c>
      <c r="E46" s="77">
        <v>132763.11</v>
      </c>
      <c r="F46" s="78">
        <f t="shared" si="1"/>
        <v>1606816.15</v>
      </c>
      <c r="G46" s="71"/>
      <c r="H46" s="78">
        <v>696540.69</v>
      </c>
      <c r="I46" s="78">
        <v>1474053.04</v>
      </c>
      <c r="J46" s="71"/>
    </row>
    <row r="47" spans="1:10" ht="17.25">
      <c r="A47" s="76" t="s">
        <v>196</v>
      </c>
      <c r="B47" s="77">
        <v>148924.83</v>
      </c>
      <c r="C47" s="78">
        <f t="shared" si="2"/>
        <v>2897304.39</v>
      </c>
      <c r="D47" s="79" t="s">
        <v>197</v>
      </c>
      <c r="E47" s="77">
        <v>402845.8</v>
      </c>
      <c r="F47" s="78">
        <f t="shared" si="1"/>
        <v>4739842.78</v>
      </c>
      <c r="G47" s="71"/>
      <c r="H47" s="78">
        <v>2748379.56</v>
      </c>
      <c r="I47" s="78">
        <v>4336996.98</v>
      </c>
      <c r="J47" s="71"/>
    </row>
    <row r="48" spans="1:10" ht="17.25">
      <c r="A48" s="76" t="s">
        <v>198</v>
      </c>
      <c r="B48" s="77">
        <v>58738.73</v>
      </c>
      <c r="C48" s="78">
        <f t="shared" si="2"/>
        <v>654210.85</v>
      </c>
      <c r="D48" s="79" t="s">
        <v>199</v>
      </c>
      <c r="E48" s="77">
        <v>280663.88</v>
      </c>
      <c r="F48" s="78">
        <f t="shared" si="1"/>
        <v>3244141.32</v>
      </c>
      <c r="G48" s="71"/>
      <c r="H48" s="78">
        <v>595472.12</v>
      </c>
      <c r="I48" s="78">
        <v>2963477.44</v>
      </c>
      <c r="J48" s="71"/>
    </row>
    <row r="49" spans="1:10" ht="17.25">
      <c r="A49" s="76" t="s">
        <v>200</v>
      </c>
      <c r="B49" s="77">
        <v>546233.23</v>
      </c>
      <c r="C49" s="78">
        <f t="shared" si="2"/>
        <v>6100048.050000001</v>
      </c>
      <c r="D49" s="79" t="s">
        <v>201</v>
      </c>
      <c r="E49" s="77">
        <v>4753336.72</v>
      </c>
      <c r="F49" s="78">
        <f t="shared" si="1"/>
        <v>54835621.89</v>
      </c>
      <c r="G49" s="71"/>
      <c r="H49" s="78">
        <v>5553814.82</v>
      </c>
      <c r="I49" s="78">
        <v>50082285.17</v>
      </c>
      <c r="J49" s="71"/>
    </row>
    <row r="50" spans="1:10" ht="17.25">
      <c r="A50" s="76" t="s">
        <v>202</v>
      </c>
      <c r="B50" s="77">
        <v>90650.74</v>
      </c>
      <c r="C50" s="78">
        <f t="shared" si="2"/>
        <v>1010650.14</v>
      </c>
      <c r="D50" s="79" t="s">
        <v>203</v>
      </c>
      <c r="E50" s="77">
        <v>1729679.57</v>
      </c>
      <c r="F50" s="78">
        <f t="shared" si="1"/>
        <v>18948790.57</v>
      </c>
      <c r="G50" s="71"/>
      <c r="H50" s="78">
        <v>919999.4</v>
      </c>
      <c r="I50" s="78">
        <v>17219111</v>
      </c>
      <c r="J50" s="71"/>
    </row>
    <row r="51" spans="1:10" ht="18" thickBot="1">
      <c r="A51" s="76" t="s">
        <v>204</v>
      </c>
      <c r="B51" s="77">
        <v>11451974.43</v>
      </c>
      <c r="C51" s="78">
        <f t="shared" si="2"/>
        <v>134758789.76999998</v>
      </c>
      <c r="D51" s="79" t="s">
        <v>205</v>
      </c>
      <c r="E51" s="80">
        <v>17448763.96</v>
      </c>
      <c r="F51" s="81">
        <f t="shared" si="1"/>
        <v>215163847.48999998</v>
      </c>
      <c r="G51" s="71"/>
      <c r="H51" s="78">
        <v>123306815.33999999</v>
      </c>
      <c r="I51" s="78">
        <v>197715083.52999997</v>
      </c>
      <c r="J51" s="71"/>
    </row>
    <row r="52" spans="1:10" ht="18" thickTop="1">
      <c r="A52" s="76" t="s">
        <v>206</v>
      </c>
      <c r="B52" s="77">
        <v>66929.79</v>
      </c>
      <c r="C52" s="78">
        <f t="shared" si="2"/>
        <v>637317.5900000001</v>
      </c>
      <c r="D52" s="82"/>
      <c r="E52" s="83"/>
      <c r="F52" s="84" t="s">
        <v>106</v>
      </c>
      <c r="G52" s="71"/>
      <c r="H52" s="78">
        <v>570387.8</v>
      </c>
      <c r="I52" s="85"/>
      <c r="J52" s="71"/>
    </row>
    <row r="53" spans="1:10" ht="17.25">
      <c r="A53" s="86" t="s">
        <v>207</v>
      </c>
      <c r="B53" s="77">
        <v>270915.5</v>
      </c>
      <c r="C53" s="78">
        <f t="shared" si="2"/>
        <v>3147184.95</v>
      </c>
      <c r="D53" s="87" t="s">
        <v>208</v>
      </c>
      <c r="E53" s="88">
        <f>SUM(B5:B53)+SUM(E5:E51)</f>
        <v>141578767.58999997</v>
      </c>
      <c r="F53" s="89">
        <f>SUM(C5:C53)+SUM(F5:F51)</f>
        <v>1674065036.3200002</v>
      </c>
      <c r="G53" s="71"/>
      <c r="H53" s="78">
        <v>2876269.45</v>
      </c>
      <c r="I53" s="85">
        <f>SUM(H5:H53)+SUM(I5:I51)</f>
        <v>1532486268.7299998</v>
      </c>
      <c r="J53" s="71"/>
    </row>
    <row r="54" spans="1:10" ht="12.75">
      <c r="A54" s="71"/>
      <c r="B54" s="71"/>
      <c r="C54" s="71"/>
      <c r="D54" s="71"/>
      <c r="E54" s="71"/>
      <c r="F54" s="85" t="s">
        <v>106</v>
      </c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5">
        <f>I53+E53</f>
        <v>1674065036.3199997</v>
      </c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106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106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5" t="s">
        <v>209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9" ht="12.75">
      <c r="A62" t="s">
        <v>210</v>
      </c>
      <c r="H62" s="71"/>
      <c r="I62" s="71"/>
    </row>
    <row r="63" spans="1:9" ht="12.75">
      <c r="A63" t="s">
        <v>211</v>
      </c>
      <c r="H63" s="71"/>
      <c r="I63" s="71"/>
    </row>
    <row r="64" spans="1:9" ht="12.75">
      <c r="A64" t="s">
        <v>212</v>
      </c>
      <c r="H64" s="71"/>
      <c r="I64" s="71"/>
    </row>
    <row r="65" spans="1:9" ht="12.75">
      <c r="A65" t="s">
        <v>213</v>
      </c>
      <c r="H65" s="71"/>
      <c r="I65" s="71"/>
    </row>
  </sheetData>
  <sheetProtection/>
  <printOptions/>
  <pageMargins left="0.8" right="0.28" top="0.67" bottom="0.18" header="0.67" footer="0.18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3.7109375" style="35" customWidth="1"/>
    <col min="2" max="2" width="18.7109375" style="35" customWidth="1"/>
    <col min="3" max="3" width="14.7109375" style="35" customWidth="1"/>
    <col min="4" max="4" width="18.7109375" style="35" customWidth="1"/>
    <col min="5" max="5" width="14.71093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JULY-JUNE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27692111</v>
      </c>
      <c r="C11" s="56">
        <f aca="true" t="shared" si="0" ref="C11:C16">B11/B$63</f>
        <v>0.05448731116578342</v>
      </c>
      <c r="D11" s="55">
        <v>288708488</v>
      </c>
      <c r="E11" s="57">
        <f aca="true" t="shared" si="1" ref="E11:E16">D11/D$63</f>
        <v>0.04841275753193377</v>
      </c>
      <c r="G11" s="58"/>
    </row>
    <row r="12" spans="1:7" ht="15">
      <c r="A12" s="48" t="s">
        <v>61</v>
      </c>
      <c r="B12" s="55">
        <v>937287</v>
      </c>
      <c r="C12" s="56">
        <f t="shared" si="0"/>
        <v>0.0018442165142499843</v>
      </c>
      <c r="D12" s="55">
        <v>9566213</v>
      </c>
      <c r="E12" s="57">
        <f t="shared" si="1"/>
        <v>0.001604132783473386</v>
      </c>
      <c r="G12" s="58"/>
    </row>
    <row r="13" spans="1:7" ht="15">
      <c r="A13" s="48" t="s">
        <v>62</v>
      </c>
      <c r="B13" s="55">
        <v>4177456</v>
      </c>
      <c r="C13" s="56">
        <f t="shared" si="0"/>
        <v>0.008219609727599638</v>
      </c>
      <c r="D13" s="55">
        <v>40840563</v>
      </c>
      <c r="E13" s="57">
        <f t="shared" si="1"/>
        <v>0.006848445252453629</v>
      </c>
      <c r="G13" s="58"/>
    </row>
    <row r="14" spans="1:7" ht="15">
      <c r="A14" s="48" t="s">
        <v>63</v>
      </c>
      <c r="B14" s="55">
        <v>2134775</v>
      </c>
      <c r="C14" s="56">
        <f t="shared" si="0"/>
        <v>0.004200407462397335</v>
      </c>
      <c r="D14" s="55">
        <v>15538768</v>
      </c>
      <c r="E14" s="57">
        <f t="shared" si="1"/>
        <v>0.002605654626714582</v>
      </c>
      <c r="G14" s="58"/>
    </row>
    <row r="15" spans="1:7" ht="15">
      <c r="A15" s="48" t="s">
        <v>64</v>
      </c>
      <c r="B15" s="55">
        <v>944846</v>
      </c>
      <c r="C15" s="56">
        <f t="shared" si="0"/>
        <v>0.0018590896882417452</v>
      </c>
      <c r="D15" s="55">
        <v>9297898</v>
      </c>
      <c r="E15" s="57">
        <f t="shared" si="1"/>
        <v>0.0015591397556370143</v>
      </c>
      <c r="G15" s="58"/>
    </row>
    <row r="16" spans="1:7" ht="15">
      <c r="A16" s="48" t="s">
        <v>31</v>
      </c>
      <c r="B16" s="55">
        <v>35886474</v>
      </c>
      <c r="C16" s="56">
        <f t="shared" si="0"/>
        <v>0.0706106325906608</v>
      </c>
      <c r="D16" s="55">
        <v>363951929</v>
      </c>
      <c r="E16" s="59">
        <f t="shared" si="1"/>
        <v>0.06103012978252504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49608314</v>
      </c>
      <c r="C18" s="56">
        <f>B18/B$63</f>
        <v>0.09760988034924062</v>
      </c>
      <c r="D18" s="63">
        <v>604732083</v>
      </c>
      <c r="E18" s="57">
        <f>D18/D$63</f>
        <v>0.10140591261750588</v>
      </c>
      <c r="G18" s="58"/>
    </row>
    <row r="19" spans="1:7" ht="15">
      <c r="A19" s="48" t="s">
        <v>67</v>
      </c>
      <c r="B19" s="63">
        <v>4454042</v>
      </c>
      <c r="C19" s="56">
        <f>B19/B$63</f>
        <v>0.008763823473026969</v>
      </c>
      <c r="D19" s="63">
        <v>55623099</v>
      </c>
      <c r="E19" s="57">
        <f>D19/D$63</f>
        <v>0.009327289348908049</v>
      </c>
      <c r="G19" s="58"/>
    </row>
    <row r="20" spans="1:7" ht="15">
      <c r="A20" s="48" t="s">
        <v>68</v>
      </c>
      <c r="B20" s="63">
        <v>6132198</v>
      </c>
      <c r="C20" s="56">
        <f>B20/B$63</f>
        <v>0.01206578222065464</v>
      </c>
      <c r="D20" s="63">
        <v>74718367</v>
      </c>
      <c r="E20" s="57">
        <f>D20/D$63</f>
        <v>0.012529323989785299</v>
      </c>
      <c r="G20" s="58"/>
    </row>
    <row r="21" spans="1:7" ht="15">
      <c r="A21" s="48" t="s">
        <v>31</v>
      </c>
      <c r="B21" s="63">
        <v>60194554</v>
      </c>
      <c r="C21" s="56">
        <f>B21/B$63</f>
        <v>0.11843948604292223</v>
      </c>
      <c r="D21" s="63">
        <v>735073549</v>
      </c>
      <c r="E21" s="59">
        <f>D21/D$63</f>
        <v>0.12326252595619923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39081879</v>
      </c>
      <c r="C23" s="56">
        <f aca="true" t="shared" si="2" ref="C23:C30">B23/B$63</f>
        <v>0.07689794765074055</v>
      </c>
      <c r="D23" s="63">
        <v>470856387</v>
      </c>
      <c r="E23" s="57">
        <f aca="true" t="shared" si="3" ref="E23:E30">D23/D$63</f>
        <v>0.07895665366164561</v>
      </c>
      <c r="G23" s="58"/>
    </row>
    <row r="24" spans="1:7" ht="15">
      <c r="A24" s="48" t="s">
        <v>71</v>
      </c>
      <c r="B24" s="63">
        <v>118562</v>
      </c>
      <c r="C24" s="56">
        <f t="shared" si="2"/>
        <v>0.00023328393369640956</v>
      </c>
      <c r="D24" s="63">
        <v>1692511</v>
      </c>
      <c r="E24" s="57">
        <f t="shared" si="3"/>
        <v>0.0002838126624913458</v>
      </c>
      <c r="G24" s="58"/>
    </row>
    <row r="25" spans="1:7" ht="15">
      <c r="A25" s="48" t="s">
        <v>72</v>
      </c>
      <c r="B25" s="63">
        <v>277212</v>
      </c>
      <c r="C25" s="56">
        <f t="shared" si="2"/>
        <v>0.000545445470115628</v>
      </c>
      <c r="D25" s="63">
        <v>2590526</v>
      </c>
      <c r="E25" s="57">
        <f t="shared" si="3"/>
        <v>0.00043439840645824815</v>
      </c>
      <c r="G25" s="58"/>
    </row>
    <row r="26" spans="1:7" ht="15">
      <c r="A26" s="48" t="s">
        <v>73</v>
      </c>
      <c r="B26" s="63">
        <v>104998</v>
      </c>
      <c r="C26" s="56">
        <f t="shared" si="2"/>
        <v>0.0002065952537090772</v>
      </c>
      <c r="D26" s="63">
        <v>1495702</v>
      </c>
      <c r="E26" s="57">
        <f t="shared" si="3"/>
        <v>0.0002508102853769523</v>
      </c>
      <c r="G26" s="58"/>
    </row>
    <row r="27" spans="1:7" ht="15">
      <c r="A27" s="48" t="s">
        <v>74</v>
      </c>
      <c r="B27" s="63">
        <v>60400</v>
      </c>
      <c r="C27" s="56">
        <f t="shared" si="2"/>
        <v>0.00011884372391882</v>
      </c>
      <c r="D27" s="63">
        <v>546999</v>
      </c>
      <c r="E27" s="57">
        <f t="shared" si="3"/>
        <v>9.172480567045275E-05</v>
      </c>
      <c r="G27" s="58"/>
    </row>
    <row r="28" spans="1:7" ht="15">
      <c r="A28" s="48" t="s">
        <v>75</v>
      </c>
      <c r="B28" s="63">
        <v>382318</v>
      </c>
      <c r="C28" s="56">
        <f t="shared" si="2"/>
        <v>0.0007522532258476064</v>
      </c>
      <c r="D28" s="63">
        <v>4690965</v>
      </c>
      <c r="E28" s="57">
        <f t="shared" si="3"/>
        <v>0.0007866154289713424</v>
      </c>
      <c r="G28" s="58"/>
    </row>
    <row r="29" spans="1:7" ht="15">
      <c r="A29" s="48" t="s">
        <v>76</v>
      </c>
      <c r="B29" s="63">
        <v>1159750</v>
      </c>
      <c r="C29" s="56">
        <f t="shared" si="2"/>
        <v>0.0022819372320339653</v>
      </c>
      <c r="D29" s="63">
        <v>12592868</v>
      </c>
      <c r="E29" s="57">
        <f t="shared" si="3"/>
        <v>0.0021116645005450885</v>
      </c>
      <c r="G29" s="58"/>
    </row>
    <row r="30" spans="1:7" ht="15">
      <c r="A30" s="48" t="s">
        <v>31</v>
      </c>
      <c r="B30" s="63">
        <v>41185118</v>
      </c>
      <c r="C30" s="56">
        <f t="shared" si="2"/>
        <v>0.08103630452245074</v>
      </c>
      <c r="D30" s="63">
        <v>494465959</v>
      </c>
      <c r="E30" s="64">
        <f t="shared" si="3"/>
        <v>0.08291567991884638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44194205</v>
      </c>
      <c r="C32" s="56">
        <f aca="true" t="shared" si="4" ref="C32:C40">B32/B$63</f>
        <v>0.0869570181760221</v>
      </c>
      <c r="D32" s="63">
        <v>516479217</v>
      </c>
      <c r="E32" s="57">
        <f aca="true" t="shared" si="5" ref="E32:E40">D32/D$63</f>
        <v>0.0866070245323165</v>
      </c>
      <c r="G32" s="58"/>
    </row>
    <row r="33" spans="1:7" ht="15">
      <c r="A33" s="48" t="s">
        <v>79</v>
      </c>
      <c r="B33" s="63">
        <v>10625237</v>
      </c>
      <c r="C33" s="56">
        <f t="shared" si="4"/>
        <v>0.02090633663245085</v>
      </c>
      <c r="D33" s="63">
        <v>122975991</v>
      </c>
      <c r="E33" s="57">
        <f t="shared" si="5"/>
        <v>0.020621516449950267</v>
      </c>
      <c r="G33" s="58"/>
    </row>
    <row r="34" spans="1:7" ht="15">
      <c r="A34" s="48" t="s">
        <v>80</v>
      </c>
      <c r="B34" s="63">
        <v>6643217</v>
      </c>
      <c r="C34" s="56">
        <f t="shared" si="4"/>
        <v>0.013071268991404168</v>
      </c>
      <c r="D34" s="63">
        <v>77899647</v>
      </c>
      <c r="E34" s="57">
        <f t="shared" si="5"/>
        <v>0.013062784361345938</v>
      </c>
      <c r="G34" s="58"/>
    </row>
    <row r="35" spans="1:7" ht="15">
      <c r="A35" s="48" t="s">
        <v>81</v>
      </c>
      <c r="B35" s="63">
        <v>4054420</v>
      </c>
      <c r="C35" s="56">
        <f t="shared" si="4"/>
        <v>0.007977522700843414</v>
      </c>
      <c r="D35" s="63">
        <v>44148215</v>
      </c>
      <c r="E35" s="57">
        <f t="shared" si="5"/>
        <v>0.007403096608169972</v>
      </c>
      <c r="G35" s="58"/>
    </row>
    <row r="36" spans="1:7" ht="15">
      <c r="A36" s="48" t="s">
        <v>82</v>
      </c>
      <c r="B36" s="63">
        <v>708431</v>
      </c>
      <c r="C36" s="56">
        <f t="shared" si="4"/>
        <v>0.001393916857277046</v>
      </c>
      <c r="D36" s="63">
        <v>4632103</v>
      </c>
      <c r="E36" s="57">
        <f t="shared" si="5"/>
        <v>0.0007767450169388266</v>
      </c>
      <c r="G36" s="58"/>
    </row>
    <row r="37" spans="1:7" ht="15">
      <c r="A37" s="48" t="s">
        <v>83</v>
      </c>
      <c r="B37" s="63">
        <v>365963</v>
      </c>
      <c r="C37" s="56">
        <f t="shared" si="4"/>
        <v>0.0007200729426573365</v>
      </c>
      <c r="D37" s="63">
        <v>3188824</v>
      </c>
      <c r="E37" s="57">
        <f t="shared" si="5"/>
        <v>0.000534725404831226</v>
      </c>
      <c r="G37" s="58"/>
    </row>
    <row r="38" spans="1:7" ht="15">
      <c r="A38" s="48" t="s">
        <v>84</v>
      </c>
      <c r="B38" s="63">
        <v>1420515</v>
      </c>
      <c r="C38" s="56">
        <f t="shared" si="4"/>
        <v>0.0027950213987175928</v>
      </c>
      <c r="D38" s="63">
        <v>12575947</v>
      </c>
      <c r="E38" s="57">
        <f t="shared" si="5"/>
        <v>0.0021088270631151305</v>
      </c>
      <c r="G38" s="58"/>
    </row>
    <row r="39" spans="1:7" ht="15">
      <c r="A39" s="48" t="s">
        <v>85</v>
      </c>
      <c r="B39" s="63">
        <v>3793864</v>
      </c>
      <c r="C39" s="56">
        <f t="shared" si="4"/>
        <v>0.007464849764926327</v>
      </c>
      <c r="D39" s="63">
        <v>34084577</v>
      </c>
      <c r="E39" s="57">
        <f t="shared" si="5"/>
        <v>0.005715551951072275</v>
      </c>
      <c r="G39" s="58"/>
    </row>
    <row r="40" spans="1:7" ht="15">
      <c r="A40" s="48" t="s">
        <v>31</v>
      </c>
      <c r="B40" s="63">
        <v>71805852</v>
      </c>
      <c r="C40" s="56">
        <f t="shared" si="4"/>
        <v>0.14128600746429884</v>
      </c>
      <c r="D40" s="63">
        <v>815984521</v>
      </c>
      <c r="E40" s="59">
        <f t="shared" si="5"/>
        <v>0.13683027138774012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912705</v>
      </c>
      <c r="C42" s="56">
        <f aca="true" t="shared" si="6" ref="C42:C49">B42/B$63</f>
        <v>0.001795848692704083</v>
      </c>
      <c r="D42" s="63">
        <v>12138799</v>
      </c>
      <c r="E42" s="57">
        <f aca="true" t="shared" si="7" ref="E42:E49">D42/D$63</f>
        <v>0.002035522879105238</v>
      </c>
      <c r="G42" s="58"/>
    </row>
    <row r="43" spans="1:7" ht="15">
      <c r="A43" s="48" t="s">
        <v>88</v>
      </c>
      <c r="B43" s="63">
        <v>2535762</v>
      </c>
      <c r="C43" s="56">
        <f t="shared" si="6"/>
        <v>0.004989394024037001</v>
      </c>
      <c r="D43" s="63">
        <v>29760511</v>
      </c>
      <c r="E43" s="57">
        <f t="shared" si="7"/>
        <v>0.0049904608383714985</v>
      </c>
      <c r="G43" s="58"/>
    </row>
    <row r="44" spans="1:7" ht="15">
      <c r="A44" s="48" t="s">
        <v>89</v>
      </c>
      <c r="B44" s="63">
        <v>1178240</v>
      </c>
      <c r="C44" s="56">
        <f t="shared" si="6"/>
        <v>0.0023183183653991803</v>
      </c>
      <c r="D44" s="63">
        <v>13242954</v>
      </c>
      <c r="E44" s="57">
        <f t="shared" si="7"/>
        <v>0.002220675690728401</v>
      </c>
      <c r="G44" s="58"/>
    </row>
    <row r="45" spans="1:7" ht="15">
      <c r="A45" s="48" t="s">
        <v>90</v>
      </c>
      <c r="B45" s="63">
        <v>591017</v>
      </c>
      <c r="C45" s="56">
        <f t="shared" si="6"/>
        <v>0.0011628917413796232</v>
      </c>
      <c r="D45" s="63">
        <v>9203458</v>
      </c>
      <c r="E45" s="57">
        <f t="shared" si="7"/>
        <v>0.0015433033635274902</v>
      </c>
      <c r="G45" s="58"/>
    </row>
    <row r="46" spans="1:7" ht="15">
      <c r="A46" s="48" t="s">
        <v>91</v>
      </c>
      <c r="B46" s="63">
        <v>5321099</v>
      </c>
      <c r="C46" s="56">
        <f t="shared" si="6"/>
        <v>0.010469854644051478</v>
      </c>
      <c r="D46" s="63">
        <v>68285506</v>
      </c>
      <c r="E46" s="57">
        <f t="shared" si="7"/>
        <v>0.01145061465918317</v>
      </c>
      <c r="G46" s="58"/>
    </row>
    <row r="47" spans="1:7" ht="15">
      <c r="A47" s="48" t="s">
        <v>92</v>
      </c>
      <c r="B47" s="63">
        <v>2013894</v>
      </c>
      <c r="C47" s="56">
        <f t="shared" si="6"/>
        <v>0.0039625606380425185</v>
      </c>
      <c r="D47" s="63">
        <v>26434024</v>
      </c>
      <c r="E47" s="57">
        <f t="shared" si="7"/>
        <v>0.004432651091662113</v>
      </c>
      <c r="G47" s="58"/>
    </row>
    <row r="48" spans="1:7" ht="15">
      <c r="A48" s="48" t="s">
        <v>93</v>
      </c>
      <c r="B48" s="63">
        <v>1411690</v>
      </c>
      <c r="C48" s="56">
        <f t="shared" si="6"/>
        <v>0.0027776572287907123</v>
      </c>
      <c r="D48" s="63">
        <v>26617670</v>
      </c>
      <c r="E48" s="57">
        <f t="shared" si="7"/>
        <v>0.004463446200359123</v>
      </c>
      <c r="G48" s="58"/>
    </row>
    <row r="49" spans="1:7" ht="15">
      <c r="A49" s="48" t="s">
        <v>31</v>
      </c>
      <c r="B49" s="63">
        <v>13964407</v>
      </c>
      <c r="C49" s="56">
        <f t="shared" si="6"/>
        <v>0.027476525334404596</v>
      </c>
      <c r="D49" s="63">
        <v>185682922</v>
      </c>
      <c r="E49" s="59">
        <f t="shared" si="7"/>
        <v>0.031136674722937033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5273913</v>
      </c>
      <c r="C51" s="56">
        <f>B51/B$63</f>
        <v>0.010377010936156884</v>
      </c>
      <c r="D51" s="63">
        <v>67568712</v>
      </c>
      <c r="E51" s="57">
        <f>D51/D$63</f>
        <v>0.01133041738212097</v>
      </c>
      <c r="G51" s="58"/>
    </row>
    <row r="52" spans="1:7" ht="15">
      <c r="A52" s="48" t="s">
        <v>96</v>
      </c>
      <c r="B52" s="63">
        <v>3323967</v>
      </c>
      <c r="C52" s="56">
        <f>B52/B$63</f>
        <v>0.006540275107007755</v>
      </c>
      <c r="D52" s="63">
        <v>40503892</v>
      </c>
      <c r="E52" s="57">
        <f>D52/D$63</f>
        <v>0.006791989789006937</v>
      </c>
      <c r="G52" s="58"/>
    </row>
    <row r="53" spans="1:7" ht="15">
      <c r="A53" s="48" t="s">
        <v>97</v>
      </c>
      <c r="B53" s="63">
        <v>953641</v>
      </c>
      <c r="C53" s="56">
        <f>B53/B$63</f>
        <v>0.001876394829828931</v>
      </c>
      <c r="D53" s="63">
        <v>12709611</v>
      </c>
      <c r="E53" s="57">
        <f>D53/D$63</f>
        <v>0.00213124082333249</v>
      </c>
      <c r="G53" s="58"/>
    </row>
    <row r="54" spans="1:7" ht="15">
      <c r="A54" s="48" t="s">
        <v>98</v>
      </c>
      <c r="B54" s="63">
        <v>6592799</v>
      </c>
      <c r="C54" s="56">
        <f>B54/B$63</f>
        <v>0.012972065963713123</v>
      </c>
      <c r="D54" s="63">
        <v>101307085</v>
      </c>
      <c r="E54" s="57">
        <f>D54/D$63</f>
        <v>0.016987915306362605</v>
      </c>
      <c r="G54" s="58"/>
    </row>
    <row r="55" spans="1:7" ht="15">
      <c r="A55" s="48" t="s">
        <v>31</v>
      </c>
      <c r="B55" s="63">
        <v>16144321</v>
      </c>
      <c r="C55" s="56">
        <f>B55/B$63</f>
        <v>0.03176574880431802</v>
      </c>
      <c r="D55" s="63">
        <v>222089300</v>
      </c>
      <c r="E55" s="59">
        <f>D55/D$63</f>
        <v>0.037241563300823004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43932613</v>
      </c>
      <c r="C57" s="56">
        <f>B57/B$63</f>
        <v>0.08644230679477422</v>
      </c>
      <c r="D57" s="63">
        <v>506586691</v>
      </c>
      <c r="E57" s="57">
        <f>D57/D$63</f>
        <v>0.08494817319083342</v>
      </c>
      <c r="G57" s="58"/>
    </row>
    <row r="58" spans="1:7" ht="15">
      <c r="A58" s="48" t="s">
        <v>101</v>
      </c>
      <c r="B58" s="63">
        <v>998141</v>
      </c>
      <c r="C58" s="56">
        <f>B58/B$63</f>
        <v>0.0019639535337095185</v>
      </c>
      <c r="D58" s="63">
        <v>12101947</v>
      </c>
      <c r="E58" s="57">
        <f>D58/D$63</f>
        <v>0.002029343265360848</v>
      </c>
      <c r="G58" s="58"/>
    </row>
    <row r="59" spans="1:7" ht="15">
      <c r="A59" s="65" t="s">
        <v>31</v>
      </c>
      <c r="B59" s="66">
        <v>44930754</v>
      </c>
      <c r="C59" s="67">
        <f>B59/B$63</f>
        <v>0.08840626032848374</v>
      </c>
      <c r="D59" s="68">
        <v>518688638</v>
      </c>
      <c r="E59" s="59">
        <f>D59/D$63</f>
        <v>0.08697751645619427</v>
      </c>
      <c r="G59" s="58"/>
    </row>
    <row r="63" spans="2:4" ht="15">
      <c r="B63" s="69">
        <v>508230456</v>
      </c>
      <c r="D63" s="69">
        <v>5963479519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3.8515625" style="3" customWidth="1"/>
    <col min="2" max="2" width="18.7109375" style="3" customWidth="1"/>
    <col min="3" max="3" width="16.7109375" style="3" customWidth="1"/>
    <col min="4" max="4" width="20.421875" style="3" customWidth="1"/>
    <col min="5" max="5" width="16.14062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JULY-JUNE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4050051</v>
      </c>
      <c r="C10" s="22">
        <f aca="true" t="shared" si="0" ref="C10:C32">B10/B$57</f>
        <v>0.00796892620697253</v>
      </c>
      <c r="D10" s="21">
        <v>50686629</v>
      </c>
      <c r="E10" s="23">
        <f aca="true" t="shared" si="1" ref="E10:E32">D10/D$57</f>
        <v>0.00849950584025809</v>
      </c>
    </row>
    <row r="11" spans="1:5" ht="15">
      <c r="A11" s="16" t="s">
        <v>11</v>
      </c>
      <c r="B11" s="21">
        <v>2630627</v>
      </c>
      <c r="C11" s="22">
        <f t="shared" si="0"/>
        <v>0.005176051472208505</v>
      </c>
      <c r="D11" s="21">
        <v>31800304</v>
      </c>
      <c r="E11" s="23">
        <f t="shared" si="1"/>
        <v>0.005332508294642807</v>
      </c>
    </row>
    <row r="12" spans="1:5" ht="15">
      <c r="A12" s="16" t="s">
        <v>12</v>
      </c>
      <c r="B12" s="21">
        <v>1223871</v>
      </c>
      <c r="C12" s="22">
        <f t="shared" si="0"/>
        <v>0.002408102437686261</v>
      </c>
      <c r="D12" s="21">
        <v>16218155</v>
      </c>
      <c r="E12" s="23">
        <f t="shared" si="1"/>
        <v>0.0027195792235603384</v>
      </c>
    </row>
    <row r="13" spans="1:5" ht="15">
      <c r="A13" s="16" t="s">
        <v>13</v>
      </c>
      <c r="B13" s="21">
        <v>2384459</v>
      </c>
      <c r="C13" s="22">
        <f t="shared" si="0"/>
        <v>0.0046916885280090335</v>
      </c>
      <c r="D13" s="21">
        <v>29696057</v>
      </c>
      <c r="E13" s="23">
        <f t="shared" si="1"/>
        <v>0.004979652718750286</v>
      </c>
    </row>
    <row r="14" spans="1:5" ht="15">
      <c r="A14" s="16" t="s">
        <v>14</v>
      </c>
      <c r="B14" s="21">
        <v>1282280</v>
      </c>
      <c r="C14" s="22">
        <f t="shared" si="0"/>
        <v>0.0025230286474606707</v>
      </c>
      <c r="D14" s="21">
        <v>17756411</v>
      </c>
      <c r="E14" s="23">
        <f t="shared" si="1"/>
        <v>0.00297752527587745</v>
      </c>
    </row>
    <row r="15" spans="1:5" ht="15">
      <c r="A15" s="16" t="s">
        <v>15</v>
      </c>
      <c r="B15" s="21">
        <v>1583240</v>
      </c>
      <c r="C15" s="22">
        <f t="shared" si="0"/>
        <v>0.0031152009512786854</v>
      </c>
      <c r="D15" s="21">
        <v>19844224</v>
      </c>
      <c r="E15" s="23">
        <f t="shared" si="1"/>
        <v>0.003327625078073149</v>
      </c>
    </row>
    <row r="16" spans="1:5" ht="15">
      <c r="A16" s="16" t="s">
        <v>16</v>
      </c>
      <c r="B16" s="21">
        <v>1963700</v>
      </c>
      <c r="C16" s="22">
        <f t="shared" si="0"/>
        <v>0.003863798355287862</v>
      </c>
      <c r="D16" s="21">
        <v>24583436</v>
      </c>
      <c r="E16" s="23">
        <f t="shared" si="1"/>
        <v>0.0041223309179943875</v>
      </c>
    </row>
    <row r="17" spans="1:5" ht="15">
      <c r="A17" s="16" t="s">
        <v>17</v>
      </c>
      <c r="B17" s="21">
        <v>1314829</v>
      </c>
      <c r="C17" s="22">
        <f t="shared" si="0"/>
        <v>0.002587072428418182</v>
      </c>
      <c r="D17" s="21">
        <v>21202703</v>
      </c>
      <c r="E17" s="23">
        <f t="shared" si="1"/>
        <v>0.0035554248040002364</v>
      </c>
    </row>
    <row r="18" spans="1:5" ht="15">
      <c r="A18" s="16" t="s">
        <v>18</v>
      </c>
      <c r="B18" s="21">
        <v>245404</v>
      </c>
      <c r="C18" s="22">
        <f t="shared" si="0"/>
        <v>0.0004828596891485779</v>
      </c>
      <c r="D18" s="21">
        <v>2932524</v>
      </c>
      <c r="E18" s="23">
        <f t="shared" si="1"/>
        <v>0.000491747140349322</v>
      </c>
    </row>
    <row r="19" spans="1:5" ht="15">
      <c r="A19" s="16" t="s">
        <v>19</v>
      </c>
      <c r="B19" s="21">
        <v>2759637</v>
      </c>
      <c r="C19" s="22">
        <f t="shared" si="0"/>
        <v>0.005429893009009283</v>
      </c>
      <c r="D19" s="21">
        <v>33631343</v>
      </c>
      <c r="E19" s="23">
        <f t="shared" si="1"/>
        <v>0.005639550348558848</v>
      </c>
    </row>
    <row r="20" spans="1:5" ht="15">
      <c r="A20" s="16" t="s">
        <v>20</v>
      </c>
      <c r="B20" s="21">
        <v>109296</v>
      </c>
      <c r="C20" s="22">
        <f t="shared" si="0"/>
        <v>0.00021505204717601575</v>
      </c>
      <c r="D20" s="21">
        <v>1479825</v>
      </c>
      <c r="E20" s="23">
        <f t="shared" si="1"/>
        <v>0.0002481479135268579</v>
      </c>
    </row>
    <row r="21" spans="1:5" ht="15">
      <c r="A21" s="16" t="s">
        <v>21</v>
      </c>
      <c r="B21" s="21">
        <v>337300</v>
      </c>
      <c r="C21" s="22">
        <f t="shared" si="0"/>
        <v>0.0006636752993016223</v>
      </c>
      <c r="D21" s="21">
        <v>5001503</v>
      </c>
      <c r="E21" s="23">
        <f t="shared" si="1"/>
        <v>0.0008386887192393157</v>
      </c>
    </row>
    <row r="22" spans="1:5" ht="15">
      <c r="A22" s="16" t="s">
        <v>22</v>
      </c>
      <c r="B22" s="21">
        <v>2817607</v>
      </c>
      <c r="C22" s="22">
        <f t="shared" si="0"/>
        <v>0.005543955437412826</v>
      </c>
      <c r="D22" s="21">
        <v>24985641</v>
      </c>
      <c r="E22" s="23">
        <f t="shared" si="1"/>
        <v>0.004189775603386289</v>
      </c>
    </row>
    <row r="23" spans="1:5" ht="15">
      <c r="A23" s="16" t="s">
        <v>23</v>
      </c>
      <c r="B23" s="21">
        <v>261590</v>
      </c>
      <c r="C23" s="22">
        <f t="shared" si="0"/>
        <v>0.0005147074460252339</v>
      </c>
      <c r="D23" s="21">
        <v>19136703</v>
      </c>
      <c r="E23" s="23">
        <f t="shared" si="1"/>
        <v>0.0032089827656872683</v>
      </c>
    </row>
    <row r="24" spans="1:5" ht="15">
      <c r="A24" s="16" t="s">
        <v>24</v>
      </c>
      <c r="B24" s="21">
        <v>1863717</v>
      </c>
      <c r="C24" s="22">
        <f t="shared" si="0"/>
        <v>0.003667070672364428</v>
      </c>
      <c r="D24" s="21">
        <v>21441702</v>
      </c>
      <c r="E24" s="23">
        <f t="shared" si="1"/>
        <v>0.0035955019098641095</v>
      </c>
    </row>
    <row r="25" spans="1:5" ht="15">
      <c r="A25" s="16" t="s">
        <v>25</v>
      </c>
      <c r="B25" s="21">
        <v>728599</v>
      </c>
      <c r="C25" s="22">
        <f t="shared" si="0"/>
        <v>0.0014335996424425222</v>
      </c>
      <c r="D25" s="21">
        <v>9954085</v>
      </c>
      <c r="E25" s="23">
        <f t="shared" si="1"/>
        <v>0.0016691740062635737</v>
      </c>
    </row>
    <row r="26" spans="1:5" ht="15">
      <c r="A26" s="16" t="s">
        <v>26</v>
      </c>
      <c r="B26" s="21">
        <v>861705</v>
      </c>
      <c r="C26" s="22">
        <f t="shared" si="0"/>
        <v>0.0016955005152229602</v>
      </c>
      <c r="D26" s="21">
        <v>8408101</v>
      </c>
      <c r="E26" s="23">
        <f t="shared" si="1"/>
        <v>0.0014099320662058603</v>
      </c>
    </row>
    <row r="27" spans="1:5" ht="15">
      <c r="A27" s="16" t="s">
        <v>27</v>
      </c>
      <c r="B27" s="21">
        <v>1225262</v>
      </c>
      <c r="C27" s="22">
        <f t="shared" si="0"/>
        <v>0.0024108393850367756</v>
      </c>
      <c r="D27" s="21">
        <v>14224708</v>
      </c>
      <c r="E27" s="23">
        <f t="shared" si="1"/>
        <v>0.002385303404611223</v>
      </c>
    </row>
    <row r="28" spans="1:5" ht="15">
      <c r="A28" s="16" t="s">
        <v>28</v>
      </c>
      <c r="B28" s="21">
        <v>3514</v>
      </c>
      <c r="C28" s="22">
        <f t="shared" si="0"/>
        <v>6.914186189581681E-06</v>
      </c>
      <c r="D28" s="21">
        <v>48955</v>
      </c>
      <c r="E28" s="23">
        <f t="shared" si="1"/>
        <v>8.209133584516633E-06</v>
      </c>
    </row>
    <row r="29" spans="1:5" ht="15">
      <c r="A29" s="16" t="s">
        <v>29</v>
      </c>
      <c r="B29" s="21">
        <v>26046</v>
      </c>
      <c r="C29" s="22">
        <f t="shared" si="0"/>
        <v>5.124840452300639E-05</v>
      </c>
      <c r="D29" s="21">
        <v>289578</v>
      </c>
      <c r="E29" s="23">
        <f t="shared" si="1"/>
        <v>4.855856368373318E-05</v>
      </c>
    </row>
    <row r="30" spans="1:5" ht="15">
      <c r="A30" s="16" t="s">
        <v>30</v>
      </c>
      <c r="B30" s="21">
        <v>14427389</v>
      </c>
      <c r="C30" s="22">
        <f t="shared" si="0"/>
        <v>0.028387493960023522</v>
      </c>
      <c r="D30" s="21">
        <v>155371709</v>
      </c>
      <c r="E30" s="23">
        <f t="shared" si="1"/>
        <v>0.026053868132686044</v>
      </c>
    </row>
    <row r="31" spans="1:5" ht="15">
      <c r="A31" s="16" t="s">
        <v>31</v>
      </c>
      <c r="B31" s="24">
        <v>42100122</v>
      </c>
      <c r="C31" s="25">
        <f t="shared" si="0"/>
        <v>0.08283667675358676</v>
      </c>
      <c r="D31" s="24">
        <v>508694295</v>
      </c>
      <c r="E31" s="26">
        <f t="shared" si="1"/>
        <v>0.08530159169311637</v>
      </c>
    </row>
    <row r="32" spans="1:5" ht="15">
      <c r="A32" s="10" t="s">
        <v>32</v>
      </c>
      <c r="B32" s="21">
        <v>326211601</v>
      </c>
      <c r="C32" s="22">
        <f t="shared" si="0"/>
        <v>0.6418576398735144</v>
      </c>
      <c r="D32" s="21">
        <v>3844631114</v>
      </c>
      <c r="E32" s="27">
        <f t="shared" si="1"/>
        <v>0.6446959533860688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11596893</v>
      </c>
      <c r="C34" s="22">
        <f aca="true" t="shared" si="2" ref="C34:C43">B34/B$57</f>
        <v>0.022818177980266495</v>
      </c>
      <c r="D34" s="21">
        <v>131675053</v>
      </c>
      <c r="E34" s="23">
        <f aca="true" t="shared" si="3" ref="E34:E43">D34/D$57</f>
        <v>0.022080238991426977</v>
      </c>
    </row>
    <row r="35" spans="1:5" ht="15">
      <c r="A35" s="16" t="s">
        <v>35</v>
      </c>
      <c r="B35" s="21">
        <v>4210150</v>
      </c>
      <c r="C35" s="22">
        <f t="shared" si="2"/>
        <v>0.008283938812199007</v>
      </c>
      <c r="D35" s="21">
        <v>49817925</v>
      </c>
      <c r="E35" s="23">
        <f t="shared" si="3"/>
        <v>0.008353835179827001</v>
      </c>
    </row>
    <row r="36" spans="1:5" ht="15">
      <c r="A36" s="16" t="s">
        <v>36</v>
      </c>
      <c r="B36" s="21">
        <v>17357519</v>
      </c>
      <c r="C36" s="22">
        <f t="shared" si="2"/>
        <v>0.034152850926352195</v>
      </c>
      <c r="D36" s="21">
        <v>218799336</v>
      </c>
      <c r="E36" s="23">
        <f t="shared" si="3"/>
        <v>0.03668987799872412</v>
      </c>
    </row>
    <row r="37" spans="1:5" ht="15">
      <c r="A37" s="16" t="s">
        <v>37</v>
      </c>
      <c r="B37" s="21">
        <v>14182582</v>
      </c>
      <c r="C37" s="22">
        <f t="shared" si="2"/>
        <v>0.02790580893483487</v>
      </c>
      <c r="D37" s="21">
        <v>159935151</v>
      </c>
      <c r="E37" s="23">
        <f t="shared" si="3"/>
        <v>0.026819099569376757</v>
      </c>
    </row>
    <row r="38" spans="1:5" ht="15">
      <c r="A38" s="16" t="s">
        <v>38</v>
      </c>
      <c r="B38" s="21">
        <v>2279264</v>
      </c>
      <c r="C38" s="22">
        <f t="shared" si="2"/>
        <v>0.0044847056548692945</v>
      </c>
      <c r="D38" s="21">
        <v>24872649</v>
      </c>
      <c r="E38" s="23">
        <f t="shared" si="3"/>
        <v>0.004170828275800104</v>
      </c>
    </row>
    <row r="39" spans="1:5" ht="15">
      <c r="A39" s="16" t="s">
        <v>39</v>
      </c>
      <c r="B39" s="21">
        <v>1626420</v>
      </c>
      <c r="C39" s="22">
        <f t="shared" si="2"/>
        <v>0.0032001624082127027</v>
      </c>
      <c r="D39" s="21">
        <v>22850762</v>
      </c>
      <c r="E39" s="23">
        <f t="shared" si="3"/>
        <v>0.0038317834289857316</v>
      </c>
    </row>
    <row r="40" spans="1:5" ht="15">
      <c r="A40" s="16" t="s">
        <v>40</v>
      </c>
      <c r="B40" s="21">
        <v>4712442</v>
      </c>
      <c r="C40" s="22">
        <f t="shared" si="2"/>
        <v>0.009272254238931325</v>
      </c>
      <c r="D40" s="21">
        <v>50854304</v>
      </c>
      <c r="E40" s="23">
        <f t="shared" si="3"/>
        <v>0.008527622814495324</v>
      </c>
    </row>
    <row r="41" spans="1:5" ht="15">
      <c r="A41" s="16" t="s">
        <v>41</v>
      </c>
      <c r="B41" s="21">
        <v>785088</v>
      </c>
      <c r="C41" s="22">
        <f t="shared" si="2"/>
        <v>0.0015447480384764662</v>
      </c>
      <c r="D41" s="21">
        <v>11139469</v>
      </c>
      <c r="E41" s="23">
        <f t="shared" si="3"/>
        <v>0.0018679478925867005</v>
      </c>
    </row>
    <row r="42" spans="1:5" ht="15">
      <c r="A42" s="16" t="s">
        <v>42</v>
      </c>
      <c r="B42" s="21">
        <v>2381073</v>
      </c>
      <c r="C42" s="22">
        <f t="shared" si="2"/>
        <v>0.004685026196068817</v>
      </c>
      <c r="D42" s="21">
        <v>31025408</v>
      </c>
      <c r="E42" s="23">
        <f t="shared" si="3"/>
        <v>0.005202568047924238</v>
      </c>
    </row>
    <row r="43" spans="1:5" ht="15">
      <c r="A43" s="16" t="s">
        <v>43</v>
      </c>
      <c r="B43" s="21">
        <v>59131429</v>
      </c>
      <c r="C43" s="22">
        <f t="shared" si="2"/>
        <v>0.11634766925498853</v>
      </c>
      <c r="D43" s="21">
        <v>700970057</v>
      </c>
      <c r="E43" s="27">
        <f t="shared" si="3"/>
        <v>0.11754380219914695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753002</v>
      </c>
      <c r="C45" s="22">
        <f aca="true" t="shared" si="4" ref="C45:C57">B45/B$57</f>
        <v>0.0014816152615615779</v>
      </c>
      <c r="D45" s="21">
        <v>5967907</v>
      </c>
      <c r="E45" s="23">
        <f aca="true" t="shared" si="5" ref="E45:E57">D45/D$57</f>
        <v>0.0010007424324986601</v>
      </c>
    </row>
    <row r="46" spans="1:5" ht="15">
      <c r="A46" s="16" t="s">
        <v>45</v>
      </c>
      <c r="B46" s="21">
        <v>517126</v>
      </c>
      <c r="C46" s="22">
        <f t="shared" si="4"/>
        <v>0.0010175029731000615</v>
      </c>
      <c r="D46" s="21">
        <v>5072741</v>
      </c>
      <c r="E46" s="23">
        <f t="shared" si="5"/>
        <v>0.0008506344297549687</v>
      </c>
    </row>
    <row r="47" spans="1:5" ht="15">
      <c r="A47" s="16" t="s">
        <v>46</v>
      </c>
      <c r="B47" s="21">
        <v>3427041</v>
      </c>
      <c r="C47" s="22">
        <f t="shared" si="4"/>
        <v>0.006743084676531073</v>
      </c>
      <c r="D47" s="21">
        <v>42640418</v>
      </c>
      <c r="E47" s="23">
        <f t="shared" si="5"/>
        <v>0.00715025814445159</v>
      </c>
    </row>
    <row r="48" spans="1:5" ht="15">
      <c r="A48" s="16" t="s">
        <v>47</v>
      </c>
      <c r="B48" s="21">
        <v>25859281</v>
      </c>
      <c r="C48" s="22">
        <f t="shared" si="4"/>
        <v>0.050881014104357414</v>
      </c>
      <c r="D48" s="21">
        <v>289494318</v>
      </c>
      <c r="E48" s="23">
        <f t="shared" si="5"/>
        <v>0.04854453127199547</v>
      </c>
    </row>
    <row r="49" spans="1:5" ht="15">
      <c r="A49" s="16" t="s">
        <v>48</v>
      </c>
      <c r="B49" s="21">
        <v>2900840</v>
      </c>
      <c r="C49" s="22">
        <f t="shared" si="4"/>
        <v>0.005707725630673342</v>
      </c>
      <c r="D49" s="21">
        <v>36239075</v>
      </c>
      <c r="E49" s="23">
        <f t="shared" si="5"/>
        <v>0.006076833983338109</v>
      </c>
    </row>
    <row r="50" spans="1:5" ht="15">
      <c r="A50" s="16" t="s">
        <v>49</v>
      </c>
      <c r="B50" s="21">
        <v>33300601</v>
      </c>
      <c r="C50" s="22">
        <f t="shared" si="4"/>
        <v>0.06552263959560896</v>
      </c>
      <c r="D50" s="21">
        <v>385543884</v>
      </c>
      <c r="E50" s="23">
        <f t="shared" si="5"/>
        <v>0.06465082721784057</v>
      </c>
    </row>
    <row r="51" spans="1:5" ht="15">
      <c r="A51" s="16" t="s">
        <v>50</v>
      </c>
      <c r="B51" s="21">
        <v>13320423</v>
      </c>
      <c r="C51" s="22">
        <f t="shared" si="4"/>
        <v>0.026209415124071194</v>
      </c>
      <c r="D51" s="21">
        <v>174794078</v>
      </c>
      <c r="E51" s="23">
        <f t="shared" si="5"/>
        <v>0.029310753469194567</v>
      </c>
    </row>
    <row r="52" spans="1:5" ht="15">
      <c r="A52" s="16" t="s">
        <v>51</v>
      </c>
      <c r="B52" s="21">
        <v>29993494</v>
      </c>
      <c r="C52" s="22">
        <f t="shared" si="4"/>
        <v>0.059015538415509675</v>
      </c>
      <c r="D52" s="21">
        <v>349022973</v>
      </c>
      <c r="E52" s="23">
        <f t="shared" si="5"/>
        <v>0.05852673290618205</v>
      </c>
    </row>
    <row r="53" spans="1:5" ht="15">
      <c r="A53" s="16" t="s">
        <v>52</v>
      </c>
      <c r="B53" s="21">
        <v>701130</v>
      </c>
      <c r="C53" s="22">
        <f t="shared" si="4"/>
        <v>0.0013795513270066602</v>
      </c>
      <c r="D53" s="21">
        <v>11036608</v>
      </c>
      <c r="E53" s="23">
        <f t="shared" si="5"/>
        <v>0.00185069940541201</v>
      </c>
    </row>
    <row r="54" spans="1:5" ht="15">
      <c r="A54" s="16" t="s">
        <v>53</v>
      </c>
      <c r="B54" s="24">
        <v>110772938</v>
      </c>
      <c r="C54" s="25">
        <f t="shared" si="4"/>
        <v>0.21795808710841996</v>
      </c>
      <c r="D54" s="24">
        <v>1299812002</v>
      </c>
      <c r="E54" s="26">
        <f t="shared" si="5"/>
        <v>0.217962013260668</v>
      </c>
    </row>
    <row r="55" spans="1:5" ht="15">
      <c r="A55" s="10" t="s">
        <v>54</v>
      </c>
      <c r="B55" s="24">
        <v>11809942</v>
      </c>
      <c r="C55" s="25">
        <f t="shared" si="4"/>
        <v>0.023237375605054254</v>
      </c>
      <c r="D55" s="24">
        <v>112753298</v>
      </c>
      <c r="E55" s="26">
        <f t="shared" si="5"/>
        <v>0.01890730028346057</v>
      </c>
    </row>
    <row r="56" spans="1:5" ht="15">
      <c r="A56" s="30" t="s">
        <v>55</v>
      </c>
      <c r="B56" s="24">
        <v>304546</v>
      </c>
      <c r="C56" s="25">
        <f t="shared" si="4"/>
        <v>0.0005992281580228635</v>
      </c>
      <c r="D56" s="24">
        <v>5313048</v>
      </c>
      <c r="E56" s="26">
        <f t="shared" si="5"/>
        <v>0.0008909308706556824</v>
      </c>
    </row>
    <row r="57" spans="1:5" ht="15">
      <c r="A57" s="31" t="s">
        <v>56</v>
      </c>
      <c r="B57" s="32">
        <v>508230456</v>
      </c>
      <c r="C57" s="25">
        <f t="shared" si="4"/>
        <v>1</v>
      </c>
      <c r="D57" s="32">
        <v>5963479519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258" customWidth="1"/>
    <col min="2" max="2" width="25.7109375" style="258" customWidth="1"/>
    <col min="3" max="3" width="25.57421875" style="258" customWidth="1"/>
    <col min="4" max="4" width="24.8515625" style="258" customWidth="1"/>
    <col min="5" max="5" width="25.7109375" style="258" customWidth="1"/>
    <col min="6" max="6" width="15.7109375" style="258" customWidth="1"/>
    <col min="7" max="7" width="25.7109375" style="258" customWidth="1"/>
    <col min="8" max="8" width="15.7109375" style="258" customWidth="1"/>
    <col min="9" max="11" width="25.7109375" style="258" customWidth="1"/>
    <col min="12" max="12" width="20.57421875" style="258" customWidth="1"/>
    <col min="13" max="16384" width="25.7109375" style="258" customWidth="1"/>
  </cols>
  <sheetData>
    <row r="1" ht="19.5" customHeight="1">
      <c r="A1" s="258" t="s">
        <v>465</v>
      </c>
    </row>
    <row r="2" ht="19.5" customHeight="1">
      <c r="C2" s="258" t="s">
        <v>106</v>
      </c>
    </row>
    <row r="3" spans="3:4" ht="19.5" customHeight="1">
      <c r="C3" s="258" t="s">
        <v>106</v>
      </c>
      <c r="D3" s="258" t="s">
        <v>106</v>
      </c>
    </row>
    <row r="4" ht="19.5" customHeight="1">
      <c r="C4" s="258" t="s">
        <v>106</v>
      </c>
    </row>
    <row r="7" spans="1:13" ht="19.5" customHeight="1">
      <c r="A7" s="259" t="s">
        <v>465</v>
      </c>
      <c r="B7" s="260" t="s">
        <v>465</v>
      </c>
      <c r="C7" s="261" t="s">
        <v>466</v>
      </c>
      <c r="D7" s="261"/>
      <c r="E7" s="261"/>
      <c r="F7" s="260"/>
      <c r="G7" s="260"/>
      <c r="H7" s="260"/>
      <c r="I7" s="262"/>
      <c r="J7" s="260"/>
      <c r="K7" s="261" t="s">
        <v>467</v>
      </c>
      <c r="L7" s="261"/>
      <c r="M7" s="260"/>
    </row>
    <row r="8" spans="1:13" ht="19.5" customHeight="1">
      <c r="A8" s="258" t="s">
        <v>465</v>
      </c>
      <c r="B8" s="260"/>
      <c r="C8" s="261" t="s">
        <v>468</v>
      </c>
      <c r="D8" s="261"/>
      <c r="E8" s="261"/>
      <c r="F8" s="260"/>
      <c r="G8" s="260"/>
      <c r="H8" s="260"/>
      <c r="I8" s="262"/>
      <c r="J8" s="260"/>
      <c r="K8" s="261" t="s">
        <v>469</v>
      </c>
      <c r="L8" s="261"/>
      <c r="M8" s="260"/>
    </row>
    <row r="9" spans="1:14" ht="19.5" customHeight="1">
      <c r="A9" s="263" t="s">
        <v>470</v>
      </c>
      <c r="B9" s="260" t="s">
        <v>465</v>
      </c>
      <c r="C9" s="261"/>
      <c r="D9" s="261" t="s">
        <v>471</v>
      </c>
      <c r="E9" s="261"/>
      <c r="F9" s="260"/>
      <c r="G9" s="260"/>
      <c r="H9" s="261" t="s">
        <v>472</v>
      </c>
      <c r="I9" s="262"/>
      <c r="J9" s="264" t="s">
        <v>473</v>
      </c>
      <c r="K9" s="260" t="s">
        <v>105</v>
      </c>
      <c r="L9" s="260" t="s">
        <v>106</v>
      </c>
      <c r="M9" s="265" t="s">
        <v>474</v>
      </c>
      <c r="N9" s="258" t="s">
        <v>106</v>
      </c>
    </row>
    <row r="10" spans="1:13" ht="19.5" customHeight="1">
      <c r="A10" s="260" t="s">
        <v>465</v>
      </c>
      <c r="B10" s="260"/>
      <c r="C10" s="260"/>
      <c r="D10" s="266"/>
      <c r="E10" s="260"/>
      <c r="F10" s="260"/>
      <c r="G10" s="260"/>
      <c r="H10" s="260"/>
      <c r="I10" s="262"/>
      <c r="J10" s="260"/>
      <c r="K10" s="260"/>
      <c r="L10" s="260"/>
      <c r="M10" s="267" t="s">
        <v>475</v>
      </c>
    </row>
    <row r="11" spans="1:13" ht="19.5" customHeight="1">
      <c r="A11" s="268" t="s">
        <v>242</v>
      </c>
      <c r="B11" s="269">
        <v>2003</v>
      </c>
      <c r="C11" s="269">
        <v>2004</v>
      </c>
      <c r="D11" s="270">
        <v>2005</v>
      </c>
      <c r="E11" s="269" t="s">
        <v>476</v>
      </c>
      <c r="F11" s="269" t="s">
        <v>477</v>
      </c>
      <c r="G11" s="270" t="s">
        <v>478</v>
      </c>
      <c r="H11" s="270" t="s">
        <v>477</v>
      </c>
      <c r="I11" s="262"/>
      <c r="J11" s="271"/>
      <c r="K11" s="272" t="s">
        <v>479</v>
      </c>
      <c r="L11" s="272" t="s">
        <v>480</v>
      </c>
      <c r="M11" s="273" t="s">
        <v>481</v>
      </c>
    </row>
    <row r="12" spans="1:13" ht="19.5" customHeight="1">
      <c r="A12" s="274" t="s">
        <v>482</v>
      </c>
      <c r="B12" s="275">
        <v>489578705.4</v>
      </c>
      <c r="C12" s="275">
        <v>506776234.68</v>
      </c>
      <c r="D12" s="275">
        <f aca="true" t="shared" si="0" ref="D12:D31">M13</f>
        <v>516956215.79</v>
      </c>
      <c r="E12" s="276">
        <f aca="true" t="shared" si="1" ref="E12:E32">-B12+C12</f>
        <v>17197529.28000003</v>
      </c>
      <c r="F12" s="277">
        <f>E12/B12</f>
        <v>0.03512720036699544</v>
      </c>
      <c r="G12" s="275">
        <f aca="true" t="shared" si="2" ref="G12:G32">-C12+D12</f>
        <v>10179981.110000014</v>
      </c>
      <c r="H12" s="278">
        <f aca="true" t="shared" si="3" ref="H12:H32">G12/C12</f>
        <v>0.020087723956566522</v>
      </c>
      <c r="I12" s="262"/>
      <c r="J12" s="271" t="s">
        <v>242</v>
      </c>
      <c r="K12" s="272" t="s">
        <v>483</v>
      </c>
      <c r="L12" s="272" t="s">
        <v>483</v>
      </c>
      <c r="M12" s="273" t="s">
        <v>483</v>
      </c>
    </row>
    <row r="13" spans="1:14" ht="19.5" customHeight="1">
      <c r="A13" s="274" t="s">
        <v>484</v>
      </c>
      <c r="B13" s="275">
        <v>612942502.23</v>
      </c>
      <c r="C13" s="275">
        <v>694797580.65</v>
      </c>
      <c r="D13" s="275">
        <f t="shared" si="0"/>
        <v>805600837.97</v>
      </c>
      <c r="E13" s="276">
        <f t="shared" si="1"/>
        <v>81855078.41999996</v>
      </c>
      <c r="F13" s="277">
        <f>E13/B13</f>
        <v>0.13354446481064014</v>
      </c>
      <c r="G13" s="275">
        <f t="shared" si="2"/>
        <v>110803257.32000005</v>
      </c>
      <c r="H13" s="278">
        <f t="shared" si="3"/>
        <v>0.15947559462763372</v>
      </c>
      <c r="I13" s="262"/>
      <c r="J13" s="271" t="s">
        <v>482</v>
      </c>
      <c r="K13" s="279">
        <f>431428005.94+N13</f>
        <v>516956215.79</v>
      </c>
      <c r="L13" s="279"/>
      <c r="M13" s="275">
        <f aca="true" t="shared" si="4" ref="M13:M34">K13+L13</f>
        <v>516956215.79</v>
      </c>
      <c r="N13" s="279">
        <f>17669260.51+67858949.34</f>
        <v>85528209.85000001</v>
      </c>
    </row>
    <row r="14" spans="1:14" ht="19.5" customHeight="1">
      <c r="A14" s="274" t="s">
        <v>485</v>
      </c>
      <c r="B14" s="275">
        <v>115592050.74</v>
      </c>
      <c r="C14" s="275">
        <v>139990457.26</v>
      </c>
      <c r="D14" s="275">
        <f t="shared" si="0"/>
        <v>155333242.47000003</v>
      </c>
      <c r="E14" s="276">
        <f t="shared" si="1"/>
        <v>24398406.519999996</v>
      </c>
      <c r="F14" s="277">
        <f>E14/B14</f>
        <v>0.21107339444023776</v>
      </c>
      <c r="G14" s="275">
        <f t="shared" si="2"/>
        <v>15342785.210000038</v>
      </c>
      <c r="H14" s="278">
        <f t="shared" si="3"/>
        <v>0.10959879344850165</v>
      </c>
      <c r="I14" s="262"/>
      <c r="J14" s="271" t="s">
        <v>484</v>
      </c>
      <c r="K14" s="279">
        <f>652830618.95+N14</f>
        <v>805600837.97</v>
      </c>
      <c r="L14" s="279"/>
      <c r="M14" s="275">
        <f t="shared" si="4"/>
        <v>805600837.97</v>
      </c>
      <c r="N14" s="279">
        <f>26746455.96+126023763.06</f>
        <v>152770219.02</v>
      </c>
    </row>
    <row r="15" spans="1:14" ht="19.5" customHeight="1">
      <c r="A15" s="274" t="s">
        <v>486</v>
      </c>
      <c r="B15" s="275">
        <v>85407014.84</v>
      </c>
      <c r="C15" s="275">
        <v>96534416.78</v>
      </c>
      <c r="D15" s="275">
        <f t="shared" si="0"/>
        <v>85597373.23</v>
      </c>
      <c r="E15" s="276">
        <f t="shared" si="1"/>
        <v>11127401.939999998</v>
      </c>
      <c r="F15" s="277">
        <f aca="true" t="shared" si="5" ref="F15:F32">E15/B15</f>
        <v>0.13028674472285298</v>
      </c>
      <c r="G15" s="275">
        <f t="shared" si="2"/>
        <v>-10937043.549999997</v>
      </c>
      <c r="H15" s="278">
        <f t="shared" si="3"/>
        <v>-0.11329683148058273</v>
      </c>
      <c r="I15" s="262"/>
      <c r="J15" s="271" t="s">
        <v>487</v>
      </c>
      <c r="K15" s="279">
        <f>153875792.36+N15</f>
        <v>155333242.47000003</v>
      </c>
      <c r="L15" s="279"/>
      <c r="M15" s="275">
        <f t="shared" si="4"/>
        <v>155333242.47000003</v>
      </c>
      <c r="N15" s="279">
        <v>1457450.11</v>
      </c>
    </row>
    <row r="16" spans="1:14" ht="19.5" customHeight="1">
      <c r="A16" s="274" t="s">
        <v>488</v>
      </c>
      <c r="B16" s="275">
        <v>598714054.48</v>
      </c>
      <c r="C16" s="275">
        <v>602939983.45</v>
      </c>
      <c r="D16" s="275">
        <f t="shared" si="0"/>
        <v>607502924.0899999</v>
      </c>
      <c r="E16" s="276">
        <f t="shared" si="1"/>
        <v>4225928.970000029</v>
      </c>
      <c r="F16" s="277">
        <f t="shared" si="5"/>
        <v>0.007058342690268673</v>
      </c>
      <c r="G16" s="275">
        <f t="shared" si="2"/>
        <v>4562940.6399998665</v>
      </c>
      <c r="H16" s="278">
        <f t="shared" si="3"/>
        <v>0.007567818962495886</v>
      </c>
      <c r="I16" s="262"/>
      <c r="J16" s="271" t="s">
        <v>489</v>
      </c>
      <c r="K16" s="279">
        <f>83624529.37+N16</f>
        <v>85597373.23</v>
      </c>
      <c r="L16" s="279"/>
      <c r="M16" s="275">
        <f t="shared" si="4"/>
        <v>85597373.23</v>
      </c>
      <c r="N16" s="279">
        <v>1972843.86</v>
      </c>
    </row>
    <row r="17" spans="1:14" ht="19.5" customHeight="1">
      <c r="A17" s="274" t="s">
        <v>490</v>
      </c>
      <c r="B17" s="275">
        <v>60806113.66</v>
      </c>
      <c r="C17" s="275">
        <v>62479511.69</v>
      </c>
      <c r="D17" s="275">
        <f t="shared" si="0"/>
        <v>63556155.099999994</v>
      </c>
      <c r="E17" s="276">
        <f t="shared" si="1"/>
        <v>1673398.0300000012</v>
      </c>
      <c r="F17" s="277">
        <f t="shared" si="5"/>
        <v>0.027520226656103666</v>
      </c>
      <c r="G17" s="275">
        <f t="shared" si="2"/>
        <v>1076643.4099999964</v>
      </c>
      <c r="H17" s="278">
        <f t="shared" si="3"/>
        <v>0.017231943414377164</v>
      </c>
      <c r="I17" s="262"/>
      <c r="J17" s="271" t="s">
        <v>488</v>
      </c>
      <c r="K17" s="279">
        <f>554274611.28+N17</f>
        <v>607502924.0899999</v>
      </c>
      <c r="L17" s="279"/>
      <c r="M17" s="275">
        <f t="shared" si="4"/>
        <v>607502924.0899999</v>
      </c>
      <c r="N17" s="279">
        <v>53228312.81</v>
      </c>
    </row>
    <row r="18" spans="1:14" ht="19.5" customHeight="1">
      <c r="A18" s="274" t="s">
        <v>491</v>
      </c>
      <c r="B18" s="275">
        <v>113925038.87</v>
      </c>
      <c r="C18" s="275">
        <v>119482410.58</v>
      </c>
      <c r="D18" s="275">
        <f t="shared" si="0"/>
        <v>121210726.86</v>
      </c>
      <c r="E18" s="276">
        <f t="shared" si="1"/>
        <v>5557371.709999993</v>
      </c>
      <c r="F18" s="277">
        <f t="shared" si="5"/>
        <v>0.048780950747284946</v>
      </c>
      <c r="G18" s="275">
        <f t="shared" si="2"/>
        <v>1728316.2800000012</v>
      </c>
      <c r="H18" s="278">
        <f t="shared" si="3"/>
        <v>0.0144650268739163</v>
      </c>
      <c r="I18" s="262"/>
      <c r="J18" s="271" t="s">
        <v>490</v>
      </c>
      <c r="K18" s="279">
        <f>57993267.01+N18</f>
        <v>63556155.099999994</v>
      </c>
      <c r="L18" s="279"/>
      <c r="M18" s="275">
        <f t="shared" si="4"/>
        <v>63556155.099999994</v>
      </c>
      <c r="N18" s="279">
        <v>5562888.09</v>
      </c>
    </row>
    <row r="19" spans="1:14" ht="19.5" customHeight="1">
      <c r="A19" s="274" t="s">
        <v>492</v>
      </c>
      <c r="B19" s="275">
        <v>17522058.89</v>
      </c>
      <c r="C19" s="275">
        <v>17754822.14</v>
      </c>
      <c r="D19" s="275">
        <f t="shared" si="0"/>
        <v>17922871.12</v>
      </c>
      <c r="E19" s="276">
        <f t="shared" si="1"/>
        <v>232763.25</v>
      </c>
      <c r="F19" s="277">
        <f t="shared" si="5"/>
        <v>0.01328401253877991</v>
      </c>
      <c r="G19" s="275">
        <f t="shared" si="2"/>
        <v>168048.98000000045</v>
      </c>
      <c r="H19" s="278">
        <f t="shared" si="3"/>
        <v>0.009464976820094489</v>
      </c>
      <c r="I19" s="262"/>
      <c r="J19" s="271" t="s">
        <v>491</v>
      </c>
      <c r="K19" s="279">
        <f>108867608.98+N19</f>
        <v>121210726.86</v>
      </c>
      <c r="L19" s="279"/>
      <c r="M19" s="275">
        <f t="shared" si="4"/>
        <v>121210726.86</v>
      </c>
      <c r="N19" s="279">
        <v>12343117.88</v>
      </c>
    </row>
    <row r="20" spans="1:14" ht="19.5" customHeight="1">
      <c r="A20" s="271" t="s">
        <v>493</v>
      </c>
      <c r="B20" s="275">
        <v>226322253.28</v>
      </c>
      <c r="C20" s="275">
        <v>238327559.84</v>
      </c>
      <c r="D20" s="275">
        <f t="shared" si="0"/>
        <v>246237636.81</v>
      </c>
      <c r="E20" s="276">
        <f t="shared" si="1"/>
        <v>12005306.560000002</v>
      </c>
      <c r="F20" s="277">
        <f t="shared" si="5"/>
        <v>0.05304518838077911</v>
      </c>
      <c r="G20" s="275">
        <f t="shared" si="2"/>
        <v>7910076.969999999</v>
      </c>
      <c r="H20" s="278">
        <f t="shared" si="3"/>
        <v>0.033189938147776064</v>
      </c>
      <c r="I20" s="262"/>
      <c r="J20" s="271" t="s">
        <v>492</v>
      </c>
      <c r="K20" s="279">
        <f>16234088.52+N20</f>
        <v>17922871.12</v>
      </c>
      <c r="L20" s="279"/>
      <c r="M20" s="275">
        <f t="shared" si="4"/>
        <v>17922871.12</v>
      </c>
      <c r="N20" s="279">
        <v>1688782.6</v>
      </c>
    </row>
    <row r="21" spans="1:14" ht="19.5" customHeight="1">
      <c r="A21" s="274" t="s">
        <v>494</v>
      </c>
      <c r="B21" s="275">
        <v>10866206.17</v>
      </c>
      <c r="C21" s="275">
        <v>11361800.66</v>
      </c>
      <c r="D21" s="275">
        <f t="shared" si="0"/>
        <v>11435188</v>
      </c>
      <c r="E21" s="276">
        <f t="shared" si="1"/>
        <v>495594.4900000002</v>
      </c>
      <c r="F21" s="277">
        <f t="shared" si="5"/>
        <v>0.04560878767129082</v>
      </c>
      <c r="G21" s="275">
        <f t="shared" si="2"/>
        <v>73387.33999999985</v>
      </c>
      <c r="H21" s="278">
        <f t="shared" si="3"/>
        <v>0.006459129340155124</v>
      </c>
      <c r="I21" s="262"/>
      <c r="J21" s="271" t="s">
        <v>493</v>
      </c>
      <c r="K21" s="279">
        <f>213862829.24+N21</f>
        <v>246237636.81</v>
      </c>
      <c r="L21" s="279"/>
      <c r="M21" s="275">
        <f t="shared" si="4"/>
        <v>246237636.81</v>
      </c>
      <c r="N21" s="279">
        <v>32374807.57</v>
      </c>
    </row>
    <row r="22" spans="1:14" ht="19.5" customHeight="1">
      <c r="A22" s="271" t="s">
        <v>495</v>
      </c>
      <c r="B22" s="275">
        <v>38198608.17</v>
      </c>
      <c r="C22" s="275">
        <v>40555565.46</v>
      </c>
      <c r="D22" s="275">
        <f t="shared" si="0"/>
        <v>42872305.97</v>
      </c>
      <c r="E22" s="276">
        <f t="shared" si="1"/>
        <v>2356957.289999999</v>
      </c>
      <c r="F22" s="277">
        <f t="shared" si="5"/>
        <v>0.06170270077670212</v>
      </c>
      <c r="G22" s="275">
        <f t="shared" si="2"/>
        <v>2316740.509999998</v>
      </c>
      <c r="H22" s="278">
        <f t="shared" si="3"/>
        <v>0.05712509451470974</v>
      </c>
      <c r="I22" s="262"/>
      <c r="J22" s="271" t="s">
        <v>494</v>
      </c>
      <c r="K22" s="279">
        <f>10422161.38+N22</f>
        <v>11435188</v>
      </c>
      <c r="L22" s="279"/>
      <c r="M22" s="275">
        <f t="shared" si="4"/>
        <v>11435188</v>
      </c>
      <c r="N22" s="279">
        <v>1013026.62</v>
      </c>
    </row>
    <row r="23" spans="1:14" ht="19.5" customHeight="1">
      <c r="A23" s="274" t="s">
        <v>496</v>
      </c>
      <c r="B23" s="275">
        <v>38741021.19</v>
      </c>
      <c r="C23" s="275">
        <v>92459577.18</v>
      </c>
      <c r="D23" s="275">
        <f t="shared" si="0"/>
        <v>117574839.21</v>
      </c>
      <c r="E23" s="276">
        <f t="shared" si="1"/>
        <v>53718555.99000001</v>
      </c>
      <c r="F23" s="277">
        <f t="shared" si="5"/>
        <v>1.3866066081878625</v>
      </c>
      <c r="G23" s="275">
        <f t="shared" si="2"/>
        <v>25115262.029999986</v>
      </c>
      <c r="H23" s="278">
        <f t="shared" si="3"/>
        <v>0.2716350517275855</v>
      </c>
      <c r="I23" s="262"/>
      <c r="J23" s="271" t="s">
        <v>495</v>
      </c>
      <c r="K23" s="279">
        <f>39142073.6+N23</f>
        <v>42872305.97</v>
      </c>
      <c r="L23" s="279"/>
      <c r="M23" s="275">
        <f t="shared" si="4"/>
        <v>42872305.97</v>
      </c>
      <c r="N23" s="279">
        <v>3730232.37</v>
      </c>
    </row>
    <row r="24" spans="1:14" ht="19.5" customHeight="1">
      <c r="A24" s="274" t="s">
        <v>497</v>
      </c>
      <c r="B24" s="275">
        <v>244407528.63</v>
      </c>
      <c r="C24" s="275">
        <v>275094420.75</v>
      </c>
      <c r="D24" s="275">
        <f t="shared" si="0"/>
        <v>291763508.2</v>
      </c>
      <c r="E24" s="276">
        <f t="shared" si="1"/>
        <v>30686892.120000005</v>
      </c>
      <c r="F24" s="277">
        <f t="shared" si="5"/>
        <v>0.12555624735462145</v>
      </c>
      <c r="G24" s="275">
        <f t="shared" si="2"/>
        <v>16669087.449999988</v>
      </c>
      <c r="H24" s="278">
        <f t="shared" si="3"/>
        <v>0.060594058594697936</v>
      </c>
      <c r="I24" s="262"/>
      <c r="J24" s="271" t="s">
        <v>496</v>
      </c>
      <c r="K24" s="279">
        <f>18118942.13+N24</f>
        <v>117574839.21</v>
      </c>
      <c r="L24" s="279"/>
      <c r="M24" s="275">
        <f t="shared" si="4"/>
        <v>117574839.21</v>
      </c>
      <c r="N24" s="279">
        <v>99455897.08</v>
      </c>
    </row>
    <row r="25" spans="1:14" ht="19.5" customHeight="1">
      <c r="A25" s="274" t="s">
        <v>498</v>
      </c>
      <c r="B25" s="275">
        <v>18433222.87</v>
      </c>
      <c r="C25" s="275">
        <v>17348859.57</v>
      </c>
      <c r="D25" s="275">
        <f t="shared" si="0"/>
        <v>19160837.860000003</v>
      </c>
      <c r="E25" s="276">
        <f t="shared" si="1"/>
        <v>-1084363.3000000007</v>
      </c>
      <c r="F25" s="277">
        <f t="shared" si="5"/>
        <v>-0.05882657132979159</v>
      </c>
      <c r="G25" s="275">
        <f t="shared" si="2"/>
        <v>1811978.2900000028</v>
      </c>
      <c r="H25" s="278">
        <f t="shared" si="3"/>
        <v>0.10444365421767045</v>
      </c>
      <c r="I25" s="262"/>
      <c r="J25" s="271" t="s">
        <v>497</v>
      </c>
      <c r="K25" s="279">
        <f>244843270.69+N25</f>
        <v>291763508.2</v>
      </c>
      <c r="L25" s="279"/>
      <c r="M25" s="275">
        <f t="shared" si="4"/>
        <v>291763508.2</v>
      </c>
      <c r="N25" s="279">
        <v>46920237.51</v>
      </c>
    </row>
    <row r="26" spans="1:14" ht="19.5" customHeight="1">
      <c r="A26" s="280" t="s">
        <v>499</v>
      </c>
      <c r="B26" s="275">
        <v>198774893.57</v>
      </c>
      <c r="C26" s="275">
        <v>202046421.28</v>
      </c>
      <c r="D26" s="275">
        <f t="shared" si="0"/>
        <v>213648874.56</v>
      </c>
      <c r="E26" s="276">
        <f t="shared" si="1"/>
        <v>3271527.7100000083</v>
      </c>
      <c r="F26" s="277">
        <f t="shared" si="5"/>
        <v>0.016458455347369696</v>
      </c>
      <c r="G26" s="275">
        <f t="shared" si="2"/>
        <v>11602453.280000001</v>
      </c>
      <c r="H26" s="278">
        <f t="shared" si="3"/>
        <v>0.057424690853202925</v>
      </c>
      <c r="I26" s="262"/>
      <c r="J26" s="271" t="s">
        <v>498</v>
      </c>
      <c r="K26" s="279">
        <f>19144492.1+N26</f>
        <v>19160837.860000003</v>
      </c>
      <c r="L26" s="279"/>
      <c r="M26" s="275">
        <f t="shared" si="4"/>
        <v>19160837.860000003</v>
      </c>
      <c r="N26" s="279">
        <v>16345.76</v>
      </c>
    </row>
    <row r="27" spans="1:14" ht="19.5" customHeight="1">
      <c r="A27" s="274" t="s">
        <v>500</v>
      </c>
      <c r="B27" s="275">
        <v>34251041.12</v>
      </c>
      <c r="C27" s="275">
        <v>36194979.05</v>
      </c>
      <c r="D27" s="275">
        <f t="shared" si="0"/>
        <v>37660739.61</v>
      </c>
      <c r="E27" s="276">
        <f t="shared" si="1"/>
        <v>1943937.9299999997</v>
      </c>
      <c r="F27" s="277">
        <f t="shared" si="5"/>
        <v>0.056755586587553045</v>
      </c>
      <c r="G27" s="275">
        <f t="shared" si="2"/>
        <v>1465760.5600000024</v>
      </c>
      <c r="H27" s="278">
        <f t="shared" si="3"/>
        <v>0.040496240044100885</v>
      </c>
      <c r="I27" s="262"/>
      <c r="J27" s="271" t="s">
        <v>501</v>
      </c>
      <c r="K27" s="279">
        <f>195610123.56+N27</f>
        <v>213648874.56</v>
      </c>
      <c r="L27" s="279"/>
      <c r="M27" s="275">
        <f t="shared" si="4"/>
        <v>213648874.56</v>
      </c>
      <c r="N27" s="279">
        <v>18038751</v>
      </c>
    </row>
    <row r="28" spans="1:14" ht="19.5" customHeight="1">
      <c r="A28" s="274" t="s">
        <v>502</v>
      </c>
      <c r="B28" s="275">
        <v>5379251567.03</v>
      </c>
      <c r="C28" s="275">
        <v>5786191565.61</v>
      </c>
      <c r="D28" s="275">
        <f t="shared" si="0"/>
        <v>6050048444.860001</v>
      </c>
      <c r="E28" s="276">
        <f t="shared" si="1"/>
        <v>406939998.5799999</v>
      </c>
      <c r="F28" s="277">
        <f t="shared" si="5"/>
        <v>0.07564992889980794</v>
      </c>
      <c r="G28" s="275">
        <f t="shared" si="2"/>
        <v>263856879.25000095</v>
      </c>
      <c r="H28" s="278">
        <f t="shared" si="3"/>
        <v>0.0456011309439224</v>
      </c>
      <c r="I28" s="262"/>
      <c r="J28" s="271" t="s">
        <v>500</v>
      </c>
      <c r="K28" s="279">
        <f>34347210.21+N28-L28</f>
        <v>37676415.73</v>
      </c>
      <c r="L28" s="279">
        <v>-15676.12</v>
      </c>
      <c r="M28" s="275">
        <f t="shared" si="4"/>
        <v>37660739.61</v>
      </c>
      <c r="N28" s="279">
        <v>3313529.4</v>
      </c>
    </row>
    <row r="29" spans="1:14" ht="19.5" customHeight="1">
      <c r="A29" s="274" t="s">
        <v>503</v>
      </c>
      <c r="B29" s="275">
        <v>155690219.56</v>
      </c>
      <c r="C29" s="275">
        <v>166748241.42</v>
      </c>
      <c r="D29" s="275">
        <f t="shared" si="0"/>
        <v>173190018.35999998</v>
      </c>
      <c r="E29" s="276">
        <f t="shared" si="1"/>
        <v>11058021.859999985</v>
      </c>
      <c r="F29" s="277">
        <f t="shared" si="5"/>
        <v>0.07102579655453846</v>
      </c>
      <c r="G29" s="275">
        <f t="shared" si="2"/>
        <v>6441776.939999998</v>
      </c>
      <c r="H29" s="278">
        <f t="shared" si="3"/>
        <v>0.03863175338548046</v>
      </c>
      <c r="I29" s="262"/>
      <c r="J29" s="271" t="s">
        <v>502</v>
      </c>
      <c r="K29" s="279">
        <f>5535203664.88+N29</f>
        <v>6050048444.860001</v>
      </c>
      <c r="L29" s="279"/>
      <c r="M29" s="275">
        <f t="shared" si="4"/>
        <v>6050048444.860001</v>
      </c>
      <c r="N29" s="279">
        <v>514844779.98</v>
      </c>
    </row>
    <row r="30" spans="1:14" ht="19.5" customHeight="1">
      <c r="A30" s="274" t="s">
        <v>504</v>
      </c>
      <c r="B30" s="275">
        <v>596958</v>
      </c>
      <c r="C30" s="275">
        <v>469130.04</v>
      </c>
      <c r="D30" s="275">
        <f t="shared" si="0"/>
        <v>624975.69</v>
      </c>
      <c r="E30" s="276">
        <f t="shared" si="1"/>
        <v>-127827.96000000002</v>
      </c>
      <c r="F30" s="277">
        <f t="shared" si="5"/>
        <v>-0.21413225051008616</v>
      </c>
      <c r="G30" s="275">
        <f t="shared" si="2"/>
        <v>155845.64999999997</v>
      </c>
      <c r="H30" s="278">
        <f t="shared" si="3"/>
        <v>0.3322013870610374</v>
      </c>
      <c r="I30" s="262"/>
      <c r="J30" s="271" t="s">
        <v>503</v>
      </c>
      <c r="K30" s="279">
        <f>158095417.82+N30</f>
        <v>173190018.35999998</v>
      </c>
      <c r="L30" s="279"/>
      <c r="M30" s="275">
        <f t="shared" si="4"/>
        <v>173190018.35999998</v>
      </c>
      <c r="N30" s="279">
        <v>15094600.54</v>
      </c>
    </row>
    <row r="31" spans="1:14" ht="19.5" customHeight="1">
      <c r="A31" s="271" t="s">
        <v>505</v>
      </c>
      <c r="B31" s="275">
        <v>497512.98</v>
      </c>
      <c r="C31" s="275">
        <v>592063.99</v>
      </c>
      <c r="D31" s="275">
        <f t="shared" si="0"/>
        <v>812663.5499999999</v>
      </c>
      <c r="E31" s="276">
        <f t="shared" si="1"/>
        <v>94551.01000000001</v>
      </c>
      <c r="F31" s="277">
        <f t="shared" si="5"/>
        <v>0.19004732298642743</v>
      </c>
      <c r="G31" s="275">
        <f t="shared" si="2"/>
        <v>220599.55999999994</v>
      </c>
      <c r="H31" s="278">
        <f t="shared" si="3"/>
        <v>0.37259411774055023</v>
      </c>
      <c r="I31" s="262"/>
      <c r="J31" s="271" t="s">
        <v>504</v>
      </c>
      <c r="K31" s="279">
        <f>564836.72+N31</f>
        <v>624975.69</v>
      </c>
      <c r="L31" s="279"/>
      <c r="M31" s="275">
        <f t="shared" si="4"/>
        <v>624975.69</v>
      </c>
      <c r="N31" s="279">
        <v>60138.97</v>
      </c>
    </row>
    <row r="32" spans="1:14" ht="19.5" customHeight="1">
      <c r="A32" s="274" t="s">
        <v>506</v>
      </c>
      <c r="B32" s="275">
        <v>441503.55</v>
      </c>
      <c r="C32" s="275">
        <v>696045.8</v>
      </c>
      <c r="D32" s="275">
        <f>M33</f>
        <v>183259.47999999998</v>
      </c>
      <c r="E32" s="276">
        <f t="shared" si="1"/>
        <v>254542.25000000006</v>
      </c>
      <c r="F32" s="277">
        <f t="shared" si="5"/>
        <v>0.5765350018136889</v>
      </c>
      <c r="G32" s="275">
        <f t="shared" si="2"/>
        <v>-512786.32000000007</v>
      </c>
      <c r="H32" s="278">
        <f t="shared" si="3"/>
        <v>-0.7367134748891525</v>
      </c>
      <c r="I32" s="262"/>
      <c r="J32" s="271" t="s">
        <v>505</v>
      </c>
      <c r="K32" s="279">
        <f>728427.2+N32</f>
        <v>812663.5499999999</v>
      </c>
      <c r="L32" s="279"/>
      <c r="M32" s="275">
        <f t="shared" si="4"/>
        <v>812663.5499999999</v>
      </c>
      <c r="N32" s="279">
        <v>84236.35</v>
      </c>
    </row>
    <row r="33" spans="1:14" ht="19.5" customHeight="1">
      <c r="A33" s="274" t="s">
        <v>507</v>
      </c>
      <c r="B33" s="275">
        <v>0</v>
      </c>
      <c r="C33" s="275">
        <v>0</v>
      </c>
      <c r="D33" s="275">
        <f>M34</f>
        <v>298.3</v>
      </c>
      <c r="E33" s="276">
        <f>-B33+C33</f>
        <v>0</v>
      </c>
      <c r="F33" s="281" t="s">
        <v>508</v>
      </c>
      <c r="G33" s="275">
        <f>-C33+D33</f>
        <v>298.3</v>
      </c>
      <c r="H33" s="278" t="s">
        <v>509</v>
      </c>
      <c r="I33" s="262"/>
      <c r="J33" s="271" t="s">
        <v>506</v>
      </c>
      <c r="K33" s="279">
        <f>158776.15+N33</f>
        <v>183259.47999999998</v>
      </c>
      <c r="L33" s="279"/>
      <c r="M33" s="275">
        <f t="shared" si="4"/>
        <v>183259.47999999998</v>
      </c>
      <c r="N33" s="279">
        <v>24483.33</v>
      </c>
    </row>
    <row r="34" spans="1:14" ht="19.5" customHeight="1" thickBot="1">
      <c r="A34" s="282" t="s">
        <v>218</v>
      </c>
      <c r="B34" s="283">
        <f>SUM(B12:B33)</f>
        <v>8440960075.2300005</v>
      </c>
      <c r="C34" s="283">
        <f>SUM(C12:C33)</f>
        <v>9108841647.880001</v>
      </c>
      <c r="D34" s="283">
        <f>SUM(D12:D33)</f>
        <v>9578893937.09</v>
      </c>
      <c r="E34" s="283">
        <f>SUM(E12:E33)</f>
        <v>667881572.65</v>
      </c>
      <c r="F34" s="284">
        <f>E34/B34</f>
        <v>0.07912388717604513</v>
      </c>
      <c r="G34" s="283">
        <f>SUM(G12:G33)</f>
        <v>470052289.2100009</v>
      </c>
      <c r="H34" s="285">
        <f>G34/C34</f>
        <v>0.05160395881065747</v>
      </c>
      <c r="I34" s="262"/>
      <c r="J34" s="271" t="s">
        <v>510</v>
      </c>
      <c r="K34" s="279">
        <f>293.5+N34</f>
        <v>298.3</v>
      </c>
      <c r="L34" s="279">
        <v>0</v>
      </c>
      <c r="M34" s="275">
        <f t="shared" si="4"/>
        <v>298.3</v>
      </c>
      <c r="N34" s="279">
        <v>4.8</v>
      </c>
    </row>
    <row r="35" spans="1:14" ht="19.5" customHeight="1" thickBot="1" thickTop="1">
      <c r="A35" s="274" t="s">
        <v>511</v>
      </c>
      <c r="B35" s="276"/>
      <c r="C35" s="275"/>
      <c r="D35" s="275"/>
      <c r="E35" s="276" t="s">
        <v>106</v>
      </c>
      <c r="F35" s="277" t="s">
        <v>471</v>
      </c>
      <c r="G35" s="275" t="s">
        <v>106</v>
      </c>
      <c r="H35" s="278" t="s">
        <v>106</v>
      </c>
      <c r="I35" s="262"/>
      <c r="J35" s="286" t="s">
        <v>218</v>
      </c>
      <c r="K35" s="287">
        <f>SUM(K12:K34)</f>
        <v>9578909613.21</v>
      </c>
      <c r="L35" s="287">
        <f>SUM(L12:L34)</f>
        <v>-15676.12</v>
      </c>
      <c r="M35" s="287">
        <f>SUM(M12:M34)</f>
        <v>9578893937.09</v>
      </c>
      <c r="N35" s="288">
        <f>SUM(N12:N34)</f>
        <v>1049522895.5</v>
      </c>
    </row>
    <row r="36" spans="1:14" ht="19.5" customHeight="1" thickTop="1">
      <c r="A36" s="274" t="s">
        <v>512</v>
      </c>
      <c r="B36" s="275">
        <v>1509214128.67</v>
      </c>
      <c r="C36" s="275">
        <v>1601629924.47</v>
      </c>
      <c r="D36" s="275">
        <f>M37</f>
        <v>1674065036.32</v>
      </c>
      <c r="E36" s="276">
        <f>-B36+C36</f>
        <v>92415795.79999995</v>
      </c>
      <c r="F36" s="277">
        <f>E36/B36</f>
        <v>0.06123438287808879</v>
      </c>
      <c r="G36" s="275">
        <f>-C36+D36</f>
        <v>72435111.8499999</v>
      </c>
      <c r="H36" s="278">
        <f>G36/C36</f>
        <v>0.045225873182888746</v>
      </c>
      <c r="I36" s="262"/>
      <c r="J36" s="271" t="s">
        <v>511</v>
      </c>
      <c r="K36" s="276"/>
      <c r="L36" s="276"/>
      <c r="M36" s="275" t="s">
        <v>106</v>
      </c>
      <c r="N36" s="276"/>
    </row>
    <row r="37" spans="1:14" ht="19.5" customHeight="1">
      <c r="A37" s="274" t="s">
        <v>513</v>
      </c>
      <c r="B37" s="275">
        <v>5819802.09</v>
      </c>
      <c r="C37" s="275">
        <v>6464815.72</v>
      </c>
      <c r="D37" s="275">
        <f>M38</f>
        <v>7047169.65</v>
      </c>
      <c r="E37" s="276">
        <f>-B37+C37</f>
        <v>645013.6299999999</v>
      </c>
      <c r="F37" s="277">
        <f>E37/B37</f>
        <v>0.11083085301273533</v>
      </c>
      <c r="G37" s="275">
        <f>-C37+D37</f>
        <v>582353.9300000006</v>
      </c>
      <c r="H37" s="278">
        <f>G37/C37</f>
        <v>0.09008051508697926</v>
      </c>
      <c r="I37" s="262"/>
      <c r="J37" s="271" t="s">
        <v>512</v>
      </c>
      <c r="K37" s="275">
        <f>1532486268.73+N37</f>
        <v>1674065036.32</v>
      </c>
      <c r="L37" s="279"/>
      <c r="M37" s="275">
        <f>K37+L37</f>
        <v>1674065036.32</v>
      </c>
      <c r="N37" s="279">
        <v>141578767.59</v>
      </c>
    </row>
    <row r="38" spans="1:14" ht="19.5" customHeight="1">
      <c r="A38" s="274" t="s">
        <v>106</v>
      </c>
      <c r="B38" s="279"/>
      <c r="C38" s="275"/>
      <c r="D38" s="275" t="s">
        <v>106</v>
      </c>
      <c r="E38" s="276" t="s">
        <v>106</v>
      </c>
      <c r="F38" s="277" t="s">
        <v>106</v>
      </c>
      <c r="G38" s="275" t="s">
        <v>106</v>
      </c>
      <c r="H38" s="278" t="s">
        <v>106</v>
      </c>
      <c r="I38" s="262"/>
      <c r="J38" s="271" t="s">
        <v>513</v>
      </c>
      <c r="K38" s="275">
        <f>6311602.73+N38</f>
        <v>7047169.65</v>
      </c>
      <c r="L38" s="279"/>
      <c r="M38" s="275">
        <f>K38+L38</f>
        <v>7047169.65</v>
      </c>
      <c r="N38" s="279">
        <v>735566.92</v>
      </c>
    </row>
    <row r="39" spans="1:9" ht="19.5" customHeight="1">
      <c r="A39" s="289" t="s">
        <v>465</v>
      </c>
      <c r="B39" s="289"/>
      <c r="C39" s="289"/>
      <c r="D39" s="260"/>
      <c r="E39" s="260"/>
      <c r="F39" s="260"/>
      <c r="G39" s="260"/>
      <c r="H39" s="260"/>
      <c r="I39" s="262"/>
    </row>
    <row r="40" spans="1:13" ht="19.5" customHeight="1">
      <c r="A40" s="289" t="s">
        <v>106</v>
      </c>
      <c r="B40" s="289"/>
      <c r="C40" s="289"/>
      <c r="D40" s="260"/>
      <c r="E40" s="290" t="s">
        <v>106</v>
      </c>
      <c r="F40" s="260"/>
      <c r="G40" s="260"/>
      <c r="H40" s="260"/>
      <c r="I40" s="262"/>
      <c r="J40" s="262"/>
      <c r="K40" s="262"/>
      <c r="L40" s="262"/>
      <c r="M40" s="262"/>
    </row>
    <row r="41" spans="1:13" ht="19.5" customHeight="1">
      <c r="A41" s="262" t="s">
        <v>106</v>
      </c>
      <c r="B41" s="262"/>
      <c r="C41" s="262"/>
      <c r="D41" s="262"/>
      <c r="E41" s="291" t="s">
        <v>106</v>
      </c>
      <c r="F41" s="262"/>
      <c r="G41" s="262"/>
      <c r="H41" s="262"/>
      <c r="I41" s="262"/>
      <c r="J41" s="262"/>
      <c r="K41" s="262"/>
      <c r="L41" s="262"/>
      <c r="M41" s="262"/>
    </row>
    <row r="42" spans="1:13" ht="19.5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</row>
    <row r="43" spans="1:13" ht="19.5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1:13" ht="19.5" customHeight="1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ht="19.5" customHeigh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</row>
    <row r="46" spans="2:13" ht="19.5" customHeight="1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</row>
    <row r="47" spans="1:9" ht="19.5" customHeight="1">
      <c r="A47" s="292" t="s">
        <v>209</v>
      </c>
      <c r="B47" s="262"/>
      <c r="C47" s="262"/>
      <c r="D47" s="262"/>
      <c r="E47" s="262"/>
      <c r="F47" s="262"/>
      <c r="G47" s="262"/>
      <c r="H47" s="262"/>
      <c r="I47" s="262"/>
    </row>
    <row r="48" spans="1:8" ht="19.5" customHeight="1">
      <c r="A48" s="292" t="s">
        <v>514</v>
      </c>
      <c r="B48" s="262"/>
      <c r="C48" s="262"/>
      <c r="D48" s="262"/>
      <c r="E48" s="262"/>
      <c r="F48" s="262"/>
      <c r="G48" s="262"/>
      <c r="H48" s="262"/>
    </row>
    <row r="49" ht="19.5" customHeight="1">
      <c r="A49" s="292" t="s">
        <v>515</v>
      </c>
    </row>
    <row r="50" ht="19.5" customHeight="1">
      <c r="A50" s="292" t="s">
        <v>516</v>
      </c>
    </row>
    <row r="51" spans="1:2" ht="19.5" customHeight="1">
      <c r="A51" s="292" t="s">
        <v>517</v>
      </c>
      <c r="B51" s="258" t="s">
        <v>465</v>
      </c>
    </row>
    <row r="52" ht="19.5" customHeight="1">
      <c r="A52" s="292" t="s">
        <v>518</v>
      </c>
    </row>
    <row r="53" ht="19.5" customHeight="1">
      <c r="A53" s="292" t="s">
        <v>519</v>
      </c>
    </row>
    <row r="54" ht="19.5" customHeight="1">
      <c r="A54" s="292" t="s">
        <v>520</v>
      </c>
    </row>
    <row r="55" ht="19.5" customHeight="1">
      <c r="A55" s="292" t="s">
        <v>521</v>
      </c>
    </row>
    <row r="56" ht="19.5" customHeight="1">
      <c r="A56" s="293" t="s">
        <v>106</v>
      </c>
    </row>
    <row r="57" ht="19.5" customHeight="1">
      <c r="A57" s="293" t="s">
        <v>106</v>
      </c>
    </row>
    <row r="58" ht="19.5" customHeight="1">
      <c r="A58" s="293" t="s">
        <v>106</v>
      </c>
    </row>
    <row r="59" ht="19.5" customHeight="1">
      <c r="A59" s="293" t="s">
        <v>106</v>
      </c>
    </row>
    <row r="60" ht="19.5" customHeight="1">
      <c r="A60" s="293" t="s">
        <v>106</v>
      </c>
    </row>
    <row r="61" ht="19.5" customHeight="1">
      <c r="A61" s="293" t="s">
        <v>106</v>
      </c>
    </row>
    <row r="62" ht="19.5" customHeight="1">
      <c r="A62" s="293" t="s">
        <v>106</v>
      </c>
    </row>
    <row r="63" ht="19.5" customHeight="1">
      <c r="A63" s="293" t="s">
        <v>106</v>
      </c>
    </row>
    <row r="64" ht="19.5" customHeight="1">
      <c r="A64" s="293" t="s">
        <v>106</v>
      </c>
    </row>
    <row r="65" ht="19.5" customHeight="1">
      <c r="A65" s="293" t="s">
        <v>106</v>
      </c>
    </row>
    <row r="66" ht="19.5" customHeight="1">
      <c r="A66" s="293" t="s">
        <v>106</v>
      </c>
    </row>
    <row r="67" ht="19.5" customHeight="1">
      <c r="A67" s="293" t="s">
        <v>106</v>
      </c>
    </row>
    <row r="68" ht="19.5" customHeight="1">
      <c r="A68" s="293" t="s">
        <v>105</v>
      </c>
    </row>
    <row r="69" ht="19.5" customHeight="1">
      <c r="A69" s="293" t="s">
        <v>106</v>
      </c>
    </row>
    <row r="70" ht="19.5" customHeight="1">
      <c r="A70" s="293" t="s">
        <v>106</v>
      </c>
    </row>
    <row r="71" ht="19.5" customHeight="1">
      <c r="A71" s="293" t="s">
        <v>106</v>
      </c>
    </row>
    <row r="72" ht="19.5" customHeight="1">
      <c r="A72" s="293" t="s">
        <v>106</v>
      </c>
    </row>
    <row r="73" ht="19.5" customHeight="1">
      <c r="A73" s="293" t="s">
        <v>106</v>
      </c>
    </row>
    <row r="74" ht="19.5" customHeight="1">
      <c r="A74" s="293" t="s">
        <v>106</v>
      </c>
    </row>
    <row r="75" ht="19.5" customHeight="1">
      <c r="A75" s="293" t="s">
        <v>106</v>
      </c>
    </row>
    <row r="76" ht="19.5" customHeight="1">
      <c r="A76" s="293" t="s">
        <v>106</v>
      </c>
    </row>
    <row r="77" ht="19.5" customHeight="1">
      <c r="A77" s="293" t="s">
        <v>105</v>
      </c>
    </row>
    <row r="78" ht="19.5" customHeight="1">
      <c r="A78" s="293" t="s">
        <v>106</v>
      </c>
    </row>
    <row r="79" ht="19.5" customHeight="1">
      <c r="A79" s="293" t="s">
        <v>106</v>
      </c>
    </row>
    <row r="80" ht="19.5" customHeight="1">
      <c r="A80" s="293" t="s">
        <v>106</v>
      </c>
    </row>
    <row r="81" ht="19.5" customHeight="1">
      <c r="A81" s="293" t="s">
        <v>106</v>
      </c>
    </row>
    <row r="82" ht="19.5" customHeight="1">
      <c r="A82" s="293" t="s">
        <v>106</v>
      </c>
    </row>
    <row r="83" ht="19.5" customHeight="1">
      <c r="A83" s="293" t="s">
        <v>106</v>
      </c>
    </row>
    <row r="84" ht="19.5" customHeight="1">
      <c r="A84" s="293" t="s">
        <v>106</v>
      </c>
    </row>
    <row r="85" ht="19.5" customHeight="1">
      <c r="A85" s="293" t="s">
        <v>106</v>
      </c>
    </row>
    <row r="86" ht="19.5" customHeight="1">
      <c r="A86" s="293" t="s">
        <v>106</v>
      </c>
    </row>
    <row r="87" ht="19.5" customHeight="1">
      <c r="A87" s="293" t="s">
        <v>106</v>
      </c>
    </row>
    <row r="88" ht="19.5" customHeight="1">
      <c r="A88" s="293" t="s">
        <v>106</v>
      </c>
    </row>
    <row r="89" ht="19.5" customHeight="1">
      <c r="A89" s="293" t="s">
        <v>106</v>
      </c>
    </row>
    <row r="90" ht="19.5" customHeight="1">
      <c r="A90" s="293" t="s">
        <v>106</v>
      </c>
    </row>
    <row r="91" ht="19.5" customHeight="1">
      <c r="A91" s="293" t="s">
        <v>106</v>
      </c>
    </row>
    <row r="92" ht="19.5" customHeight="1">
      <c r="A92" s="293" t="s">
        <v>106</v>
      </c>
    </row>
    <row r="93" ht="19.5" customHeight="1">
      <c r="A93" s="293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9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2" customWidth="1"/>
    <col min="2" max="3" width="25.8515625" style="212" customWidth="1"/>
    <col min="4" max="4" width="23.421875" style="212" customWidth="1"/>
    <col min="5" max="5" width="15.421875" style="212" customWidth="1"/>
    <col min="6" max="16384" width="15.7109375" style="212" customWidth="1"/>
  </cols>
  <sheetData>
    <row r="1" spans="2:256" ht="17.25">
      <c r="B1" s="213" t="s">
        <v>0</v>
      </c>
      <c r="C1" s="213"/>
      <c r="D1" s="213"/>
      <c r="E1" s="214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  <c r="IV1" s="215"/>
    </row>
    <row r="2" spans="1:256" ht="17.25">
      <c r="A2" s="214"/>
      <c r="B2" s="213" t="s">
        <v>239</v>
      </c>
      <c r="C2" s="213"/>
      <c r="D2" s="213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  <c r="IV2" s="215"/>
    </row>
    <row r="3" spans="1:256" ht="17.25">
      <c r="A3" s="216" t="s">
        <v>460</v>
      </c>
      <c r="B3" s="213" t="s">
        <v>105</v>
      </c>
      <c r="C3" s="213"/>
      <c r="D3" s="213"/>
      <c r="E3" s="217" t="s">
        <v>461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  <c r="IV3" s="215"/>
    </row>
    <row r="4" spans="1:256" ht="17.25">
      <c r="A4" s="218" t="s">
        <v>242</v>
      </c>
      <c r="B4" s="219">
        <v>2004</v>
      </c>
      <c r="C4" s="220">
        <v>2005</v>
      </c>
      <c r="D4" s="218" t="s">
        <v>243</v>
      </c>
      <c r="E4" s="218" t="s">
        <v>244</v>
      </c>
      <c r="F4" s="221"/>
      <c r="G4" s="22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  <c r="IV4" s="215"/>
    </row>
    <row r="5" spans="1:256" ht="17.25">
      <c r="A5" s="222" t="s">
        <v>245</v>
      </c>
      <c r="B5" s="223"/>
      <c r="C5" s="223"/>
      <c r="D5" s="223"/>
      <c r="E5" s="22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  <c r="IT5" s="215"/>
      <c r="IU5" s="215"/>
      <c r="IV5" s="215"/>
    </row>
    <row r="6" spans="1:256" ht="17.25">
      <c r="A6" s="223" t="s">
        <v>246</v>
      </c>
      <c r="B6" s="225">
        <v>81431406.36</v>
      </c>
      <c r="C6" s="225">
        <f>17669260.51+67858949.34</f>
        <v>85528209.85000001</v>
      </c>
      <c r="D6" s="223"/>
      <c r="E6" s="22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  <c r="IV6" s="215"/>
    </row>
    <row r="7" spans="1:256" ht="17.25">
      <c r="A7" s="226" t="s">
        <v>218</v>
      </c>
      <c r="B7" s="227">
        <f>B6</f>
        <v>81431406.36</v>
      </c>
      <c r="C7" s="228">
        <f>C6</f>
        <v>85528209.85000001</v>
      </c>
      <c r="D7" s="227">
        <f>C7-B7</f>
        <v>4096803.4900000095</v>
      </c>
      <c r="E7" s="229">
        <f>D7/B7</f>
        <v>0.050309870271532046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  <c r="IV7" s="215"/>
    </row>
    <row r="8" spans="1:256" ht="17.25">
      <c r="A8" s="222" t="s">
        <v>247</v>
      </c>
      <c r="B8" s="223"/>
      <c r="C8" s="223"/>
      <c r="D8" s="223"/>
      <c r="E8" s="230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ht="17.25">
      <c r="A9" s="223" t="s">
        <v>248</v>
      </c>
      <c r="B9" s="225">
        <v>143189382.44</v>
      </c>
      <c r="C9" s="225">
        <f>26746455.96+126023763.06</f>
        <v>152770219.02</v>
      </c>
      <c r="D9" s="223"/>
      <c r="E9" s="230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5"/>
      <c r="IF9" s="215"/>
      <c r="IG9" s="215"/>
      <c r="IH9" s="215"/>
      <c r="II9" s="215"/>
      <c r="IJ9" s="215"/>
      <c r="IK9" s="215"/>
      <c r="IL9" s="215"/>
      <c r="IM9" s="215"/>
      <c r="IN9" s="215"/>
      <c r="IO9" s="215"/>
      <c r="IP9" s="215"/>
      <c r="IQ9" s="215"/>
      <c r="IR9" s="215"/>
      <c r="IS9" s="215"/>
      <c r="IT9" s="215"/>
      <c r="IU9" s="215"/>
      <c r="IV9" s="215"/>
    </row>
    <row r="10" spans="1:256" ht="17.25">
      <c r="A10" s="226" t="s">
        <v>218</v>
      </c>
      <c r="B10" s="227">
        <f>SUM(B8:B9)</f>
        <v>143189382.44</v>
      </c>
      <c r="C10" s="228">
        <f>SUM(C8:C9)</f>
        <v>152770219.02</v>
      </c>
      <c r="D10" s="227">
        <f>C10-B10</f>
        <v>9580836.580000013</v>
      </c>
      <c r="E10" s="229">
        <f>D10/B10</f>
        <v>0.06691024443809322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5"/>
      <c r="GE10" s="215"/>
      <c r="GF10" s="215"/>
      <c r="GG10" s="215"/>
      <c r="GH10" s="215"/>
      <c r="GI10" s="215"/>
      <c r="GJ10" s="215"/>
      <c r="GK10" s="215"/>
      <c r="GL10" s="215"/>
      <c r="GM10" s="215"/>
      <c r="GN10" s="215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  <c r="HC10" s="215"/>
      <c r="HD10" s="215"/>
      <c r="HE10" s="215"/>
      <c r="HF10" s="215"/>
      <c r="HG10" s="215"/>
      <c r="HH10" s="215"/>
      <c r="HI10" s="215"/>
      <c r="HJ10" s="215"/>
      <c r="HK10" s="215"/>
      <c r="HL10" s="215"/>
      <c r="HM10" s="215"/>
      <c r="HN10" s="215"/>
      <c r="HO10" s="215"/>
      <c r="HP10" s="215"/>
      <c r="HQ10" s="215"/>
      <c r="HR10" s="215"/>
      <c r="HS10" s="215"/>
      <c r="HT10" s="215"/>
      <c r="HU10" s="215"/>
      <c r="HV10" s="215"/>
      <c r="HW10" s="215"/>
      <c r="HX10" s="215"/>
      <c r="HY10" s="215"/>
      <c r="HZ10" s="215"/>
      <c r="IA10" s="215"/>
      <c r="IB10" s="215"/>
      <c r="IC10" s="215"/>
      <c r="ID10" s="215"/>
      <c r="IE10" s="215"/>
      <c r="IF10" s="215"/>
      <c r="IG10" s="215"/>
      <c r="IH10" s="215"/>
      <c r="II10" s="215"/>
      <c r="IJ10" s="215"/>
      <c r="IK10" s="215"/>
      <c r="IL10" s="215"/>
      <c r="IM10" s="215"/>
      <c r="IN10" s="215"/>
      <c r="IO10" s="215"/>
      <c r="IP10" s="215"/>
      <c r="IQ10" s="215"/>
      <c r="IR10" s="215"/>
      <c r="IS10" s="215"/>
      <c r="IT10" s="215"/>
      <c r="IU10" s="215"/>
      <c r="IV10" s="215"/>
    </row>
    <row r="11" spans="1:256" ht="17.25">
      <c r="A11" s="222" t="s">
        <v>249</v>
      </c>
      <c r="B11" s="223"/>
      <c r="C11" s="223"/>
      <c r="D11" s="223"/>
      <c r="E11" s="230" t="s">
        <v>106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  <c r="IQ11" s="215"/>
      <c r="IR11" s="215"/>
      <c r="IS11" s="215"/>
      <c r="IT11" s="215"/>
      <c r="IU11" s="215"/>
      <c r="IV11" s="215"/>
    </row>
    <row r="12" spans="1:256" ht="17.25">
      <c r="A12" s="223" t="s">
        <v>250</v>
      </c>
      <c r="B12" s="231">
        <v>-1848136.85</v>
      </c>
      <c r="C12" s="231">
        <v>-2567439.2</v>
      </c>
      <c r="D12" s="223"/>
      <c r="E12" s="230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5"/>
      <c r="HM12" s="215"/>
      <c r="HN12" s="215"/>
      <c r="HO12" s="215"/>
      <c r="HP12" s="215"/>
      <c r="HQ12" s="215"/>
      <c r="HR12" s="215"/>
      <c r="HS12" s="215"/>
      <c r="HT12" s="215"/>
      <c r="HU12" s="215"/>
      <c r="HV12" s="215"/>
      <c r="HW12" s="215"/>
      <c r="HX12" s="215"/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/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215"/>
      <c r="IV12" s="215"/>
    </row>
    <row r="13" spans="1:256" ht="17.25">
      <c r="A13" s="223" t="s">
        <v>251</v>
      </c>
      <c r="B13" s="231">
        <v>2573035.35</v>
      </c>
      <c r="C13" s="231">
        <v>3858044.93</v>
      </c>
      <c r="D13" s="232"/>
      <c r="E13" s="233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15"/>
      <c r="HO13" s="215"/>
      <c r="HP13" s="215"/>
      <c r="HQ13" s="215"/>
      <c r="HR13" s="215"/>
      <c r="HS13" s="215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15"/>
      <c r="IF13" s="215"/>
      <c r="IG13" s="215"/>
      <c r="IH13" s="215"/>
      <c r="II13" s="215"/>
      <c r="IJ13" s="215"/>
      <c r="IK13" s="215"/>
      <c r="IL13" s="215"/>
      <c r="IM13" s="215"/>
      <c r="IN13" s="215"/>
      <c r="IO13" s="215"/>
      <c r="IP13" s="215"/>
      <c r="IQ13" s="215"/>
      <c r="IR13" s="215"/>
      <c r="IS13" s="215"/>
      <c r="IT13" s="215"/>
      <c r="IU13" s="215"/>
      <c r="IV13" s="215"/>
    </row>
    <row r="14" spans="1:256" ht="17.25">
      <c r="A14" s="223" t="s">
        <v>252</v>
      </c>
      <c r="B14" s="225">
        <v>89993.69</v>
      </c>
      <c r="C14" s="225">
        <v>166844.38</v>
      </c>
      <c r="D14" s="232"/>
      <c r="E14" s="233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  <c r="IV14" s="215"/>
    </row>
    <row r="15" spans="1:256" ht="17.25">
      <c r="A15" s="226" t="s">
        <v>218</v>
      </c>
      <c r="B15" s="227">
        <f>SUM(B12:B14)</f>
        <v>814892.19</v>
      </c>
      <c r="C15" s="228">
        <f>SUM(C12:C14)</f>
        <v>1457450.1099999999</v>
      </c>
      <c r="D15" s="227">
        <f>C15-B15</f>
        <v>642557.9199999999</v>
      </c>
      <c r="E15" s="229">
        <f>D15/B15</f>
        <v>0.7885189327928152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  <c r="IV15" s="215"/>
    </row>
    <row r="16" spans="1:256" ht="17.25">
      <c r="A16" s="222" t="s">
        <v>253</v>
      </c>
      <c r="B16" s="223"/>
      <c r="C16" s="223"/>
      <c r="D16" s="223"/>
      <c r="E16" s="230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  <c r="IV16" s="215"/>
    </row>
    <row r="17" spans="1:256" ht="17.25">
      <c r="A17" s="223" t="s">
        <v>254</v>
      </c>
      <c r="B17" s="231">
        <v>4165525.14</v>
      </c>
      <c r="C17" s="231">
        <v>4905594.58</v>
      </c>
      <c r="D17" s="223"/>
      <c r="E17" s="230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  <c r="IV17" s="215"/>
    </row>
    <row r="18" spans="1:256" ht="17.25">
      <c r="A18" s="223" t="s">
        <v>255</v>
      </c>
      <c r="B18" s="231">
        <v>716568.13</v>
      </c>
      <c r="C18" s="231">
        <v>206707.45</v>
      </c>
      <c r="D18" s="232"/>
      <c r="E18" s="233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  <c r="IV18" s="215"/>
    </row>
    <row r="19" spans="1:256" ht="17.25">
      <c r="A19" s="223" t="s">
        <v>256</v>
      </c>
      <c r="B19" s="231">
        <v>97054.17</v>
      </c>
      <c r="C19" s="231">
        <v>22068</v>
      </c>
      <c r="D19" s="232"/>
      <c r="E19" s="233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  <c r="IV19" s="215"/>
    </row>
    <row r="20" spans="1:256" ht="17.25">
      <c r="A20" s="223" t="s">
        <v>257</v>
      </c>
      <c r="B20" s="231">
        <v>0</v>
      </c>
      <c r="C20" s="231">
        <v>0</v>
      </c>
      <c r="D20" s="232"/>
      <c r="E20" s="233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  <c r="IM20" s="215"/>
      <c r="IN20" s="215"/>
      <c r="IO20" s="215"/>
      <c r="IP20" s="215"/>
      <c r="IQ20" s="215"/>
      <c r="IR20" s="215"/>
      <c r="IS20" s="215"/>
      <c r="IT20" s="215"/>
      <c r="IU20" s="215"/>
      <c r="IV20" s="215"/>
    </row>
    <row r="21" spans="1:256" ht="17.25">
      <c r="A21" s="223" t="s">
        <v>258</v>
      </c>
      <c r="B21" s="231">
        <v>7275.29</v>
      </c>
      <c r="C21" s="231">
        <v>36564.77</v>
      </c>
      <c r="D21" s="232"/>
      <c r="E21" s="233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  <c r="IV21" s="215"/>
    </row>
    <row r="22" spans="1:256" ht="17.25">
      <c r="A22" s="223" t="s">
        <v>259</v>
      </c>
      <c r="B22" s="231">
        <v>-130412.56</v>
      </c>
      <c r="C22" s="231">
        <v>-90072.05</v>
      </c>
      <c r="D22" s="232"/>
      <c r="E22" s="233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  <c r="IV22" s="215"/>
    </row>
    <row r="23" spans="1:256" ht="17.25">
      <c r="A23" s="223" t="s">
        <v>260</v>
      </c>
      <c r="B23" s="231">
        <v>2032163.72</v>
      </c>
      <c r="C23" s="231">
        <v>-3108018.89</v>
      </c>
      <c r="D23" s="232"/>
      <c r="E23" s="233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  <c r="IJ23" s="215"/>
      <c r="IK23" s="215"/>
      <c r="IL23" s="215"/>
      <c r="IM23" s="215"/>
      <c r="IN23" s="215"/>
      <c r="IO23" s="215"/>
      <c r="IP23" s="215"/>
      <c r="IQ23" s="215"/>
      <c r="IR23" s="215"/>
      <c r="IS23" s="215"/>
      <c r="IT23" s="215"/>
      <c r="IU23" s="215"/>
      <c r="IV23" s="215"/>
    </row>
    <row r="24" spans="1:256" ht="17.25">
      <c r="A24" s="226" t="s">
        <v>218</v>
      </c>
      <c r="B24" s="228">
        <f>SUM(B17:B23)</f>
        <v>6888173.890000001</v>
      </c>
      <c r="C24" s="228">
        <f>SUM(C17:C23)</f>
        <v>1972843.8599999999</v>
      </c>
      <c r="D24" s="227">
        <f>C24-B24</f>
        <v>-4915330.030000001</v>
      </c>
      <c r="E24" s="229">
        <f>D24/B24</f>
        <v>-0.7135897131075477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ht="17.25">
      <c r="A25" s="222" t="s">
        <v>261</v>
      </c>
      <c r="B25" s="223"/>
      <c r="C25" s="223"/>
      <c r="D25" s="223"/>
      <c r="E25" s="230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ht="17.25">
      <c r="A26" s="223" t="s">
        <v>262</v>
      </c>
      <c r="B26" s="231">
        <v>51398168.16</v>
      </c>
      <c r="C26" s="231">
        <v>53214504.25</v>
      </c>
      <c r="D26" s="223"/>
      <c r="E26" s="230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ht="17.25">
      <c r="A27" s="223" t="s">
        <v>263</v>
      </c>
      <c r="B27" s="231">
        <v>0</v>
      </c>
      <c r="C27" s="231">
        <v>0</v>
      </c>
      <c r="D27" s="232"/>
      <c r="E27" s="233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ht="17.25">
      <c r="A28" s="223" t="s">
        <v>264</v>
      </c>
      <c r="B28" s="231">
        <v>15000</v>
      </c>
      <c r="C28" s="231">
        <v>12000</v>
      </c>
      <c r="D28" s="232"/>
      <c r="E28" s="233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ht="17.25">
      <c r="A29" s="223" t="s">
        <v>265</v>
      </c>
      <c r="B29" s="231">
        <v>0</v>
      </c>
      <c r="C29" s="231">
        <v>0</v>
      </c>
      <c r="D29" s="232"/>
      <c r="E29" s="233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ht="17.25">
      <c r="A30" s="223" t="s">
        <v>266</v>
      </c>
      <c r="B30" s="231">
        <v>45732.34</v>
      </c>
      <c r="C30" s="231">
        <v>1808.56</v>
      </c>
      <c r="D30" s="232"/>
      <c r="E30" s="233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ht="17.25">
      <c r="A31" s="223" t="s">
        <v>267</v>
      </c>
      <c r="B31" s="231">
        <v>0</v>
      </c>
      <c r="C31" s="231">
        <v>0</v>
      </c>
      <c r="D31" s="232"/>
      <c r="E31" s="233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ht="17.25">
      <c r="A32" s="223" t="s">
        <v>268</v>
      </c>
      <c r="B32" s="231">
        <v>0</v>
      </c>
      <c r="C32" s="231">
        <v>0</v>
      </c>
      <c r="D32" s="232"/>
      <c r="E32" s="233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ht="17.25">
      <c r="A33" s="226" t="s">
        <v>218</v>
      </c>
      <c r="B33" s="228">
        <f>SUM(B26:B32)</f>
        <v>51458900.5</v>
      </c>
      <c r="C33" s="228">
        <f>SUM(C26:C32)</f>
        <v>53228312.81</v>
      </c>
      <c r="D33" s="227">
        <f>C33-B33</f>
        <v>1769412.3100000024</v>
      </c>
      <c r="E33" s="229">
        <f>D33/B33</f>
        <v>0.03438496145093505</v>
      </c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ht="17.25">
      <c r="A34" s="222" t="s">
        <v>269</v>
      </c>
      <c r="B34" s="223"/>
      <c r="C34" s="223"/>
      <c r="D34" s="223"/>
      <c r="E34" s="230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ht="17.25">
      <c r="A35" s="223" t="s">
        <v>270</v>
      </c>
      <c r="B35" s="231">
        <v>3834361.27</v>
      </c>
      <c r="C35" s="231">
        <v>4004770.81</v>
      </c>
      <c r="D35" s="223"/>
      <c r="E35" s="230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ht="17.25">
      <c r="A36" s="223" t="s">
        <v>271</v>
      </c>
      <c r="B36" s="231">
        <v>2916.42</v>
      </c>
      <c r="C36" s="231">
        <v>233.17</v>
      </c>
      <c r="D36" s="232"/>
      <c r="E36" s="233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ht="17.25">
      <c r="A37" s="223" t="s">
        <v>272</v>
      </c>
      <c r="B37" s="231">
        <v>1493365.48</v>
      </c>
      <c r="C37" s="231">
        <v>1557884.11</v>
      </c>
      <c r="D37" s="232"/>
      <c r="E37" s="233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ht="17.25">
      <c r="A38" s="226" t="s">
        <v>218</v>
      </c>
      <c r="B38" s="228">
        <f>SUM(B35:B37)</f>
        <v>5330643.17</v>
      </c>
      <c r="C38" s="227">
        <f>SUM(C35:C37)</f>
        <v>5562888.09</v>
      </c>
      <c r="D38" s="227">
        <f>C38-B38</f>
        <v>232244.91999999993</v>
      </c>
      <c r="E38" s="229">
        <f>D38/B38</f>
        <v>0.043567898393018854</v>
      </c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ht="17.25">
      <c r="A39" s="222" t="s">
        <v>273</v>
      </c>
      <c r="B39" s="223"/>
      <c r="C39" s="223"/>
      <c r="D39" s="223"/>
      <c r="E39" s="230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ht="17.25">
      <c r="A40" s="223" t="s">
        <v>274</v>
      </c>
      <c r="B40" s="231">
        <v>10019470.9</v>
      </c>
      <c r="C40" s="231">
        <v>11448636.97</v>
      </c>
      <c r="D40" s="223"/>
      <c r="E40" s="230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ht="17.25">
      <c r="A41" s="223" t="s">
        <v>275</v>
      </c>
      <c r="B41" s="231">
        <v>822338.51</v>
      </c>
      <c r="C41" s="231">
        <v>837176.5</v>
      </c>
      <c r="D41" s="232"/>
      <c r="E41" s="233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7.25">
      <c r="A42" s="223" t="s">
        <v>276</v>
      </c>
      <c r="B42" s="231">
        <v>26127.93</v>
      </c>
      <c r="C42" s="231">
        <v>37821.77</v>
      </c>
      <c r="D42" s="232"/>
      <c r="E42" s="233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1:256" ht="17.25">
      <c r="A43" s="223" t="s">
        <v>277</v>
      </c>
      <c r="B43" s="231">
        <v>810</v>
      </c>
      <c r="C43" s="231">
        <v>950</v>
      </c>
      <c r="D43" s="232"/>
      <c r="E43" s="233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:256" ht="17.25">
      <c r="A44" s="223" t="s">
        <v>278</v>
      </c>
      <c r="B44" s="231">
        <v>40</v>
      </c>
      <c r="C44" s="231">
        <v>0</v>
      </c>
      <c r="D44" s="232"/>
      <c r="E44" s="233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:256" ht="17.25">
      <c r="A45" s="223" t="s">
        <v>279</v>
      </c>
      <c r="B45" s="231">
        <v>0</v>
      </c>
      <c r="C45" s="231">
        <v>0</v>
      </c>
      <c r="D45" s="232"/>
      <c r="E45" s="233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:256" ht="17.25">
      <c r="A46" s="223" t="s">
        <v>280</v>
      </c>
      <c r="B46" s="231">
        <v>0</v>
      </c>
      <c r="C46" s="231">
        <v>0</v>
      </c>
      <c r="D46" s="232"/>
      <c r="E46" s="233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:256" ht="17.25">
      <c r="A47" s="223" t="s">
        <v>281</v>
      </c>
      <c r="B47" s="231">
        <v>15999.04</v>
      </c>
      <c r="C47" s="231">
        <v>18532.64</v>
      </c>
      <c r="D47" s="232"/>
      <c r="E47" s="233" t="s">
        <v>106</v>
      </c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:256" ht="18" thickBot="1">
      <c r="A48" s="226" t="s">
        <v>218</v>
      </c>
      <c r="B48" s="227">
        <f>SUM(B40:B47)</f>
        <v>10884786.379999999</v>
      </c>
      <c r="C48" s="227">
        <f>SUM(C40:C47)</f>
        <v>12343117.88</v>
      </c>
      <c r="D48" s="227">
        <f>C48-B48</f>
        <v>1458331.5000000019</v>
      </c>
      <c r="E48" s="229">
        <f>D48/B48</f>
        <v>0.13397888108117395</v>
      </c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ht="18" thickTop="1">
      <c r="A49" s="214"/>
      <c r="B49" s="213" t="s">
        <v>0</v>
      </c>
      <c r="C49" s="234"/>
      <c r="D49" s="213"/>
      <c r="E49" s="214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ht="17.25">
      <c r="A50" s="214"/>
      <c r="B50" s="213" t="s">
        <v>282</v>
      </c>
      <c r="C50" s="234"/>
      <c r="D50" s="213"/>
      <c r="E50" s="214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ht="17.25">
      <c r="A51" s="217" t="str">
        <f>+A3</f>
        <v>June 2005</v>
      </c>
      <c r="B51" s="213" t="s">
        <v>105</v>
      </c>
      <c r="C51" s="234"/>
      <c r="D51" s="213"/>
      <c r="E51" s="217" t="s">
        <v>462</v>
      </c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:256" ht="17.25">
      <c r="A52" s="218" t="s">
        <v>242</v>
      </c>
      <c r="B52" s="219">
        <v>2004</v>
      </c>
      <c r="C52" s="220">
        <v>2005</v>
      </c>
      <c r="D52" s="218" t="s">
        <v>243</v>
      </c>
      <c r="E52" s="218" t="s">
        <v>244</v>
      </c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:256" ht="17.25">
      <c r="A53" s="222" t="s">
        <v>284</v>
      </c>
      <c r="B53" s="223" t="s">
        <v>106</v>
      </c>
      <c r="C53" s="223" t="s">
        <v>106</v>
      </c>
      <c r="D53" s="223"/>
      <c r="E53" s="224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:256" ht="17.25">
      <c r="A54" s="223" t="s">
        <v>285</v>
      </c>
      <c r="B54" s="231">
        <v>1621198.12</v>
      </c>
      <c r="C54" s="231">
        <v>1624256.49</v>
      </c>
      <c r="D54" s="235"/>
      <c r="E54" s="236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ht="17.25">
      <c r="A55" s="223" t="s">
        <v>286</v>
      </c>
      <c r="B55" s="231">
        <v>0</v>
      </c>
      <c r="C55" s="231">
        <v>0</v>
      </c>
      <c r="D55" s="235"/>
      <c r="E55" s="236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ht="17.25">
      <c r="A56" s="223" t="s">
        <v>287</v>
      </c>
      <c r="B56" s="231">
        <v>0</v>
      </c>
      <c r="C56" s="231">
        <v>0</v>
      </c>
      <c r="D56" s="235"/>
      <c r="E56" s="236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ht="17.25">
      <c r="A57" s="223" t="s">
        <v>288</v>
      </c>
      <c r="B57" s="231">
        <v>0</v>
      </c>
      <c r="C57" s="231">
        <v>0</v>
      </c>
      <c r="D57" s="235"/>
      <c r="E57" s="236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ht="17.25">
      <c r="A58" s="223" t="s">
        <v>289</v>
      </c>
      <c r="B58" s="231">
        <v>40</v>
      </c>
      <c r="C58" s="231">
        <v>1601.02</v>
      </c>
      <c r="D58" s="235"/>
      <c r="E58" s="236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ht="17.25">
      <c r="A59" s="223" t="s">
        <v>290</v>
      </c>
      <c r="B59" s="231">
        <v>54115.04</v>
      </c>
      <c r="C59" s="231">
        <v>62826.78</v>
      </c>
      <c r="D59" s="235"/>
      <c r="E59" s="236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ht="17.25">
      <c r="A60" s="223" t="s">
        <v>291</v>
      </c>
      <c r="B60" s="231">
        <v>0</v>
      </c>
      <c r="C60" s="231">
        <v>0</v>
      </c>
      <c r="D60" s="235"/>
      <c r="E60" s="236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ht="17.25">
      <c r="A61" s="223" t="s">
        <v>292</v>
      </c>
      <c r="B61" s="231">
        <v>78.07</v>
      </c>
      <c r="C61" s="231">
        <v>98.31</v>
      </c>
      <c r="D61" s="235"/>
      <c r="E61" s="236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256" ht="17.25">
      <c r="A62" s="226" t="s">
        <v>218</v>
      </c>
      <c r="B62" s="228">
        <f>SUM(B54:B61)</f>
        <v>1675431.2300000002</v>
      </c>
      <c r="C62" s="228">
        <f>SUM(C54:C61)</f>
        <v>1688782.6</v>
      </c>
      <c r="D62" s="237">
        <f>C62-B62</f>
        <v>13351.369999999879</v>
      </c>
      <c r="E62" s="238">
        <f>D62/B62</f>
        <v>0.00796891556092092</v>
      </c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:256" ht="17.25">
      <c r="A63" s="222" t="s">
        <v>293</v>
      </c>
      <c r="B63" s="223" t="s">
        <v>106</v>
      </c>
      <c r="C63" s="223" t="s">
        <v>106</v>
      </c>
      <c r="D63" s="223"/>
      <c r="E63" s="224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1:256" ht="17.25">
      <c r="A64" s="223" t="s">
        <v>294</v>
      </c>
      <c r="B64" s="231">
        <v>14993389.91</v>
      </c>
      <c r="C64" s="231">
        <v>15640199.61</v>
      </c>
      <c r="D64" s="235" t="s">
        <v>106</v>
      </c>
      <c r="E64" s="236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  <c r="IU64" s="215"/>
      <c r="IV64" s="215"/>
    </row>
    <row r="65" spans="1:256" ht="17.25">
      <c r="A65" s="223" t="s">
        <v>295</v>
      </c>
      <c r="B65" s="231">
        <v>465180</v>
      </c>
      <c r="C65" s="231">
        <v>481052</v>
      </c>
      <c r="D65" s="235"/>
      <c r="E65" s="236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  <c r="IT65" s="215"/>
      <c r="IU65" s="215"/>
      <c r="IV65" s="215"/>
    </row>
    <row r="66" spans="1:256" ht="17.25">
      <c r="A66" s="223" t="s">
        <v>296</v>
      </c>
      <c r="B66" s="231">
        <v>10697</v>
      </c>
      <c r="C66" s="231">
        <v>7154.1</v>
      </c>
      <c r="D66" s="235"/>
      <c r="E66" s="236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  <c r="IT66" s="215"/>
      <c r="IU66" s="215"/>
      <c r="IV66" s="215"/>
    </row>
    <row r="67" spans="1:256" ht="17.25">
      <c r="A67" s="223" t="s">
        <v>297</v>
      </c>
      <c r="B67" s="231">
        <v>24543.35</v>
      </c>
      <c r="C67" s="231">
        <v>29124.84</v>
      </c>
      <c r="D67" s="235"/>
      <c r="E67" s="236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  <c r="IT67" s="215"/>
      <c r="IU67" s="215"/>
      <c r="IV67" s="215"/>
    </row>
    <row r="68" spans="1:256" ht="17.25">
      <c r="A68" s="223" t="s">
        <v>298</v>
      </c>
      <c r="B68" s="231">
        <v>14058.26</v>
      </c>
      <c r="C68" s="231">
        <v>18975.02</v>
      </c>
      <c r="D68" s="235"/>
      <c r="E68" s="236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  <c r="IS68" s="215"/>
      <c r="IT68" s="215"/>
      <c r="IU68" s="215"/>
      <c r="IV68" s="215"/>
    </row>
    <row r="69" spans="1:256" ht="17.25">
      <c r="A69" s="223" t="s">
        <v>299</v>
      </c>
      <c r="B69" s="231">
        <v>5150668.29</v>
      </c>
      <c r="C69" s="231">
        <f>15639188.16+5</f>
        <v>15639193.16</v>
      </c>
      <c r="D69" s="235"/>
      <c r="E69" s="236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  <c r="IV69" s="215"/>
    </row>
    <row r="70" spans="1:256" ht="17.25">
      <c r="A70" s="223" t="s">
        <v>300</v>
      </c>
      <c r="B70" s="231">
        <v>27862</v>
      </c>
      <c r="C70" s="231">
        <v>28343</v>
      </c>
      <c r="D70" s="235"/>
      <c r="E70" s="236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  <c r="IU70" s="215"/>
      <c r="IV70" s="215"/>
    </row>
    <row r="71" spans="1:256" ht="17.25">
      <c r="A71" s="223" t="s">
        <v>301</v>
      </c>
      <c r="B71" s="231">
        <v>14196</v>
      </c>
      <c r="C71" s="231">
        <v>19197.25</v>
      </c>
      <c r="D71" s="235"/>
      <c r="E71" s="236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  <c r="IT71" s="215"/>
      <c r="IU71" s="215"/>
      <c r="IV71" s="215"/>
    </row>
    <row r="72" spans="1:256" ht="17.25">
      <c r="A72" s="223" t="s">
        <v>302</v>
      </c>
      <c r="B72" s="231">
        <v>71994.06</v>
      </c>
      <c r="C72" s="231">
        <v>74514.1</v>
      </c>
      <c r="D72" s="235"/>
      <c r="E72" s="236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J72" s="215"/>
      <c r="FK72" s="215"/>
      <c r="FL72" s="215"/>
      <c r="FM72" s="215"/>
      <c r="FN72" s="215"/>
      <c r="FO72" s="215"/>
      <c r="FP72" s="215"/>
      <c r="FQ72" s="215"/>
      <c r="FR72" s="215"/>
      <c r="FS72" s="215"/>
      <c r="FT72" s="215"/>
      <c r="FU72" s="215"/>
      <c r="FV72" s="215"/>
      <c r="FW72" s="215"/>
      <c r="FX72" s="215"/>
      <c r="FY72" s="215"/>
      <c r="FZ72" s="215"/>
      <c r="GA72" s="215"/>
      <c r="GB72" s="215"/>
      <c r="GC72" s="215"/>
      <c r="GD72" s="215"/>
      <c r="GE72" s="215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215"/>
      <c r="GQ72" s="215"/>
      <c r="GR72" s="215"/>
      <c r="GS72" s="215"/>
      <c r="GT72" s="215"/>
      <c r="GU72" s="215"/>
      <c r="GV72" s="215"/>
      <c r="GW72" s="215"/>
      <c r="GX72" s="215"/>
      <c r="GY72" s="215"/>
      <c r="GZ72" s="215"/>
      <c r="HA72" s="215"/>
      <c r="HB72" s="215"/>
      <c r="HC72" s="215"/>
      <c r="HD72" s="215"/>
      <c r="HE72" s="215"/>
      <c r="HF72" s="215"/>
      <c r="HG72" s="215"/>
      <c r="HH72" s="215"/>
      <c r="HI72" s="215"/>
      <c r="HJ72" s="215"/>
      <c r="HK72" s="215"/>
      <c r="HL72" s="215"/>
      <c r="HM72" s="215"/>
      <c r="HN72" s="215"/>
      <c r="HO72" s="215"/>
      <c r="HP72" s="215"/>
      <c r="HQ72" s="215"/>
      <c r="HR72" s="215"/>
      <c r="HS72" s="215"/>
      <c r="HT72" s="215"/>
      <c r="HU72" s="215"/>
      <c r="HV72" s="215"/>
      <c r="HW72" s="215"/>
      <c r="HX72" s="215"/>
      <c r="HY72" s="215"/>
      <c r="HZ72" s="215"/>
      <c r="IA72" s="215"/>
      <c r="IB72" s="215"/>
      <c r="IC72" s="215"/>
      <c r="ID72" s="215"/>
      <c r="IE72" s="215"/>
      <c r="IF72" s="215"/>
      <c r="IG72" s="215"/>
      <c r="IH72" s="215"/>
      <c r="II72" s="215"/>
      <c r="IJ72" s="215"/>
      <c r="IK72" s="215"/>
      <c r="IL72" s="215"/>
      <c r="IM72" s="215"/>
      <c r="IN72" s="215"/>
      <c r="IO72" s="215"/>
      <c r="IP72" s="215"/>
      <c r="IQ72" s="215"/>
      <c r="IR72" s="215"/>
      <c r="IS72" s="215"/>
      <c r="IT72" s="215"/>
      <c r="IU72" s="215"/>
      <c r="IV72" s="215"/>
    </row>
    <row r="73" spans="1:256" ht="17.25">
      <c r="A73" s="223" t="s">
        <v>303</v>
      </c>
      <c r="B73" s="231">
        <v>2032</v>
      </c>
      <c r="C73" s="231">
        <v>14319.1</v>
      </c>
      <c r="D73" s="235"/>
      <c r="E73" s="236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  <c r="IT73" s="215"/>
      <c r="IU73" s="215"/>
      <c r="IV73" s="215"/>
    </row>
    <row r="74" spans="1:256" ht="17.25">
      <c r="A74" s="223" t="s">
        <v>304</v>
      </c>
      <c r="B74" s="231">
        <v>-7893.27</v>
      </c>
      <c r="C74" s="231">
        <v>-3795.46</v>
      </c>
      <c r="D74" s="235"/>
      <c r="E74" s="236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  <c r="IT74" s="215"/>
      <c r="IU74" s="215"/>
      <c r="IV74" s="215"/>
    </row>
    <row r="75" spans="1:256" ht="17.25">
      <c r="A75" s="223" t="s">
        <v>305</v>
      </c>
      <c r="B75" s="231">
        <v>36000</v>
      </c>
      <c r="C75" s="231">
        <v>33000</v>
      </c>
      <c r="D75" s="235"/>
      <c r="E75" s="236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  <c r="IT75" s="215"/>
      <c r="IU75" s="215"/>
      <c r="IV75" s="215"/>
    </row>
    <row r="76" spans="1:256" ht="17.25">
      <c r="A76" s="223" t="s">
        <v>306</v>
      </c>
      <c r="B76" s="231">
        <v>0</v>
      </c>
      <c r="C76" s="231">
        <v>0</v>
      </c>
      <c r="D76" s="235"/>
      <c r="E76" s="236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  <c r="FL76" s="215"/>
      <c r="FM76" s="215"/>
      <c r="FN76" s="215"/>
      <c r="FO76" s="215"/>
      <c r="FP76" s="215"/>
      <c r="FQ76" s="215"/>
      <c r="FR76" s="215"/>
      <c r="FS76" s="215"/>
      <c r="FT76" s="215"/>
      <c r="FU76" s="215"/>
      <c r="FV76" s="215"/>
      <c r="FW76" s="215"/>
      <c r="FX76" s="215"/>
      <c r="FY76" s="215"/>
      <c r="FZ76" s="215"/>
      <c r="GA76" s="215"/>
      <c r="GB76" s="215"/>
      <c r="GC76" s="215"/>
      <c r="GD76" s="215"/>
      <c r="GE76" s="215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215"/>
      <c r="GQ76" s="215"/>
      <c r="GR76" s="215"/>
      <c r="GS76" s="215"/>
      <c r="GT76" s="215"/>
      <c r="GU76" s="215"/>
      <c r="GV76" s="215"/>
      <c r="GW76" s="215"/>
      <c r="GX76" s="215"/>
      <c r="GY76" s="215"/>
      <c r="GZ76" s="215"/>
      <c r="HA76" s="215"/>
      <c r="HB76" s="215"/>
      <c r="HC76" s="215"/>
      <c r="HD76" s="215"/>
      <c r="HE76" s="215"/>
      <c r="HF76" s="215"/>
      <c r="HG76" s="215"/>
      <c r="HH76" s="215"/>
      <c r="HI76" s="215"/>
      <c r="HJ76" s="215"/>
      <c r="HK76" s="215"/>
      <c r="HL76" s="215"/>
      <c r="HM76" s="215"/>
      <c r="HN76" s="215"/>
      <c r="HO76" s="215"/>
      <c r="HP76" s="215"/>
      <c r="HQ76" s="215"/>
      <c r="HR76" s="215"/>
      <c r="HS76" s="215"/>
      <c r="HT76" s="215"/>
      <c r="HU76" s="215"/>
      <c r="HV76" s="215"/>
      <c r="HW76" s="215"/>
      <c r="HX76" s="215"/>
      <c r="HY76" s="215"/>
      <c r="HZ76" s="215"/>
      <c r="IA76" s="215"/>
      <c r="IB76" s="215"/>
      <c r="IC76" s="215"/>
      <c r="ID76" s="215"/>
      <c r="IE76" s="215"/>
      <c r="IF76" s="215"/>
      <c r="IG76" s="215"/>
      <c r="IH76" s="215"/>
      <c r="II76" s="215"/>
      <c r="IJ76" s="215"/>
      <c r="IK76" s="215"/>
      <c r="IL76" s="215"/>
      <c r="IM76" s="215"/>
      <c r="IN76" s="215"/>
      <c r="IO76" s="215"/>
      <c r="IP76" s="215"/>
      <c r="IQ76" s="215"/>
      <c r="IR76" s="215"/>
      <c r="IS76" s="215"/>
      <c r="IT76" s="215"/>
      <c r="IU76" s="215"/>
      <c r="IV76" s="215"/>
    </row>
    <row r="77" spans="1:256" ht="17.25">
      <c r="A77" s="223" t="s">
        <v>307</v>
      </c>
      <c r="B77" s="231">
        <v>129468.96</v>
      </c>
      <c r="C77" s="231">
        <v>393530.85</v>
      </c>
      <c r="D77" s="235"/>
      <c r="E77" s="236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  <c r="IT77" s="215"/>
      <c r="IU77" s="215"/>
      <c r="IV77" s="215"/>
    </row>
    <row r="78" spans="1:256" ht="17.25">
      <c r="A78" s="223" t="s">
        <v>308</v>
      </c>
      <c r="B78" s="231">
        <v>0</v>
      </c>
      <c r="C78" s="231">
        <v>0</v>
      </c>
      <c r="D78" s="235"/>
      <c r="E78" s="236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  <c r="IT78" s="215"/>
      <c r="IU78" s="215"/>
      <c r="IV78" s="215"/>
    </row>
    <row r="79" spans="1:256" ht="17.25">
      <c r="A79" s="223" t="s">
        <v>309</v>
      </c>
      <c r="B79" s="231">
        <v>0</v>
      </c>
      <c r="C79" s="231">
        <v>0</v>
      </c>
      <c r="D79" s="235"/>
      <c r="E79" s="236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  <c r="IT79" s="215"/>
      <c r="IU79" s="215"/>
      <c r="IV79" s="215"/>
    </row>
    <row r="80" spans="1:256" ht="18" thickBot="1">
      <c r="A80" s="226" t="s">
        <v>218</v>
      </c>
      <c r="B80" s="239">
        <f>SUM(B64:B79)</f>
        <v>20932196.56</v>
      </c>
      <c r="C80" s="239">
        <f>SUM(C64:C79)</f>
        <v>32374807.57</v>
      </c>
      <c r="D80" s="237">
        <f>C80-B80</f>
        <v>11442611.010000002</v>
      </c>
      <c r="E80" s="238">
        <f>D80/B80</f>
        <v>0.5466512306628178</v>
      </c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  <c r="IT80" s="215"/>
      <c r="IU80" s="215"/>
      <c r="IV80" s="215"/>
    </row>
    <row r="81" spans="1:256" ht="18" thickTop="1">
      <c r="A81" s="222" t="s">
        <v>310</v>
      </c>
      <c r="B81" s="231">
        <v>1042507.86</v>
      </c>
      <c r="C81" s="231">
        <v>1013026.62</v>
      </c>
      <c r="D81" s="235"/>
      <c r="E81" s="236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  <c r="IT81" s="215"/>
      <c r="IU81" s="215"/>
      <c r="IV81" s="215"/>
    </row>
    <row r="82" spans="1:256" ht="18" thickBot="1">
      <c r="A82" s="226" t="s">
        <v>218</v>
      </c>
      <c r="B82" s="237">
        <f>B81</f>
        <v>1042507.86</v>
      </c>
      <c r="C82" s="237">
        <f>C81</f>
        <v>1013026.62</v>
      </c>
      <c r="D82" s="237">
        <f>C82-B82</f>
        <v>-29481.23999999999</v>
      </c>
      <c r="E82" s="238">
        <f>D82/B82</f>
        <v>-0.028279153693862788</v>
      </c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215"/>
      <c r="FH82" s="215"/>
      <c r="FI82" s="215"/>
      <c r="FJ82" s="215"/>
      <c r="FK82" s="215"/>
      <c r="FL82" s="215"/>
      <c r="FM82" s="215"/>
      <c r="FN82" s="215"/>
      <c r="FO82" s="215"/>
      <c r="FP82" s="215"/>
      <c r="FQ82" s="215"/>
      <c r="FR82" s="215"/>
      <c r="FS82" s="215"/>
      <c r="FT82" s="215"/>
      <c r="FU82" s="215"/>
      <c r="FV82" s="215"/>
      <c r="FW82" s="215"/>
      <c r="FX82" s="215"/>
      <c r="FY82" s="215"/>
      <c r="FZ82" s="215"/>
      <c r="GA82" s="215"/>
      <c r="GB82" s="215"/>
      <c r="GC82" s="215"/>
      <c r="GD82" s="215"/>
      <c r="GE82" s="215"/>
      <c r="GF82" s="215"/>
      <c r="GG82" s="215"/>
      <c r="GH82" s="215"/>
      <c r="GI82" s="215"/>
      <c r="GJ82" s="215"/>
      <c r="GK82" s="215"/>
      <c r="GL82" s="215"/>
      <c r="GM82" s="215"/>
      <c r="GN82" s="215"/>
      <c r="GO82" s="215"/>
      <c r="GP82" s="215"/>
      <c r="GQ82" s="215"/>
      <c r="GR82" s="215"/>
      <c r="GS82" s="215"/>
      <c r="GT82" s="215"/>
      <c r="GU82" s="215"/>
      <c r="GV82" s="215"/>
      <c r="GW82" s="215"/>
      <c r="GX82" s="215"/>
      <c r="GY82" s="215"/>
      <c r="GZ82" s="215"/>
      <c r="HA82" s="215"/>
      <c r="HB82" s="215"/>
      <c r="HC82" s="215"/>
      <c r="HD82" s="215"/>
      <c r="HE82" s="215"/>
      <c r="HF82" s="215"/>
      <c r="HG82" s="215"/>
      <c r="HH82" s="215"/>
      <c r="HI82" s="215"/>
      <c r="HJ82" s="215"/>
      <c r="HK82" s="215"/>
      <c r="HL82" s="215"/>
      <c r="HM82" s="215"/>
      <c r="HN82" s="215"/>
      <c r="HO82" s="215"/>
      <c r="HP82" s="215"/>
      <c r="HQ82" s="215"/>
      <c r="HR82" s="215"/>
      <c r="HS82" s="215"/>
      <c r="HT82" s="215"/>
      <c r="HU82" s="215"/>
      <c r="HV82" s="215"/>
      <c r="HW82" s="215"/>
      <c r="HX82" s="215"/>
      <c r="HY82" s="215"/>
      <c r="HZ82" s="215"/>
      <c r="IA82" s="215"/>
      <c r="IB82" s="215"/>
      <c r="IC82" s="215"/>
      <c r="ID82" s="215"/>
      <c r="IE82" s="215"/>
      <c r="IF82" s="215"/>
      <c r="IG82" s="215"/>
      <c r="IH82" s="215"/>
      <c r="II82" s="215"/>
      <c r="IJ82" s="215"/>
      <c r="IK82" s="215"/>
      <c r="IL82" s="215"/>
      <c r="IM82" s="215"/>
      <c r="IN82" s="215"/>
      <c r="IO82" s="215"/>
      <c r="IP82" s="215"/>
      <c r="IQ82" s="215"/>
      <c r="IR82" s="215"/>
      <c r="IS82" s="215"/>
      <c r="IT82" s="215"/>
      <c r="IU82" s="215"/>
      <c r="IV82" s="215"/>
    </row>
    <row r="83" spans="1:256" ht="18" thickTop="1">
      <c r="A83" s="222" t="s">
        <v>311</v>
      </c>
      <c r="B83" s="223"/>
      <c r="C83" s="223"/>
      <c r="D83" s="223"/>
      <c r="E83" s="224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  <c r="GT83" s="215"/>
      <c r="GU83" s="215"/>
      <c r="GV83" s="215"/>
      <c r="GW83" s="215"/>
      <c r="GX83" s="215"/>
      <c r="GY83" s="215"/>
      <c r="GZ83" s="215"/>
      <c r="HA83" s="215"/>
      <c r="HB83" s="215"/>
      <c r="HC83" s="215"/>
      <c r="HD83" s="215"/>
      <c r="HE83" s="215"/>
      <c r="HF83" s="215"/>
      <c r="HG83" s="215"/>
      <c r="HH83" s="215"/>
      <c r="HI83" s="215"/>
      <c r="HJ83" s="215"/>
      <c r="HK83" s="215"/>
      <c r="HL83" s="215"/>
      <c r="HM83" s="215"/>
      <c r="HN83" s="215"/>
      <c r="HO83" s="215"/>
      <c r="HP83" s="215"/>
      <c r="HQ83" s="215"/>
      <c r="HR83" s="215"/>
      <c r="HS83" s="215"/>
      <c r="HT83" s="215"/>
      <c r="HU83" s="215"/>
      <c r="HV83" s="215"/>
      <c r="HW83" s="215"/>
      <c r="HX83" s="215"/>
      <c r="HY83" s="215"/>
      <c r="HZ83" s="215"/>
      <c r="IA83" s="215"/>
      <c r="IB83" s="215"/>
      <c r="IC83" s="215"/>
      <c r="ID83" s="215"/>
      <c r="IE83" s="215"/>
      <c r="IF83" s="215"/>
      <c r="IG83" s="215"/>
      <c r="IH83" s="215"/>
      <c r="II83" s="215"/>
      <c r="IJ83" s="215"/>
      <c r="IK83" s="215"/>
      <c r="IL83" s="215"/>
      <c r="IM83" s="215"/>
      <c r="IN83" s="215"/>
      <c r="IO83" s="215"/>
      <c r="IP83" s="215"/>
      <c r="IQ83" s="215"/>
      <c r="IR83" s="215"/>
      <c r="IS83" s="215"/>
      <c r="IT83" s="215"/>
      <c r="IU83" s="215"/>
      <c r="IV83" s="215"/>
    </row>
    <row r="84" spans="1:256" ht="17.25">
      <c r="A84" s="223" t="s">
        <v>312</v>
      </c>
      <c r="B84" s="231">
        <v>3388623.73</v>
      </c>
      <c r="C84" s="231">
        <v>3730232.37</v>
      </c>
      <c r="D84" s="235" t="s">
        <v>106</v>
      </c>
      <c r="E84" s="236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  <c r="IT84" s="215"/>
      <c r="IU84" s="215"/>
      <c r="IV84" s="215"/>
    </row>
    <row r="85" spans="1:256" ht="17.25">
      <c r="A85" s="223" t="s">
        <v>313</v>
      </c>
      <c r="B85" s="231">
        <v>90920</v>
      </c>
      <c r="C85" s="231">
        <v>0</v>
      </c>
      <c r="D85" s="235"/>
      <c r="E85" s="236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  <c r="EW85" s="215"/>
      <c r="EX85" s="215"/>
      <c r="EY85" s="215"/>
      <c r="EZ85" s="215"/>
      <c r="FA85" s="215"/>
      <c r="FB85" s="215"/>
      <c r="FC85" s="215"/>
      <c r="FD85" s="215"/>
      <c r="FE85" s="215"/>
      <c r="FF85" s="215"/>
      <c r="FG85" s="215"/>
      <c r="FH85" s="215"/>
      <c r="FI85" s="215"/>
      <c r="FJ85" s="215"/>
      <c r="FK85" s="215"/>
      <c r="FL85" s="215"/>
      <c r="FM85" s="215"/>
      <c r="FN85" s="215"/>
      <c r="FO85" s="215"/>
      <c r="FP85" s="215"/>
      <c r="FQ85" s="215"/>
      <c r="FR85" s="215"/>
      <c r="FS85" s="215"/>
      <c r="FT85" s="215"/>
      <c r="FU85" s="215"/>
      <c r="FV85" s="215"/>
      <c r="FW85" s="215"/>
      <c r="FX85" s="215"/>
      <c r="FY85" s="215"/>
      <c r="FZ85" s="215"/>
      <c r="GA85" s="215"/>
      <c r="GB85" s="215"/>
      <c r="GC85" s="215"/>
      <c r="GD85" s="215"/>
      <c r="GE85" s="215"/>
      <c r="GF85" s="215"/>
      <c r="GG85" s="215"/>
      <c r="GH85" s="215"/>
      <c r="GI85" s="215"/>
      <c r="GJ85" s="215"/>
      <c r="GK85" s="215"/>
      <c r="GL85" s="215"/>
      <c r="GM85" s="215"/>
      <c r="GN85" s="215"/>
      <c r="GO85" s="215"/>
      <c r="GP85" s="215"/>
      <c r="GQ85" s="215"/>
      <c r="GR85" s="215"/>
      <c r="GS85" s="215"/>
      <c r="GT85" s="215"/>
      <c r="GU85" s="215"/>
      <c r="GV85" s="215"/>
      <c r="GW85" s="215"/>
      <c r="GX85" s="215"/>
      <c r="GY85" s="215"/>
      <c r="GZ85" s="215"/>
      <c r="HA85" s="215"/>
      <c r="HB85" s="215"/>
      <c r="HC85" s="215"/>
      <c r="HD85" s="215"/>
      <c r="HE85" s="215"/>
      <c r="HF85" s="215"/>
      <c r="HG85" s="215"/>
      <c r="HH85" s="215"/>
      <c r="HI85" s="215"/>
      <c r="HJ85" s="215"/>
      <c r="HK85" s="215"/>
      <c r="HL85" s="215"/>
      <c r="HM85" s="215"/>
      <c r="HN85" s="215"/>
      <c r="HO85" s="215"/>
      <c r="HP85" s="215"/>
      <c r="HQ85" s="215"/>
      <c r="HR85" s="215"/>
      <c r="HS85" s="215"/>
      <c r="HT85" s="215"/>
      <c r="HU85" s="215"/>
      <c r="HV85" s="215"/>
      <c r="HW85" s="215"/>
      <c r="HX85" s="215"/>
      <c r="HY85" s="215"/>
      <c r="HZ85" s="215"/>
      <c r="IA85" s="215"/>
      <c r="IB85" s="215"/>
      <c r="IC85" s="215"/>
      <c r="ID85" s="215"/>
      <c r="IE85" s="215"/>
      <c r="IF85" s="215"/>
      <c r="IG85" s="215"/>
      <c r="IH85" s="215"/>
      <c r="II85" s="215"/>
      <c r="IJ85" s="215"/>
      <c r="IK85" s="215"/>
      <c r="IL85" s="215"/>
      <c r="IM85" s="215"/>
      <c r="IN85" s="215"/>
      <c r="IO85" s="215"/>
      <c r="IP85" s="215"/>
      <c r="IQ85" s="215"/>
      <c r="IR85" s="215"/>
      <c r="IS85" s="215"/>
      <c r="IT85" s="215"/>
      <c r="IU85" s="215"/>
      <c r="IV85" s="215"/>
    </row>
    <row r="86" spans="1:256" ht="18" thickBot="1">
      <c r="A86" s="226" t="s">
        <v>218</v>
      </c>
      <c r="B86" s="239">
        <f>SUM(B84:B85)</f>
        <v>3479543.73</v>
      </c>
      <c r="C86" s="239">
        <f>SUM(C84:C85)</f>
        <v>3730232.37</v>
      </c>
      <c r="D86" s="237">
        <f>C86-B86</f>
        <v>250688.64000000013</v>
      </c>
      <c r="E86" s="238">
        <f>D86/B86</f>
        <v>0.07204641167133718</v>
      </c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215"/>
      <c r="FH86" s="215"/>
      <c r="FI86" s="215"/>
      <c r="FJ86" s="215"/>
      <c r="FK86" s="215"/>
      <c r="FL86" s="215"/>
      <c r="FM86" s="215"/>
      <c r="FN86" s="215"/>
      <c r="FO86" s="215"/>
      <c r="FP86" s="215"/>
      <c r="FQ86" s="215"/>
      <c r="FR86" s="215"/>
      <c r="FS86" s="215"/>
      <c r="FT86" s="215"/>
      <c r="FU86" s="215"/>
      <c r="FV86" s="215"/>
      <c r="FW86" s="215"/>
      <c r="FX86" s="215"/>
      <c r="FY86" s="215"/>
      <c r="FZ86" s="215"/>
      <c r="GA86" s="215"/>
      <c r="GB86" s="215"/>
      <c r="GC86" s="215"/>
      <c r="GD86" s="215"/>
      <c r="GE86" s="215"/>
      <c r="GF86" s="215"/>
      <c r="GG86" s="215"/>
      <c r="GH86" s="215"/>
      <c r="GI86" s="215"/>
      <c r="GJ86" s="215"/>
      <c r="GK86" s="215"/>
      <c r="GL86" s="215"/>
      <c r="GM86" s="215"/>
      <c r="GN86" s="215"/>
      <c r="GO86" s="215"/>
      <c r="GP86" s="215"/>
      <c r="GQ86" s="215"/>
      <c r="GR86" s="215"/>
      <c r="GS86" s="215"/>
      <c r="GT86" s="215"/>
      <c r="GU86" s="215"/>
      <c r="GV86" s="215"/>
      <c r="GW86" s="215"/>
      <c r="GX86" s="215"/>
      <c r="GY86" s="215"/>
      <c r="GZ86" s="215"/>
      <c r="HA86" s="215"/>
      <c r="HB86" s="215"/>
      <c r="HC86" s="215"/>
      <c r="HD86" s="215"/>
      <c r="HE86" s="215"/>
      <c r="HF86" s="215"/>
      <c r="HG86" s="215"/>
      <c r="HH86" s="215"/>
      <c r="HI86" s="215"/>
      <c r="HJ86" s="215"/>
      <c r="HK86" s="215"/>
      <c r="HL86" s="215"/>
      <c r="HM86" s="215"/>
      <c r="HN86" s="215"/>
      <c r="HO86" s="215"/>
      <c r="HP86" s="215"/>
      <c r="HQ86" s="215"/>
      <c r="HR86" s="215"/>
      <c r="HS86" s="215"/>
      <c r="HT86" s="215"/>
      <c r="HU86" s="215"/>
      <c r="HV86" s="215"/>
      <c r="HW86" s="215"/>
      <c r="HX86" s="215"/>
      <c r="HY86" s="215"/>
      <c r="HZ86" s="215"/>
      <c r="IA86" s="215"/>
      <c r="IB86" s="215"/>
      <c r="IC86" s="215"/>
      <c r="ID86" s="215"/>
      <c r="IE86" s="215"/>
      <c r="IF86" s="215"/>
      <c r="IG86" s="215"/>
      <c r="IH86" s="215"/>
      <c r="II86" s="215"/>
      <c r="IJ86" s="215"/>
      <c r="IK86" s="215"/>
      <c r="IL86" s="215"/>
      <c r="IM86" s="215"/>
      <c r="IN86" s="215"/>
      <c r="IO86" s="215"/>
      <c r="IP86" s="215"/>
      <c r="IQ86" s="215"/>
      <c r="IR86" s="215"/>
      <c r="IS86" s="215"/>
      <c r="IT86" s="215"/>
      <c r="IU86" s="215"/>
      <c r="IV86" s="215"/>
    </row>
    <row r="87" spans="1:256" ht="18" thickTop="1">
      <c r="A87" s="222" t="s">
        <v>314</v>
      </c>
      <c r="B87" s="223"/>
      <c r="C87" s="223"/>
      <c r="D87" s="223"/>
      <c r="E87" s="224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215"/>
      <c r="FH87" s="215"/>
      <c r="FI87" s="215"/>
      <c r="FJ87" s="215"/>
      <c r="FK87" s="215"/>
      <c r="FL87" s="215"/>
      <c r="FM87" s="215"/>
      <c r="FN87" s="215"/>
      <c r="FO87" s="215"/>
      <c r="FP87" s="215"/>
      <c r="FQ87" s="215"/>
      <c r="FR87" s="215"/>
      <c r="FS87" s="215"/>
      <c r="FT87" s="215"/>
      <c r="FU87" s="215"/>
      <c r="FV87" s="215"/>
      <c r="FW87" s="215"/>
      <c r="FX87" s="215"/>
      <c r="FY87" s="215"/>
      <c r="FZ87" s="215"/>
      <c r="GA87" s="215"/>
      <c r="GB87" s="215"/>
      <c r="GC87" s="215"/>
      <c r="GD87" s="215"/>
      <c r="GE87" s="215"/>
      <c r="GF87" s="215"/>
      <c r="GG87" s="215"/>
      <c r="GH87" s="215"/>
      <c r="GI87" s="215"/>
      <c r="GJ87" s="215"/>
      <c r="GK87" s="215"/>
      <c r="GL87" s="215"/>
      <c r="GM87" s="215"/>
      <c r="GN87" s="215"/>
      <c r="GO87" s="215"/>
      <c r="GP87" s="215"/>
      <c r="GQ87" s="215"/>
      <c r="GR87" s="215"/>
      <c r="GS87" s="215"/>
      <c r="GT87" s="215"/>
      <c r="GU87" s="215"/>
      <c r="GV87" s="215"/>
      <c r="GW87" s="215"/>
      <c r="GX87" s="215"/>
      <c r="GY87" s="215"/>
      <c r="GZ87" s="215"/>
      <c r="HA87" s="215"/>
      <c r="HB87" s="215"/>
      <c r="HC87" s="215"/>
      <c r="HD87" s="215"/>
      <c r="HE87" s="215"/>
      <c r="HF87" s="215"/>
      <c r="HG87" s="215"/>
      <c r="HH87" s="215"/>
      <c r="HI87" s="215"/>
      <c r="HJ87" s="215"/>
      <c r="HK87" s="215"/>
      <c r="HL87" s="215"/>
      <c r="HM87" s="215"/>
      <c r="HN87" s="215"/>
      <c r="HO87" s="215"/>
      <c r="HP87" s="215"/>
      <c r="HQ87" s="215"/>
      <c r="HR87" s="215"/>
      <c r="HS87" s="215"/>
      <c r="HT87" s="215"/>
      <c r="HU87" s="215"/>
      <c r="HV87" s="215"/>
      <c r="HW87" s="215"/>
      <c r="HX87" s="215"/>
      <c r="HY87" s="215"/>
      <c r="HZ87" s="215"/>
      <c r="IA87" s="215"/>
      <c r="IB87" s="215"/>
      <c r="IC87" s="215"/>
      <c r="ID87" s="215"/>
      <c r="IE87" s="215"/>
      <c r="IF87" s="215"/>
      <c r="IG87" s="215"/>
      <c r="IH87" s="215"/>
      <c r="II87" s="215"/>
      <c r="IJ87" s="215"/>
      <c r="IK87" s="215"/>
      <c r="IL87" s="215"/>
      <c r="IM87" s="215"/>
      <c r="IN87" s="215"/>
      <c r="IO87" s="215"/>
      <c r="IP87" s="215"/>
      <c r="IQ87" s="215"/>
      <c r="IR87" s="215"/>
      <c r="IS87" s="215"/>
      <c r="IT87" s="215"/>
      <c r="IU87" s="215"/>
      <c r="IV87" s="215"/>
    </row>
    <row r="88" spans="1:256" ht="17.25">
      <c r="A88" s="223" t="s">
        <v>315</v>
      </c>
      <c r="B88" s="231">
        <v>13886472.41</v>
      </c>
      <c r="C88" s="231">
        <v>9404449.44</v>
      </c>
      <c r="D88" s="235"/>
      <c r="E88" s="236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215"/>
      <c r="FH88" s="215"/>
      <c r="FI88" s="215"/>
      <c r="FJ88" s="215"/>
      <c r="FK88" s="215"/>
      <c r="FL88" s="215"/>
      <c r="FM88" s="215"/>
      <c r="FN88" s="215"/>
      <c r="FO88" s="215"/>
      <c r="FP88" s="215"/>
      <c r="FQ88" s="215"/>
      <c r="FR88" s="215"/>
      <c r="FS88" s="215"/>
      <c r="FT88" s="215"/>
      <c r="FU88" s="215"/>
      <c r="FV88" s="215"/>
      <c r="FW88" s="215"/>
      <c r="FX88" s="215"/>
      <c r="FY88" s="215"/>
      <c r="FZ88" s="215"/>
      <c r="GA88" s="215"/>
      <c r="GB88" s="215"/>
      <c r="GC88" s="215"/>
      <c r="GD88" s="215"/>
      <c r="GE88" s="215"/>
      <c r="GF88" s="215"/>
      <c r="GG88" s="215"/>
      <c r="GH88" s="215"/>
      <c r="GI88" s="215"/>
      <c r="GJ88" s="215"/>
      <c r="GK88" s="215"/>
      <c r="GL88" s="215"/>
      <c r="GM88" s="215"/>
      <c r="GN88" s="215"/>
      <c r="GO88" s="215"/>
      <c r="GP88" s="215"/>
      <c r="GQ88" s="215"/>
      <c r="GR88" s="215"/>
      <c r="GS88" s="215"/>
      <c r="GT88" s="215"/>
      <c r="GU88" s="215"/>
      <c r="GV88" s="215"/>
      <c r="GW88" s="215"/>
      <c r="GX88" s="215"/>
      <c r="GY88" s="215"/>
      <c r="GZ88" s="215"/>
      <c r="HA88" s="215"/>
      <c r="HB88" s="215"/>
      <c r="HC88" s="215"/>
      <c r="HD88" s="215"/>
      <c r="HE88" s="215"/>
      <c r="HF88" s="215"/>
      <c r="HG88" s="215"/>
      <c r="HH88" s="215"/>
      <c r="HI88" s="215"/>
      <c r="HJ88" s="215"/>
      <c r="HK88" s="215"/>
      <c r="HL88" s="215"/>
      <c r="HM88" s="215"/>
      <c r="HN88" s="215"/>
      <c r="HO88" s="215"/>
      <c r="HP88" s="215"/>
      <c r="HQ88" s="215"/>
      <c r="HR88" s="215"/>
      <c r="HS88" s="215"/>
      <c r="HT88" s="215"/>
      <c r="HU88" s="215"/>
      <c r="HV88" s="215"/>
      <c r="HW88" s="215"/>
      <c r="HX88" s="215"/>
      <c r="HY88" s="215"/>
      <c r="HZ88" s="215"/>
      <c r="IA88" s="215"/>
      <c r="IB88" s="215"/>
      <c r="IC88" s="215"/>
      <c r="ID88" s="215"/>
      <c r="IE88" s="215"/>
      <c r="IF88" s="215"/>
      <c r="IG88" s="215"/>
      <c r="IH88" s="215"/>
      <c r="II88" s="215"/>
      <c r="IJ88" s="215"/>
      <c r="IK88" s="215"/>
      <c r="IL88" s="215"/>
      <c r="IM88" s="215"/>
      <c r="IN88" s="215"/>
      <c r="IO88" s="215"/>
      <c r="IP88" s="215"/>
      <c r="IQ88" s="215"/>
      <c r="IR88" s="215"/>
      <c r="IS88" s="215"/>
      <c r="IT88" s="215"/>
      <c r="IU88" s="215"/>
      <c r="IV88" s="215"/>
    </row>
    <row r="89" spans="1:256" ht="17.25">
      <c r="A89" s="223" t="s">
        <v>316</v>
      </c>
      <c r="B89" s="231">
        <v>14977312.96</v>
      </c>
      <c r="C89" s="231">
        <v>10790635.37</v>
      </c>
      <c r="D89" s="235"/>
      <c r="E89" s="236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215"/>
      <c r="FH89" s="215"/>
      <c r="FI89" s="215"/>
      <c r="FJ89" s="215"/>
      <c r="FK89" s="215"/>
      <c r="FL89" s="215"/>
      <c r="FM89" s="215"/>
      <c r="FN89" s="215"/>
      <c r="FO89" s="215"/>
      <c r="FP89" s="215"/>
      <c r="FQ89" s="215"/>
      <c r="FR89" s="215"/>
      <c r="FS89" s="215"/>
      <c r="FT89" s="215"/>
      <c r="FU89" s="215"/>
      <c r="FV89" s="215"/>
      <c r="FW89" s="215"/>
      <c r="FX89" s="215"/>
      <c r="FY89" s="215"/>
      <c r="FZ89" s="215"/>
      <c r="GA89" s="215"/>
      <c r="GB89" s="215"/>
      <c r="GC89" s="215"/>
      <c r="GD89" s="215"/>
      <c r="GE89" s="215"/>
      <c r="GF89" s="215"/>
      <c r="GG89" s="215"/>
      <c r="GH89" s="215"/>
      <c r="GI89" s="215"/>
      <c r="GJ89" s="215"/>
      <c r="GK89" s="215"/>
      <c r="GL89" s="215"/>
      <c r="GM89" s="215"/>
      <c r="GN89" s="215"/>
      <c r="GO89" s="215"/>
      <c r="GP89" s="215"/>
      <c r="GQ89" s="215"/>
      <c r="GR89" s="215"/>
      <c r="GS89" s="215"/>
      <c r="GT89" s="215"/>
      <c r="GU89" s="215"/>
      <c r="GV89" s="215"/>
      <c r="GW89" s="215"/>
      <c r="GX89" s="215"/>
      <c r="GY89" s="215"/>
      <c r="GZ89" s="215"/>
      <c r="HA89" s="215"/>
      <c r="HB89" s="215"/>
      <c r="HC89" s="215"/>
      <c r="HD89" s="215"/>
      <c r="HE89" s="215"/>
      <c r="HF89" s="215"/>
      <c r="HG89" s="215"/>
      <c r="HH89" s="215"/>
      <c r="HI89" s="215"/>
      <c r="HJ89" s="215"/>
      <c r="HK89" s="215"/>
      <c r="HL89" s="215"/>
      <c r="HM89" s="215"/>
      <c r="HN89" s="215"/>
      <c r="HO89" s="215"/>
      <c r="HP89" s="215"/>
      <c r="HQ89" s="215"/>
      <c r="HR89" s="215"/>
      <c r="HS89" s="215"/>
      <c r="HT89" s="215"/>
      <c r="HU89" s="215"/>
      <c r="HV89" s="215"/>
      <c r="HW89" s="215"/>
      <c r="HX89" s="215"/>
      <c r="HY89" s="215"/>
      <c r="HZ89" s="215"/>
      <c r="IA89" s="215"/>
      <c r="IB89" s="215"/>
      <c r="IC89" s="215"/>
      <c r="ID89" s="215"/>
      <c r="IE89" s="215"/>
      <c r="IF89" s="215"/>
      <c r="IG89" s="215"/>
      <c r="IH89" s="215"/>
      <c r="II89" s="215"/>
      <c r="IJ89" s="215"/>
      <c r="IK89" s="215"/>
      <c r="IL89" s="215"/>
      <c r="IM89" s="215"/>
      <c r="IN89" s="215"/>
      <c r="IO89" s="215"/>
      <c r="IP89" s="215"/>
      <c r="IQ89" s="215"/>
      <c r="IR89" s="215"/>
      <c r="IS89" s="215"/>
      <c r="IT89" s="215"/>
      <c r="IU89" s="215"/>
      <c r="IV89" s="215"/>
    </row>
    <row r="90" spans="1:256" ht="17.25">
      <c r="A90" s="223" t="s">
        <v>317</v>
      </c>
      <c r="B90" s="231">
        <v>50601869.6</v>
      </c>
      <c r="C90" s="231">
        <v>79169435.66</v>
      </c>
      <c r="D90" s="235" t="s">
        <v>106</v>
      </c>
      <c r="E90" s="240" t="s">
        <v>106</v>
      </c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  <c r="IU90" s="215"/>
      <c r="IV90" s="215"/>
    </row>
    <row r="91" spans="1:256" ht="17.25">
      <c r="A91" s="223" t="s">
        <v>318</v>
      </c>
      <c r="B91" s="231">
        <v>69309.16</v>
      </c>
      <c r="C91" s="231">
        <v>48457.08</v>
      </c>
      <c r="D91" s="235"/>
      <c r="E91" s="236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  <c r="IU91" s="215"/>
      <c r="IV91" s="215"/>
    </row>
    <row r="92" spans="1:256" ht="17.25">
      <c r="A92" s="223" t="s">
        <v>319</v>
      </c>
      <c r="B92" s="231">
        <v>53590.33</v>
      </c>
      <c r="C92" s="231">
        <v>42919.53</v>
      </c>
      <c r="D92" s="235"/>
      <c r="E92" s="236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  <c r="IU92" s="215"/>
      <c r="IV92" s="215"/>
    </row>
    <row r="93" spans="1:256" ht="18" thickBot="1">
      <c r="A93" s="226" t="s">
        <v>218</v>
      </c>
      <c r="B93" s="237">
        <f>SUM(B88:B92)</f>
        <v>79588554.46</v>
      </c>
      <c r="C93" s="237">
        <f>SUM(C88:C92)</f>
        <v>99455897.08</v>
      </c>
      <c r="D93" s="237">
        <f>C93-B93</f>
        <v>19867342.620000005</v>
      </c>
      <c r="E93" s="238">
        <f>D93/B93</f>
        <v>0.2496256246240159</v>
      </c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15"/>
      <c r="FG93" s="215"/>
      <c r="FH93" s="215"/>
      <c r="FI93" s="215"/>
      <c r="FJ93" s="215"/>
      <c r="FK93" s="215"/>
      <c r="FL93" s="215"/>
      <c r="FM93" s="215"/>
      <c r="FN93" s="215"/>
      <c r="FO93" s="215"/>
      <c r="FP93" s="215"/>
      <c r="FQ93" s="215"/>
      <c r="FR93" s="215"/>
      <c r="FS93" s="215"/>
      <c r="FT93" s="215"/>
      <c r="FU93" s="215"/>
      <c r="FV93" s="215"/>
      <c r="FW93" s="215"/>
      <c r="FX93" s="215"/>
      <c r="FY93" s="215"/>
      <c r="FZ93" s="215"/>
      <c r="GA93" s="215"/>
      <c r="GB93" s="215"/>
      <c r="GC93" s="215"/>
      <c r="GD93" s="215"/>
      <c r="GE93" s="215"/>
      <c r="GF93" s="215"/>
      <c r="GG93" s="215"/>
      <c r="GH93" s="215"/>
      <c r="GI93" s="215"/>
      <c r="GJ93" s="215"/>
      <c r="GK93" s="215"/>
      <c r="GL93" s="215"/>
      <c r="GM93" s="215"/>
      <c r="GN93" s="215"/>
      <c r="GO93" s="215"/>
      <c r="GP93" s="215"/>
      <c r="GQ93" s="215"/>
      <c r="GR93" s="215"/>
      <c r="GS93" s="215"/>
      <c r="GT93" s="215"/>
      <c r="GU93" s="215"/>
      <c r="GV93" s="215"/>
      <c r="GW93" s="215"/>
      <c r="GX93" s="215"/>
      <c r="GY93" s="215"/>
      <c r="GZ93" s="215"/>
      <c r="HA93" s="215"/>
      <c r="HB93" s="215"/>
      <c r="HC93" s="215"/>
      <c r="HD93" s="215"/>
      <c r="HE93" s="215"/>
      <c r="HF93" s="215"/>
      <c r="HG93" s="215"/>
      <c r="HH93" s="215"/>
      <c r="HI93" s="215"/>
      <c r="HJ93" s="215"/>
      <c r="HK93" s="215"/>
      <c r="HL93" s="215"/>
      <c r="HM93" s="215"/>
      <c r="HN93" s="215"/>
      <c r="HO93" s="215"/>
      <c r="HP93" s="215"/>
      <c r="HQ93" s="215"/>
      <c r="HR93" s="215"/>
      <c r="HS93" s="215"/>
      <c r="HT93" s="215"/>
      <c r="HU93" s="215"/>
      <c r="HV93" s="215"/>
      <c r="HW93" s="215"/>
      <c r="HX93" s="215"/>
      <c r="HY93" s="215"/>
      <c r="HZ93" s="215"/>
      <c r="IA93" s="215"/>
      <c r="IB93" s="215"/>
      <c r="IC93" s="215"/>
      <c r="ID93" s="215"/>
      <c r="IE93" s="215"/>
      <c r="IF93" s="215"/>
      <c r="IG93" s="215"/>
      <c r="IH93" s="215"/>
      <c r="II93" s="215"/>
      <c r="IJ93" s="215"/>
      <c r="IK93" s="215"/>
      <c r="IL93" s="215"/>
      <c r="IM93" s="215"/>
      <c r="IN93" s="215"/>
      <c r="IO93" s="215"/>
      <c r="IP93" s="215"/>
      <c r="IQ93" s="215"/>
      <c r="IR93" s="215"/>
      <c r="IS93" s="215"/>
      <c r="IT93" s="215"/>
      <c r="IU93" s="215"/>
      <c r="IV93" s="215"/>
    </row>
    <row r="94" spans="1:256" ht="18" thickTop="1">
      <c r="A94" s="222" t="s">
        <v>320</v>
      </c>
      <c r="B94" s="223"/>
      <c r="C94" s="223"/>
      <c r="D94" s="223"/>
      <c r="E94" s="224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  <c r="IT94" s="215"/>
      <c r="IU94" s="215"/>
      <c r="IV94" s="215"/>
    </row>
    <row r="95" spans="1:256" ht="17.25">
      <c r="A95" s="223" t="s">
        <v>321</v>
      </c>
      <c r="B95" s="231">
        <v>8997533.95</v>
      </c>
      <c r="C95" s="231">
        <v>13099425.49</v>
      </c>
      <c r="D95" s="235"/>
      <c r="E95" s="236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  <c r="IT95" s="215"/>
      <c r="IU95" s="215"/>
      <c r="IV95" s="215"/>
    </row>
    <row r="96" spans="1:256" ht="17.25">
      <c r="A96" s="223" t="s">
        <v>322</v>
      </c>
      <c r="B96" s="231">
        <v>94060</v>
      </c>
      <c r="C96" s="231">
        <v>93343.5</v>
      </c>
      <c r="D96" s="235"/>
      <c r="E96" s="236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  <c r="IV96" s="215"/>
    </row>
    <row r="97" spans="1:256" ht="17.25">
      <c r="A97" s="223" t="s">
        <v>323</v>
      </c>
      <c r="B97" s="231">
        <v>279691.23</v>
      </c>
      <c r="C97" s="231">
        <v>310000.07</v>
      </c>
      <c r="D97" s="235"/>
      <c r="E97" s="236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  <c r="GT97" s="215"/>
      <c r="GU97" s="215"/>
      <c r="GV97" s="215"/>
      <c r="GW97" s="215"/>
      <c r="GX97" s="215"/>
      <c r="GY97" s="215"/>
      <c r="GZ97" s="215"/>
      <c r="HA97" s="215"/>
      <c r="HB97" s="215"/>
      <c r="HC97" s="215"/>
      <c r="HD97" s="215"/>
      <c r="HE97" s="215"/>
      <c r="HF97" s="215"/>
      <c r="HG97" s="215"/>
      <c r="HH97" s="215"/>
      <c r="HI97" s="215"/>
      <c r="HJ97" s="215"/>
      <c r="HK97" s="215"/>
      <c r="HL97" s="215"/>
      <c r="HM97" s="215"/>
      <c r="HN97" s="215"/>
      <c r="HO97" s="215"/>
      <c r="HP97" s="215"/>
      <c r="HQ97" s="215"/>
      <c r="HR97" s="215"/>
      <c r="HS97" s="215"/>
      <c r="HT97" s="215"/>
      <c r="HU97" s="215"/>
      <c r="HV97" s="215"/>
      <c r="HW97" s="215"/>
      <c r="HX97" s="215"/>
      <c r="HY97" s="215"/>
      <c r="HZ97" s="215"/>
      <c r="IA97" s="215"/>
      <c r="IB97" s="215"/>
      <c r="IC97" s="215"/>
      <c r="ID97" s="215"/>
      <c r="IE97" s="215"/>
      <c r="IF97" s="215"/>
      <c r="IG97" s="215"/>
      <c r="IH97" s="215"/>
      <c r="II97" s="215"/>
      <c r="IJ97" s="215"/>
      <c r="IK97" s="215"/>
      <c r="IL97" s="215"/>
      <c r="IM97" s="215"/>
      <c r="IN97" s="215"/>
      <c r="IO97" s="215"/>
      <c r="IP97" s="215"/>
      <c r="IQ97" s="215"/>
      <c r="IR97" s="215"/>
      <c r="IS97" s="215"/>
      <c r="IT97" s="215"/>
      <c r="IU97" s="215"/>
      <c r="IV97" s="215"/>
    </row>
    <row r="98" spans="1:256" ht="17.25">
      <c r="A98" s="223" t="s">
        <v>324</v>
      </c>
      <c r="B98" s="231">
        <v>493693.38</v>
      </c>
      <c r="C98" s="231">
        <v>427903.49</v>
      </c>
      <c r="D98" s="235" t="s">
        <v>106</v>
      </c>
      <c r="E98" s="240" t="s">
        <v>106</v>
      </c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  <c r="GT98" s="215"/>
      <c r="GU98" s="215"/>
      <c r="GV98" s="215"/>
      <c r="GW98" s="215"/>
      <c r="GX98" s="215"/>
      <c r="GY98" s="215"/>
      <c r="GZ98" s="215"/>
      <c r="HA98" s="215"/>
      <c r="HB98" s="215"/>
      <c r="HC98" s="215"/>
      <c r="HD98" s="215"/>
      <c r="HE98" s="215"/>
      <c r="HF98" s="215"/>
      <c r="HG98" s="215"/>
      <c r="HH98" s="215"/>
      <c r="HI98" s="215"/>
      <c r="HJ98" s="215"/>
      <c r="HK98" s="215"/>
      <c r="HL98" s="215"/>
      <c r="HM98" s="215"/>
      <c r="HN98" s="215"/>
      <c r="HO98" s="215"/>
      <c r="HP98" s="215"/>
      <c r="HQ98" s="215"/>
      <c r="HR98" s="215"/>
      <c r="HS98" s="215"/>
      <c r="HT98" s="215"/>
      <c r="HU98" s="215"/>
      <c r="HV98" s="215"/>
      <c r="HW98" s="215"/>
      <c r="HX98" s="215"/>
      <c r="HY98" s="215"/>
      <c r="HZ98" s="215"/>
      <c r="IA98" s="215"/>
      <c r="IB98" s="215"/>
      <c r="IC98" s="215"/>
      <c r="ID98" s="215"/>
      <c r="IE98" s="215"/>
      <c r="IF98" s="215"/>
      <c r="IG98" s="215"/>
      <c r="IH98" s="215"/>
      <c r="II98" s="215"/>
      <c r="IJ98" s="215"/>
      <c r="IK98" s="215"/>
      <c r="IL98" s="215"/>
      <c r="IM98" s="215"/>
      <c r="IN98" s="215"/>
      <c r="IO98" s="215"/>
      <c r="IP98" s="215"/>
      <c r="IQ98" s="215"/>
      <c r="IR98" s="215"/>
      <c r="IS98" s="215"/>
      <c r="IT98" s="215"/>
      <c r="IU98" s="215"/>
      <c r="IV98" s="215"/>
    </row>
    <row r="99" spans="1:256" ht="17.25">
      <c r="A99" s="223" t="s">
        <v>325</v>
      </c>
      <c r="B99" s="231">
        <v>61007.31</v>
      </c>
      <c r="C99" s="231">
        <v>55249.76</v>
      </c>
      <c r="D99" s="235"/>
      <c r="E99" s="236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  <c r="EW99" s="215"/>
      <c r="EX99" s="215"/>
      <c r="EY99" s="215"/>
      <c r="EZ99" s="215"/>
      <c r="FA99" s="215"/>
      <c r="FB99" s="215"/>
      <c r="FC99" s="215"/>
      <c r="FD99" s="215"/>
      <c r="FE99" s="215"/>
      <c r="FF99" s="215"/>
      <c r="FG99" s="215"/>
      <c r="FH99" s="215"/>
      <c r="FI99" s="215"/>
      <c r="FJ99" s="215"/>
      <c r="FK99" s="215"/>
      <c r="FL99" s="215"/>
      <c r="FM99" s="215"/>
      <c r="FN99" s="215"/>
      <c r="FO99" s="215"/>
      <c r="FP99" s="215"/>
      <c r="FQ99" s="215"/>
      <c r="FR99" s="215"/>
      <c r="FS99" s="215"/>
      <c r="FT99" s="215"/>
      <c r="FU99" s="215"/>
      <c r="FV99" s="215"/>
      <c r="FW99" s="215"/>
      <c r="FX99" s="215"/>
      <c r="FY99" s="215"/>
      <c r="FZ99" s="215"/>
      <c r="GA99" s="215"/>
      <c r="GB99" s="215"/>
      <c r="GC99" s="215"/>
      <c r="GD99" s="215"/>
      <c r="GE99" s="215"/>
      <c r="GF99" s="215"/>
      <c r="GG99" s="215"/>
      <c r="GH99" s="215"/>
      <c r="GI99" s="215"/>
      <c r="GJ99" s="215"/>
      <c r="GK99" s="215"/>
      <c r="GL99" s="215"/>
      <c r="GM99" s="215"/>
      <c r="GN99" s="215"/>
      <c r="GO99" s="215"/>
      <c r="GP99" s="215"/>
      <c r="GQ99" s="215"/>
      <c r="GR99" s="215"/>
      <c r="GS99" s="215"/>
      <c r="GT99" s="215"/>
      <c r="GU99" s="215"/>
      <c r="GV99" s="215"/>
      <c r="GW99" s="215"/>
      <c r="GX99" s="215"/>
      <c r="GY99" s="215"/>
      <c r="GZ99" s="215"/>
      <c r="HA99" s="215"/>
      <c r="HB99" s="215"/>
      <c r="HC99" s="215"/>
      <c r="HD99" s="215"/>
      <c r="HE99" s="215"/>
      <c r="HF99" s="215"/>
      <c r="HG99" s="215"/>
      <c r="HH99" s="215"/>
      <c r="HI99" s="215"/>
      <c r="HJ99" s="215"/>
      <c r="HK99" s="215"/>
      <c r="HL99" s="215"/>
      <c r="HM99" s="215"/>
      <c r="HN99" s="215"/>
      <c r="HO99" s="215"/>
      <c r="HP99" s="215"/>
      <c r="HQ99" s="215"/>
      <c r="HR99" s="215"/>
      <c r="HS99" s="215"/>
      <c r="HT99" s="215"/>
      <c r="HU99" s="215"/>
      <c r="HV99" s="215"/>
      <c r="HW99" s="215"/>
      <c r="HX99" s="215"/>
      <c r="HY99" s="215"/>
      <c r="HZ99" s="215"/>
      <c r="IA99" s="215"/>
      <c r="IB99" s="215"/>
      <c r="IC99" s="215"/>
      <c r="ID99" s="215"/>
      <c r="IE99" s="215"/>
      <c r="IF99" s="215"/>
      <c r="IG99" s="215"/>
      <c r="IH99" s="215"/>
      <c r="II99" s="215"/>
      <c r="IJ99" s="215"/>
      <c r="IK99" s="215"/>
      <c r="IL99" s="215"/>
      <c r="IM99" s="215"/>
      <c r="IN99" s="215"/>
      <c r="IO99" s="215"/>
      <c r="IP99" s="215"/>
      <c r="IQ99" s="215"/>
      <c r="IR99" s="215"/>
      <c r="IS99" s="215"/>
      <c r="IT99" s="215"/>
      <c r="IU99" s="215"/>
      <c r="IV99" s="215"/>
    </row>
    <row r="100" spans="1:256" ht="17.25">
      <c r="A100" s="223" t="s">
        <v>326</v>
      </c>
      <c r="B100" s="231">
        <v>299499.76</v>
      </c>
      <c r="C100" s="231">
        <v>328368.67</v>
      </c>
      <c r="D100" s="235"/>
      <c r="E100" s="236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  <c r="EW100" s="215"/>
      <c r="EX100" s="215"/>
      <c r="EY100" s="215"/>
      <c r="EZ100" s="215"/>
      <c r="FA100" s="215"/>
      <c r="FB100" s="215"/>
      <c r="FC100" s="215"/>
      <c r="FD100" s="215"/>
      <c r="FE100" s="215"/>
      <c r="FF100" s="215"/>
      <c r="FG100" s="215"/>
      <c r="FH100" s="215"/>
      <c r="FI100" s="215"/>
      <c r="FJ100" s="215"/>
      <c r="FK100" s="215"/>
      <c r="FL100" s="215"/>
      <c r="FM100" s="215"/>
      <c r="FN100" s="215"/>
      <c r="FO100" s="215"/>
      <c r="FP100" s="215"/>
      <c r="FQ100" s="215"/>
      <c r="FR100" s="215"/>
      <c r="FS100" s="215"/>
      <c r="FT100" s="215"/>
      <c r="FU100" s="215"/>
      <c r="FV100" s="215"/>
      <c r="FW100" s="215"/>
      <c r="FX100" s="215"/>
      <c r="FY100" s="215"/>
      <c r="FZ100" s="215"/>
      <c r="GA100" s="215"/>
      <c r="GB100" s="215"/>
      <c r="GC100" s="215"/>
      <c r="GD100" s="215"/>
      <c r="GE100" s="215"/>
      <c r="GF100" s="215"/>
      <c r="GG100" s="215"/>
      <c r="GH100" s="215"/>
      <c r="GI100" s="215"/>
      <c r="GJ100" s="215"/>
      <c r="GK100" s="215"/>
      <c r="GL100" s="215"/>
      <c r="GM100" s="215"/>
      <c r="GN100" s="215"/>
      <c r="GO100" s="215"/>
      <c r="GP100" s="215"/>
      <c r="GQ100" s="215"/>
      <c r="GR100" s="215"/>
      <c r="GS100" s="215"/>
      <c r="GT100" s="215"/>
      <c r="GU100" s="215"/>
      <c r="GV100" s="215"/>
      <c r="GW100" s="215"/>
      <c r="GX100" s="215"/>
      <c r="GY100" s="215"/>
      <c r="GZ100" s="215"/>
      <c r="HA100" s="215"/>
      <c r="HB100" s="215"/>
      <c r="HC100" s="215"/>
      <c r="HD100" s="215"/>
      <c r="HE100" s="215"/>
      <c r="HF100" s="215"/>
      <c r="HG100" s="215"/>
      <c r="HH100" s="215"/>
      <c r="HI100" s="215"/>
      <c r="HJ100" s="215"/>
      <c r="HK100" s="215"/>
      <c r="HL100" s="215"/>
      <c r="HM100" s="215"/>
      <c r="HN100" s="215"/>
      <c r="HO100" s="215"/>
      <c r="HP100" s="215"/>
      <c r="HQ100" s="215"/>
      <c r="HR100" s="215"/>
      <c r="HS100" s="215"/>
      <c r="HT100" s="215"/>
      <c r="HU100" s="215"/>
      <c r="HV100" s="215"/>
      <c r="HW100" s="215"/>
      <c r="HX100" s="215"/>
      <c r="HY100" s="215"/>
      <c r="HZ100" s="215"/>
      <c r="IA100" s="215"/>
      <c r="IB100" s="215"/>
      <c r="IC100" s="215"/>
      <c r="ID100" s="215"/>
      <c r="IE100" s="215"/>
      <c r="IF100" s="215"/>
      <c r="IG100" s="215"/>
      <c r="IH100" s="215"/>
      <c r="II100" s="215"/>
      <c r="IJ100" s="215"/>
      <c r="IK100" s="215"/>
      <c r="IL100" s="215"/>
      <c r="IM100" s="215"/>
      <c r="IN100" s="215"/>
      <c r="IO100" s="215"/>
      <c r="IP100" s="215"/>
      <c r="IQ100" s="215"/>
      <c r="IR100" s="215"/>
      <c r="IS100" s="215"/>
      <c r="IT100" s="215"/>
      <c r="IU100" s="215"/>
      <c r="IV100" s="215"/>
    </row>
    <row r="101" spans="1:256" ht="17.25">
      <c r="A101" s="223" t="s">
        <v>327</v>
      </c>
      <c r="B101" s="231">
        <v>158442.65</v>
      </c>
      <c r="C101" s="231">
        <v>81283.66</v>
      </c>
      <c r="D101" s="235"/>
      <c r="E101" s="236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  <c r="EW101" s="215"/>
      <c r="EX101" s="215"/>
      <c r="EY101" s="215"/>
      <c r="EZ101" s="215"/>
      <c r="FA101" s="215"/>
      <c r="FB101" s="215"/>
      <c r="FC101" s="215"/>
      <c r="FD101" s="215"/>
      <c r="FE101" s="215"/>
      <c r="FF101" s="215"/>
      <c r="FG101" s="215"/>
      <c r="FH101" s="215"/>
      <c r="FI101" s="215"/>
      <c r="FJ101" s="215"/>
      <c r="FK101" s="215"/>
      <c r="FL101" s="215"/>
      <c r="FM101" s="215"/>
      <c r="FN101" s="215"/>
      <c r="FO101" s="215"/>
      <c r="FP101" s="215"/>
      <c r="FQ101" s="215"/>
      <c r="FR101" s="215"/>
      <c r="FS101" s="215"/>
      <c r="FT101" s="215"/>
      <c r="FU101" s="215"/>
      <c r="FV101" s="215"/>
      <c r="FW101" s="215"/>
      <c r="FX101" s="215"/>
      <c r="FY101" s="215"/>
      <c r="FZ101" s="215"/>
      <c r="GA101" s="215"/>
      <c r="GB101" s="215"/>
      <c r="GC101" s="215"/>
      <c r="GD101" s="215"/>
      <c r="GE101" s="215"/>
      <c r="GF101" s="215"/>
      <c r="GG101" s="215"/>
      <c r="GH101" s="215"/>
      <c r="GI101" s="215"/>
      <c r="GJ101" s="215"/>
      <c r="GK101" s="215"/>
      <c r="GL101" s="215"/>
      <c r="GM101" s="215"/>
      <c r="GN101" s="215"/>
      <c r="GO101" s="215"/>
      <c r="GP101" s="215"/>
      <c r="GQ101" s="215"/>
      <c r="GR101" s="215"/>
      <c r="GS101" s="215"/>
      <c r="GT101" s="215"/>
      <c r="GU101" s="215"/>
      <c r="GV101" s="215"/>
      <c r="GW101" s="215"/>
      <c r="GX101" s="215"/>
      <c r="GY101" s="215"/>
      <c r="GZ101" s="215"/>
      <c r="HA101" s="215"/>
      <c r="HB101" s="215"/>
      <c r="HC101" s="215"/>
      <c r="HD101" s="215"/>
      <c r="HE101" s="215"/>
      <c r="HF101" s="215"/>
      <c r="HG101" s="215"/>
      <c r="HH101" s="215"/>
      <c r="HI101" s="215"/>
      <c r="HJ101" s="215"/>
      <c r="HK101" s="215"/>
      <c r="HL101" s="215"/>
      <c r="HM101" s="215"/>
      <c r="HN101" s="215"/>
      <c r="HO101" s="215"/>
      <c r="HP101" s="215"/>
      <c r="HQ101" s="215"/>
      <c r="HR101" s="215"/>
      <c r="HS101" s="215"/>
      <c r="HT101" s="215"/>
      <c r="HU101" s="215"/>
      <c r="HV101" s="215"/>
      <c r="HW101" s="215"/>
      <c r="HX101" s="215"/>
      <c r="HY101" s="215"/>
      <c r="HZ101" s="215"/>
      <c r="IA101" s="215"/>
      <c r="IB101" s="215"/>
      <c r="IC101" s="215"/>
      <c r="ID101" s="215"/>
      <c r="IE101" s="215"/>
      <c r="IF101" s="215"/>
      <c r="IG101" s="215"/>
      <c r="IH101" s="215"/>
      <c r="II101" s="215"/>
      <c r="IJ101" s="215"/>
      <c r="IK101" s="215"/>
      <c r="IL101" s="215"/>
      <c r="IM101" s="215"/>
      <c r="IN101" s="215"/>
      <c r="IO101" s="215"/>
      <c r="IP101" s="215"/>
      <c r="IQ101" s="215"/>
      <c r="IR101" s="215"/>
      <c r="IS101" s="215"/>
      <c r="IT101" s="215"/>
      <c r="IU101" s="215"/>
      <c r="IV101" s="215"/>
    </row>
    <row r="102" spans="1:256" ht="17.25">
      <c r="A102" s="223" t="s">
        <v>328</v>
      </c>
      <c r="B102" s="231">
        <v>83885.1</v>
      </c>
      <c r="C102" s="231">
        <v>75968.43</v>
      </c>
      <c r="D102" s="235"/>
      <c r="E102" s="236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  <c r="FC102" s="215"/>
      <c r="FD102" s="215"/>
      <c r="FE102" s="215"/>
      <c r="FF102" s="215"/>
      <c r="FG102" s="215"/>
      <c r="FH102" s="215"/>
      <c r="FI102" s="215"/>
      <c r="FJ102" s="215"/>
      <c r="FK102" s="215"/>
      <c r="FL102" s="215"/>
      <c r="FM102" s="215"/>
      <c r="FN102" s="215"/>
      <c r="FO102" s="215"/>
      <c r="FP102" s="215"/>
      <c r="FQ102" s="215"/>
      <c r="FR102" s="215"/>
      <c r="FS102" s="215"/>
      <c r="FT102" s="215"/>
      <c r="FU102" s="215"/>
      <c r="FV102" s="215"/>
      <c r="FW102" s="215"/>
      <c r="FX102" s="215"/>
      <c r="FY102" s="215"/>
      <c r="FZ102" s="215"/>
      <c r="GA102" s="215"/>
      <c r="GB102" s="215"/>
      <c r="GC102" s="215"/>
      <c r="GD102" s="215"/>
      <c r="GE102" s="215"/>
      <c r="GF102" s="215"/>
      <c r="GG102" s="215"/>
      <c r="GH102" s="215"/>
      <c r="GI102" s="215"/>
      <c r="GJ102" s="215"/>
      <c r="GK102" s="215"/>
      <c r="GL102" s="215"/>
      <c r="GM102" s="215"/>
      <c r="GN102" s="215"/>
      <c r="GO102" s="215"/>
      <c r="GP102" s="215"/>
      <c r="GQ102" s="215"/>
      <c r="GR102" s="215"/>
      <c r="GS102" s="215"/>
      <c r="GT102" s="215"/>
      <c r="GU102" s="215"/>
      <c r="GV102" s="215"/>
      <c r="GW102" s="215"/>
      <c r="GX102" s="215"/>
      <c r="GY102" s="215"/>
      <c r="GZ102" s="215"/>
      <c r="HA102" s="215"/>
      <c r="HB102" s="215"/>
      <c r="HC102" s="215"/>
      <c r="HD102" s="215"/>
      <c r="HE102" s="215"/>
      <c r="HF102" s="215"/>
      <c r="HG102" s="215"/>
      <c r="HH102" s="215"/>
      <c r="HI102" s="215"/>
      <c r="HJ102" s="215"/>
      <c r="HK102" s="215"/>
      <c r="HL102" s="215"/>
      <c r="HM102" s="215"/>
      <c r="HN102" s="215"/>
      <c r="HO102" s="215"/>
      <c r="HP102" s="215"/>
      <c r="HQ102" s="215"/>
      <c r="HR102" s="215"/>
      <c r="HS102" s="215"/>
      <c r="HT102" s="215"/>
      <c r="HU102" s="215"/>
      <c r="HV102" s="215"/>
      <c r="HW102" s="215"/>
      <c r="HX102" s="215"/>
      <c r="HY102" s="215"/>
      <c r="HZ102" s="215"/>
      <c r="IA102" s="215"/>
      <c r="IB102" s="215"/>
      <c r="IC102" s="215"/>
      <c r="ID102" s="215"/>
      <c r="IE102" s="215"/>
      <c r="IF102" s="215"/>
      <c r="IG102" s="215"/>
      <c r="IH102" s="215"/>
      <c r="II102" s="215"/>
      <c r="IJ102" s="215"/>
      <c r="IK102" s="215"/>
      <c r="IL102" s="215"/>
      <c r="IM102" s="215"/>
      <c r="IN102" s="215"/>
      <c r="IO102" s="215"/>
      <c r="IP102" s="215"/>
      <c r="IQ102" s="215"/>
      <c r="IR102" s="215"/>
      <c r="IS102" s="215"/>
      <c r="IT102" s="215"/>
      <c r="IU102" s="215"/>
      <c r="IV102" s="215"/>
    </row>
    <row r="103" spans="1:256" ht="17.25">
      <c r="A103" s="223" t="s">
        <v>329</v>
      </c>
      <c r="B103" s="231">
        <v>94578.3</v>
      </c>
      <c r="C103" s="231">
        <v>107628.71</v>
      </c>
      <c r="D103" s="235"/>
      <c r="E103" s="236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5"/>
      <c r="ES103" s="215"/>
      <c r="ET103" s="215"/>
      <c r="EU103" s="215"/>
      <c r="EV103" s="215"/>
      <c r="EW103" s="215"/>
      <c r="EX103" s="215"/>
      <c r="EY103" s="215"/>
      <c r="EZ103" s="215"/>
      <c r="FA103" s="215"/>
      <c r="FB103" s="215"/>
      <c r="FC103" s="215"/>
      <c r="FD103" s="215"/>
      <c r="FE103" s="215"/>
      <c r="FF103" s="215"/>
      <c r="FG103" s="215"/>
      <c r="FH103" s="215"/>
      <c r="FI103" s="215"/>
      <c r="FJ103" s="215"/>
      <c r="FK103" s="215"/>
      <c r="FL103" s="215"/>
      <c r="FM103" s="215"/>
      <c r="FN103" s="215"/>
      <c r="FO103" s="215"/>
      <c r="FP103" s="215"/>
      <c r="FQ103" s="215"/>
      <c r="FR103" s="215"/>
      <c r="FS103" s="215"/>
      <c r="FT103" s="215"/>
      <c r="FU103" s="215"/>
      <c r="FV103" s="215"/>
      <c r="FW103" s="215"/>
      <c r="FX103" s="215"/>
      <c r="FY103" s="215"/>
      <c r="FZ103" s="215"/>
      <c r="GA103" s="215"/>
      <c r="GB103" s="215"/>
      <c r="GC103" s="215"/>
      <c r="GD103" s="215"/>
      <c r="GE103" s="215"/>
      <c r="GF103" s="215"/>
      <c r="GG103" s="215"/>
      <c r="GH103" s="215"/>
      <c r="GI103" s="215"/>
      <c r="GJ103" s="215"/>
      <c r="GK103" s="215"/>
      <c r="GL103" s="215"/>
      <c r="GM103" s="215"/>
      <c r="GN103" s="215"/>
      <c r="GO103" s="215"/>
      <c r="GP103" s="215"/>
      <c r="GQ103" s="215"/>
      <c r="GR103" s="215"/>
      <c r="GS103" s="215"/>
      <c r="GT103" s="215"/>
      <c r="GU103" s="215"/>
      <c r="GV103" s="215"/>
      <c r="GW103" s="215"/>
      <c r="GX103" s="215"/>
      <c r="GY103" s="215"/>
      <c r="GZ103" s="215"/>
      <c r="HA103" s="215"/>
      <c r="HB103" s="215"/>
      <c r="HC103" s="215"/>
      <c r="HD103" s="215"/>
      <c r="HE103" s="215"/>
      <c r="HF103" s="215"/>
      <c r="HG103" s="215"/>
      <c r="HH103" s="215"/>
      <c r="HI103" s="215"/>
      <c r="HJ103" s="215"/>
      <c r="HK103" s="215"/>
      <c r="HL103" s="215"/>
      <c r="HM103" s="215"/>
      <c r="HN103" s="215"/>
      <c r="HO103" s="215"/>
      <c r="HP103" s="215"/>
      <c r="HQ103" s="215"/>
      <c r="HR103" s="215"/>
      <c r="HS103" s="215"/>
      <c r="HT103" s="215"/>
      <c r="HU103" s="215"/>
      <c r="HV103" s="215"/>
      <c r="HW103" s="215"/>
      <c r="HX103" s="215"/>
      <c r="HY103" s="215"/>
      <c r="HZ103" s="215"/>
      <c r="IA103" s="215"/>
      <c r="IB103" s="215"/>
      <c r="IC103" s="215"/>
      <c r="ID103" s="215"/>
      <c r="IE103" s="215"/>
      <c r="IF103" s="215"/>
      <c r="IG103" s="215"/>
      <c r="IH103" s="215"/>
      <c r="II103" s="215"/>
      <c r="IJ103" s="215"/>
      <c r="IK103" s="215"/>
      <c r="IL103" s="215"/>
      <c r="IM103" s="215"/>
      <c r="IN103" s="215"/>
      <c r="IO103" s="215"/>
      <c r="IP103" s="215"/>
      <c r="IQ103" s="215"/>
      <c r="IR103" s="215"/>
      <c r="IS103" s="215"/>
      <c r="IT103" s="215"/>
      <c r="IU103" s="215"/>
      <c r="IV103" s="215"/>
    </row>
    <row r="104" spans="1:256" ht="17.25">
      <c r="A104" s="223" t="s">
        <v>330</v>
      </c>
      <c r="B104" s="231">
        <v>18545.13</v>
      </c>
      <c r="C104" s="231">
        <v>31341.03</v>
      </c>
      <c r="D104" s="223"/>
      <c r="E104" s="224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  <c r="EW104" s="215"/>
      <c r="EX104" s="215"/>
      <c r="EY104" s="215"/>
      <c r="EZ104" s="215"/>
      <c r="FA104" s="215"/>
      <c r="FB104" s="215"/>
      <c r="FC104" s="215"/>
      <c r="FD104" s="215"/>
      <c r="FE104" s="215"/>
      <c r="FF104" s="215"/>
      <c r="FG104" s="215"/>
      <c r="FH104" s="215"/>
      <c r="FI104" s="215"/>
      <c r="FJ104" s="215"/>
      <c r="FK104" s="215"/>
      <c r="FL104" s="215"/>
      <c r="FM104" s="215"/>
      <c r="FN104" s="215"/>
      <c r="FO104" s="215"/>
      <c r="FP104" s="215"/>
      <c r="FQ104" s="215"/>
      <c r="FR104" s="215"/>
      <c r="FS104" s="215"/>
      <c r="FT104" s="215"/>
      <c r="FU104" s="215"/>
      <c r="FV104" s="215"/>
      <c r="FW104" s="215"/>
      <c r="FX104" s="215"/>
      <c r="FY104" s="215"/>
      <c r="FZ104" s="215"/>
      <c r="GA104" s="215"/>
      <c r="GB104" s="215"/>
      <c r="GC104" s="215"/>
      <c r="GD104" s="215"/>
      <c r="GE104" s="215"/>
      <c r="GF104" s="215"/>
      <c r="GG104" s="215"/>
      <c r="GH104" s="215"/>
      <c r="GI104" s="215"/>
      <c r="GJ104" s="215"/>
      <c r="GK104" s="215"/>
      <c r="GL104" s="215"/>
      <c r="GM104" s="215"/>
      <c r="GN104" s="215"/>
      <c r="GO104" s="215"/>
      <c r="GP104" s="215"/>
      <c r="GQ104" s="215"/>
      <c r="GR104" s="215"/>
      <c r="GS104" s="215"/>
      <c r="GT104" s="215"/>
      <c r="GU104" s="215"/>
      <c r="GV104" s="215"/>
      <c r="GW104" s="215"/>
      <c r="GX104" s="215"/>
      <c r="GY104" s="215"/>
      <c r="GZ104" s="215"/>
      <c r="HA104" s="215"/>
      <c r="HB104" s="215"/>
      <c r="HC104" s="215"/>
      <c r="HD104" s="215"/>
      <c r="HE104" s="215"/>
      <c r="HF104" s="215"/>
      <c r="HG104" s="215"/>
      <c r="HH104" s="215"/>
      <c r="HI104" s="215"/>
      <c r="HJ104" s="215"/>
      <c r="HK104" s="215"/>
      <c r="HL104" s="215"/>
      <c r="HM104" s="215"/>
      <c r="HN104" s="215"/>
      <c r="HO104" s="215"/>
      <c r="HP104" s="215"/>
      <c r="HQ104" s="215"/>
      <c r="HR104" s="215"/>
      <c r="HS104" s="215"/>
      <c r="HT104" s="215"/>
      <c r="HU104" s="215"/>
      <c r="HV104" s="215"/>
      <c r="HW104" s="215"/>
      <c r="HX104" s="215"/>
      <c r="HY104" s="215"/>
      <c r="HZ104" s="215"/>
      <c r="IA104" s="215"/>
      <c r="IB104" s="215"/>
      <c r="IC104" s="215"/>
      <c r="ID104" s="215"/>
      <c r="IE104" s="215"/>
      <c r="IF104" s="215"/>
      <c r="IG104" s="215"/>
      <c r="IH104" s="215"/>
      <c r="II104" s="215"/>
      <c r="IJ104" s="215"/>
      <c r="IK104" s="215"/>
      <c r="IL104" s="215"/>
      <c r="IM104" s="215"/>
      <c r="IN104" s="215"/>
      <c r="IO104" s="215"/>
      <c r="IP104" s="215"/>
      <c r="IQ104" s="215"/>
      <c r="IR104" s="215"/>
      <c r="IS104" s="215"/>
      <c r="IT104" s="215"/>
      <c r="IU104" s="215"/>
      <c r="IV104" s="215"/>
    </row>
    <row r="105" spans="1:256" ht="17.25">
      <c r="A105" s="224" t="s">
        <v>331</v>
      </c>
      <c r="B105" s="231">
        <v>24130.7</v>
      </c>
      <c r="C105" s="231">
        <v>18593.26</v>
      </c>
      <c r="D105" s="232"/>
      <c r="E105" s="232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  <c r="IT105" s="215"/>
      <c r="IU105" s="215"/>
      <c r="IV105" s="215"/>
    </row>
    <row r="106" spans="1:256" ht="17.25">
      <c r="A106" s="224" t="s">
        <v>332</v>
      </c>
      <c r="B106" s="231">
        <v>0</v>
      </c>
      <c r="C106" s="231">
        <v>0</v>
      </c>
      <c r="D106" s="232"/>
      <c r="E106" s="232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5"/>
      <c r="FE106" s="215"/>
      <c r="FF106" s="215"/>
      <c r="FG106" s="215"/>
      <c r="FH106" s="215"/>
      <c r="FI106" s="215"/>
      <c r="FJ106" s="215"/>
      <c r="FK106" s="215"/>
      <c r="FL106" s="215"/>
      <c r="FM106" s="215"/>
      <c r="FN106" s="215"/>
      <c r="FO106" s="215"/>
      <c r="FP106" s="215"/>
      <c r="FQ106" s="215"/>
      <c r="FR106" s="215"/>
      <c r="FS106" s="215"/>
      <c r="FT106" s="215"/>
      <c r="FU106" s="215"/>
      <c r="FV106" s="215"/>
      <c r="FW106" s="215"/>
      <c r="FX106" s="215"/>
      <c r="FY106" s="215"/>
      <c r="FZ106" s="215"/>
      <c r="GA106" s="215"/>
      <c r="GB106" s="215"/>
      <c r="GC106" s="215"/>
      <c r="GD106" s="215"/>
      <c r="GE106" s="215"/>
      <c r="GF106" s="215"/>
      <c r="GG106" s="215"/>
      <c r="GH106" s="215"/>
      <c r="GI106" s="215"/>
      <c r="GJ106" s="215"/>
      <c r="GK106" s="215"/>
      <c r="GL106" s="215"/>
      <c r="GM106" s="215"/>
      <c r="GN106" s="215"/>
      <c r="GO106" s="215"/>
      <c r="GP106" s="215"/>
      <c r="GQ106" s="215"/>
      <c r="GR106" s="215"/>
      <c r="GS106" s="215"/>
      <c r="GT106" s="215"/>
      <c r="GU106" s="215"/>
      <c r="GV106" s="215"/>
      <c r="GW106" s="215"/>
      <c r="GX106" s="215"/>
      <c r="GY106" s="215"/>
      <c r="GZ106" s="215"/>
      <c r="HA106" s="215"/>
      <c r="HB106" s="215"/>
      <c r="HC106" s="215"/>
      <c r="HD106" s="215"/>
      <c r="HE106" s="215"/>
      <c r="HF106" s="215"/>
      <c r="HG106" s="215"/>
      <c r="HH106" s="215"/>
      <c r="HI106" s="215"/>
      <c r="HJ106" s="215"/>
      <c r="HK106" s="215"/>
      <c r="HL106" s="215"/>
      <c r="HM106" s="215"/>
      <c r="HN106" s="215"/>
      <c r="HO106" s="215"/>
      <c r="HP106" s="215"/>
      <c r="HQ106" s="215"/>
      <c r="HR106" s="215"/>
      <c r="HS106" s="215"/>
      <c r="HT106" s="215"/>
      <c r="HU106" s="215"/>
      <c r="HV106" s="215"/>
      <c r="HW106" s="215"/>
      <c r="HX106" s="215"/>
      <c r="HY106" s="215"/>
      <c r="HZ106" s="215"/>
      <c r="IA106" s="215"/>
      <c r="IB106" s="215"/>
      <c r="IC106" s="215"/>
      <c r="ID106" s="215"/>
      <c r="IE106" s="215"/>
      <c r="IF106" s="215"/>
      <c r="IG106" s="215"/>
      <c r="IH106" s="215"/>
      <c r="II106" s="215"/>
      <c r="IJ106" s="215"/>
      <c r="IK106" s="215"/>
      <c r="IL106" s="215"/>
      <c r="IM106" s="215"/>
      <c r="IN106" s="215"/>
      <c r="IO106" s="215"/>
      <c r="IP106" s="215"/>
      <c r="IQ106" s="215"/>
      <c r="IR106" s="215"/>
      <c r="IS106" s="215"/>
      <c r="IT106" s="215"/>
      <c r="IU106" s="215"/>
      <c r="IV106" s="215"/>
    </row>
    <row r="107" spans="1:256" ht="17.25">
      <c r="A107" s="223" t="s">
        <v>333</v>
      </c>
      <c r="B107" s="231">
        <v>22118626.43</v>
      </c>
      <c r="C107" s="231">
        <v>23879729.34</v>
      </c>
      <c r="D107" s="232"/>
      <c r="E107" s="232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  <c r="EW107" s="215"/>
      <c r="EX107" s="215"/>
      <c r="EY107" s="215"/>
      <c r="EZ107" s="215"/>
      <c r="FA107" s="215"/>
      <c r="FB107" s="215"/>
      <c r="FC107" s="215"/>
      <c r="FD107" s="215"/>
      <c r="FE107" s="215"/>
      <c r="FF107" s="215"/>
      <c r="FG107" s="215"/>
      <c r="FH107" s="215"/>
      <c r="FI107" s="215"/>
      <c r="FJ107" s="215"/>
      <c r="FK107" s="215"/>
      <c r="FL107" s="215"/>
      <c r="FM107" s="215"/>
      <c r="FN107" s="215"/>
      <c r="FO107" s="215"/>
      <c r="FP107" s="215"/>
      <c r="FQ107" s="215"/>
      <c r="FR107" s="215"/>
      <c r="FS107" s="215"/>
      <c r="FT107" s="215"/>
      <c r="FU107" s="215"/>
      <c r="FV107" s="215"/>
      <c r="FW107" s="215"/>
      <c r="FX107" s="215"/>
      <c r="FY107" s="215"/>
      <c r="FZ107" s="215"/>
      <c r="GA107" s="215"/>
      <c r="GB107" s="215"/>
      <c r="GC107" s="215"/>
      <c r="GD107" s="215"/>
      <c r="GE107" s="215"/>
      <c r="GF107" s="215"/>
      <c r="GG107" s="215"/>
      <c r="GH107" s="215"/>
      <c r="GI107" s="215"/>
      <c r="GJ107" s="215"/>
      <c r="GK107" s="215"/>
      <c r="GL107" s="215"/>
      <c r="GM107" s="215"/>
      <c r="GN107" s="215"/>
      <c r="GO107" s="215"/>
      <c r="GP107" s="215"/>
      <c r="GQ107" s="215"/>
      <c r="GR107" s="215"/>
      <c r="GS107" s="215"/>
      <c r="GT107" s="215"/>
      <c r="GU107" s="215"/>
      <c r="GV107" s="215"/>
      <c r="GW107" s="215"/>
      <c r="GX107" s="215"/>
      <c r="GY107" s="215"/>
      <c r="GZ107" s="215"/>
      <c r="HA107" s="215"/>
      <c r="HB107" s="215"/>
      <c r="HC107" s="215"/>
      <c r="HD107" s="215"/>
      <c r="HE107" s="215"/>
      <c r="HF107" s="215"/>
      <c r="HG107" s="215"/>
      <c r="HH107" s="215"/>
      <c r="HI107" s="215"/>
      <c r="HJ107" s="215"/>
      <c r="HK107" s="215"/>
      <c r="HL107" s="215"/>
      <c r="HM107" s="215"/>
      <c r="HN107" s="215"/>
      <c r="HO107" s="215"/>
      <c r="HP107" s="215"/>
      <c r="HQ107" s="215"/>
      <c r="HR107" s="215"/>
      <c r="HS107" s="215"/>
      <c r="HT107" s="215"/>
      <c r="HU107" s="215"/>
      <c r="HV107" s="215"/>
      <c r="HW107" s="215"/>
      <c r="HX107" s="215"/>
      <c r="HY107" s="215"/>
      <c r="HZ107" s="215"/>
      <c r="IA107" s="215"/>
      <c r="IB107" s="215"/>
      <c r="IC107" s="215"/>
      <c r="ID107" s="215"/>
      <c r="IE107" s="215"/>
      <c r="IF107" s="215"/>
      <c r="IG107" s="215"/>
      <c r="IH107" s="215"/>
      <c r="II107" s="215"/>
      <c r="IJ107" s="215"/>
      <c r="IK107" s="215"/>
      <c r="IL107" s="215"/>
      <c r="IM107" s="215"/>
      <c r="IN107" s="215"/>
      <c r="IO107" s="215"/>
      <c r="IP107" s="215"/>
      <c r="IQ107" s="215"/>
      <c r="IR107" s="215"/>
      <c r="IS107" s="215"/>
      <c r="IT107" s="215"/>
      <c r="IU107" s="215"/>
      <c r="IV107" s="215"/>
    </row>
    <row r="108" spans="1:256" ht="17.25">
      <c r="A108" s="224" t="s">
        <v>334</v>
      </c>
      <c r="B108" s="231">
        <v>3171.88</v>
      </c>
      <c r="C108" s="231">
        <v>5825.98</v>
      </c>
      <c r="D108" s="232"/>
      <c r="E108" s="232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215"/>
      <c r="FX108" s="215"/>
      <c r="FY108" s="215"/>
      <c r="FZ108" s="215"/>
      <c r="GA108" s="215"/>
      <c r="GB108" s="215"/>
      <c r="GC108" s="215"/>
      <c r="GD108" s="215"/>
      <c r="GE108" s="215"/>
      <c r="GF108" s="215"/>
      <c r="GG108" s="215"/>
      <c r="GH108" s="215"/>
      <c r="GI108" s="215"/>
      <c r="GJ108" s="215"/>
      <c r="GK108" s="215"/>
      <c r="GL108" s="215"/>
      <c r="GM108" s="215"/>
      <c r="GN108" s="215"/>
      <c r="GO108" s="215"/>
      <c r="GP108" s="215"/>
      <c r="GQ108" s="215"/>
      <c r="GR108" s="215"/>
      <c r="GS108" s="215"/>
      <c r="GT108" s="215"/>
      <c r="GU108" s="215"/>
      <c r="GV108" s="215"/>
      <c r="GW108" s="215"/>
      <c r="GX108" s="215"/>
      <c r="GY108" s="215"/>
      <c r="GZ108" s="215"/>
      <c r="HA108" s="215"/>
      <c r="HB108" s="215"/>
      <c r="HC108" s="215"/>
      <c r="HD108" s="215"/>
      <c r="HE108" s="215"/>
      <c r="HF108" s="215"/>
      <c r="HG108" s="215"/>
      <c r="HH108" s="215"/>
      <c r="HI108" s="215"/>
      <c r="HJ108" s="215"/>
      <c r="HK108" s="215"/>
      <c r="HL108" s="215"/>
      <c r="HM108" s="215"/>
      <c r="HN108" s="215"/>
      <c r="HO108" s="215"/>
      <c r="HP108" s="215"/>
      <c r="HQ108" s="215"/>
      <c r="HR108" s="215"/>
      <c r="HS108" s="215"/>
      <c r="HT108" s="215"/>
      <c r="HU108" s="215"/>
      <c r="HV108" s="215"/>
      <c r="HW108" s="215"/>
      <c r="HX108" s="215"/>
      <c r="HY108" s="215"/>
      <c r="HZ108" s="215"/>
      <c r="IA108" s="215"/>
      <c r="IB108" s="215"/>
      <c r="IC108" s="215"/>
      <c r="ID108" s="215"/>
      <c r="IE108" s="215"/>
      <c r="IF108" s="215"/>
      <c r="IG108" s="215"/>
      <c r="IH108" s="215"/>
      <c r="II108" s="215"/>
      <c r="IJ108" s="215"/>
      <c r="IK108" s="215"/>
      <c r="IL108" s="215"/>
      <c r="IM108" s="215"/>
      <c r="IN108" s="215"/>
      <c r="IO108" s="215"/>
      <c r="IP108" s="215"/>
      <c r="IQ108" s="215"/>
      <c r="IR108" s="215"/>
      <c r="IS108" s="215"/>
      <c r="IT108" s="215"/>
      <c r="IU108" s="215"/>
      <c r="IV108" s="215"/>
    </row>
    <row r="109" spans="1:256" ht="17.25">
      <c r="A109" s="223" t="s">
        <v>335</v>
      </c>
      <c r="B109" s="231">
        <v>4159.98</v>
      </c>
      <c r="C109" s="231">
        <v>12217.81</v>
      </c>
      <c r="D109" s="232"/>
      <c r="E109" s="232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215"/>
      <c r="FX109" s="215"/>
      <c r="FY109" s="215"/>
      <c r="FZ109" s="215"/>
      <c r="GA109" s="215"/>
      <c r="GB109" s="215"/>
      <c r="GC109" s="215"/>
      <c r="GD109" s="215"/>
      <c r="GE109" s="215"/>
      <c r="GF109" s="215"/>
      <c r="GG109" s="215"/>
      <c r="GH109" s="215"/>
      <c r="GI109" s="215"/>
      <c r="GJ109" s="215"/>
      <c r="GK109" s="215"/>
      <c r="GL109" s="215"/>
      <c r="GM109" s="215"/>
      <c r="GN109" s="215"/>
      <c r="GO109" s="215"/>
      <c r="GP109" s="215"/>
      <c r="GQ109" s="215"/>
      <c r="GR109" s="215"/>
      <c r="GS109" s="215"/>
      <c r="GT109" s="215"/>
      <c r="GU109" s="215"/>
      <c r="GV109" s="215"/>
      <c r="GW109" s="215"/>
      <c r="GX109" s="215"/>
      <c r="GY109" s="215"/>
      <c r="GZ109" s="215"/>
      <c r="HA109" s="215"/>
      <c r="HB109" s="215"/>
      <c r="HC109" s="215"/>
      <c r="HD109" s="215"/>
      <c r="HE109" s="215"/>
      <c r="HF109" s="215"/>
      <c r="HG109" s="215"/>
      <c r="HH109" s="215"/>
      <c r="HI109" s="215"/>
      <c r="HJ109" s="215"/>
      <c r="HK109" s="215"/>
      <c r="HL109" s="215"/>
      <c r="HM109" s="215"/>
      <c r="HN109" s="215"/>
      <c r="HO109" s="215"/>
      <c r="HP109" s="215"/>
      <c r="HQ109" s="215"/>
      <c r="HR109" s="215"/>
      <c r="HS109" s="215"/>
      <c r="HT109" s="215"/>
      <c r="HU109" s="215"/>
      <c r="HV109" s="215"/>
      <c r="HW109" s="215"/>
      <c r="HX109" s="215"/>
      <c r="HY109" s="215"/>
      <c r="HZ109" s="215"/>
      <c r="IA109" s="215"/>
      <c r="IB109" s="215"/>
      <c r="IC109" s="215"/>
      <c r="ID109" s="215"/>
      <c r="IE109" s="215"/>
      <c r="IF109" s="215"/>
      <c r="IG109" s="215"/>
      <c r="IH109" s="215"/>
      <c r="II109" s="215"/>
      <c r="IJ109" s="215"/>
      <c r="IK109" s="215"/>
      <c r="IL109" s="215"/>
      <c r="IM109" s="215"/>
      <c r="IN109" s="215"/>
      <c r="IO109" s="215"/>
      <c r="IP109" s="215"/>
      <c r="IQ109" s="215"/>
      <c r="IR109" s="215"/>
      <c r="IS109" s="215"/>
      <c r="IT109" s="215"/>
      <c r="IU109" s="215"/>
      <c r="IV109" s="215"/>
    </row>
    <row r="110" spans="1:256" ht="17.25">
      <c r="A110" s="223" t="s">
        <v>336</v>
      </c>
      <c r="B110" s="231">
        <v>5560609.68</v>
      </c>
      <c r="C110" s="231">
        <v>6421174.16</v>
      </c>
      <c r="D110" s="232"/>
      <c r="E110" s="232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215"/>
      <c r="FX110" s="215"/>
      <c r="FY110" s="215"/>
      <c r="FZ110" s="215"/>
      <c r="GA110" s="215"/>
      <c r="GB110" s="215"/>
      <c r="GC110" s="215"/>
      <c r="GD110" s="215"/>
      <c r="GE110" s="215"/>
      <c r="GF110" s="215"/>
      <c r="GG110" s="215"/>
      <c r="GH110" s="215"/>
      <c r="GI110" s="215"/>
      <c r="GJ110" s="215"/>
      <c r="GK110" s="215"/>
      <c r="GL110" s="215"/>
      <c r="GM110" s="215"/>
      <c r="GN110" s="215"/>
      <c r="GO110" s="215"/>
      <c r="GP110" s="215"/>
      <c r="GQ110" s="215"/>
      <c r="GR110" s="215"/>
      <c r="GS110" s="215"/>
      <c r="GT110" s="215"/>
      <c r="GU110" s="215"/>
      <c r="GV110" s="215"/>
      <c r="GW110" s="215"/>
      <c r="GX110" s="215"/>
      <c r="GY110" s="215"/>
      <c r="GZ110" s="215"/>
      <c r="HA110" s="215"/>
      <c r="HB110" s="215"/>
      <c r="HC110" s="215"/>
      <c r="HD110" s="215"/>
      <c r="HE110" s="215"/>
      <c r="HF110" s="215"/>
      <c r="HG110" s="215"/>
      <c r="HH110" s="215"/>
      <c r="HI110" s="215"/>
      <c r="HJ110" s="215"/>
      <c r="HK110" s="215"/>
      <c r="HL110" s="215"/>
      <c r="HM110" s="215"/>
      <c r="HN110" s="215"/>
      <c r="HO110" s="215"/>
      <c r="HP110" s="215"/>
      <c r="HQ110" s="215"/>
      <c r="HR110" s="215"/>
      <c r="HS110" s="215"/>
      <c r="HT110" s="215"/>
      <c r="HU110" s="215"/>
      <c r="HV110" s="215"/>
      <c r="HW110" s="215"/>
      <c r="HX110" s="215"/>
      <c r="HY110" s="215"/>
      <c r="HZ110" s="215"/>
      <c r="IA110" s="215"/>
      <c r="IB110" s="215"/>
      <c r="IC110" s="215"/>
      <c r="ID110" s="215"/>
      <c r="IE110" s="215"/>
      <c r="IF110" s="215"/>
      <c r="IG110" s="215"/>
      <c r="IH110" s="215"/>
      <c r="II110" s="215"/>
      <c r="IJ110" s="215"/>
      <c r="IK110" s="215"/>
      <c r="IL110" s="215"/>
      <c r="IM110" s="215"/>
      <c r="IN110" s="215"/>
      <c r="IO110" s="215"/>
      <c r="IP110" s="215"/>
      <c r="IQ110" s="215"/>
      <c r="IR110" s="215"/>
      <c r="IS110" s="215"/>
      <c r="IT110" s="215"/>
      <c r="IU110" s="215"/>
      <c r="IV110" s="215"/>
    </row>
    <row r="111" spans="1:256" ht="17.25">
      <c r="A111" s="223" t="s">
        <v>337</v>
      </c>
      <c r="B111" s="231">
        <v>413422.26</v>
      </c>
      <c r="C111" s="231">
        <v>520579.97</v>
      </c>
      <c r="D111" s="232"/>
      <c r="E111" s="232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  <c r="EW111" s="215"/>
      <c r="EX111" s="215"/>
      <c r="EY111" s="215"/>
      <c r="EZ111" s="215"/>
      <c r="FA111" s="215"/>
      <c r="FB111" s="215"/>
      <c r="FC111" s="215"/>
      <c r="FD111" s="215"/>
      <c r="FE111" s="215"/>
      <c r="FF111" s="215"/>
      <c r="FG111" s="215"/>
      <c r="FH111" s="215"/>
      <c r="FI111" s="215"/>
      <c r="FJ111" s="215"/>
      <c r="FK111" s="215"/>
      <c r="FL111" s="215"/>
      <c r="FM111" s="215"/>
      <c r="FN111" s="215"/>
      <c r="FO111" s="215"/>
      <c r="FP111" s="215"/>
      <c r="FQ111" s="215"/>
      <c r="FR111" s="215"/>
      <c r="FS111" s="215"/>
      <c r="FT111" s="215"/>
      <c r="FU111" s="215"/>
      <c r="FV111" s="215"/>
      <c r="FW111" s="215"/>
      <c r="FX111" s="215"/>
      <c r="FY111" s="215"/>
      <c r="FZ111" s="215"/>
      <c r="GA111" s="215"/>
      <c r="GB111" s="215"/>
      <c r="GC111" s="215"/>
      <c r="GD111" s="215"/>
      <c r="GE111" s="215"/>
      <c r="GF111" s="215"/>
      <c r="GG111" s="215"/>
      <c r="GH111" s="215"/>
      <c r="GI111" s="215"/>
      <c r="GJ111" s="215"/>
      <c r="GK111" s="215"/>
      <c r="GL111" s="215"/>
      <c r="GM111" s="215"/>
      <c r="GN111" s="215"/>
      <c r="GO111" s="215"/>
      <c r="GP111" s="215"/>
      <c r="GQ111" s="215"/>
      <c r="GR111" s="215"/>
      <c r="GS111" s="215"/>
      <c r="GT111" s="215"/>
      <c r="GU111" s="215"/>
      <c r="GV111" s="215"/>
      <c r="GW111" s="215"/>
      <c r="GX111" s="215"/>
      <c r="GY111" s="215"/>
      <c r="GZ111" s="215"/>
      <c r="HA111" s="215"/>
      <c r="HB111" s="215"/>
      <c r="HC111" s="215"/>
      <c r="HD111" s="215"/>
      <c r="HE111" s="215"/>
      <c r="HF111" s="215"/>
      <c r="HG111" s="215"/>
      <c r="HH111" s="215"/>
      <c r="HI111" s="215"/>
      <c r="HJ111" s="215"/>
      <c r="HK111" s="215"/>
      <c r="HL111" s="215"/>
      <c r="HM111" s="215"/>
      <c r="HN111" s="215"/>
      <c r="HO111" s="215"/>
      <c r="HP111" s="215"/>
      <c r="HQ111" s="215"/>
      <c r="HR111" s="215"/>
      <c r="HS111" s="215"/>
      <c r="HT111" s="215"/>
      <c r="HU111" s="215"/>
      <c r="HV111" s="215"/>
      <c r="HW111" s="215"/>
      <c r="HX111" s="215"/>
      <c r="HY111" s="215"/>
      <c r="HZ111" s="215"/>
      <c r="IA111" s="215"/>
      <c r="IB111" s="215"/>
      <c r="IC111" s="215"/>
      <c r="ID111" s="215"/>
      <c r="IE111" s="215"/>
      <c r="IF111" s="215"/>
      <c r="IG111" s="215"/>
      <c r="IH111" s="215"/>
      <c r="II111" s="215"/>
      <c r="IJ111" s="215"/>
      <c r="IK111" s="215"/>
      <c r="IL111" s="215"/>
      <c r="IM111" s="215"/>
      <c r="IN111" s="215"/>
      <c r="IO111" s="215"/>
      <c r="IP111" s="215"/>
      <c r="IQ111" s="215"/>
      <c r="IR111" s="215"/>
      <c r="IS111" s="215"/>
      <c r="IT111" s="215"/>
      <c r="IU111" s="215"/>
      <c r="IV111" s="215"/>
    </row>
    <row r="112" spans="1:256" ht="17.25">
      <c r="A112" s="223" t="s">
        <v>338</v>
      </c>
      <c r="B112" s="231">
        <v>93855.69</v>
      </c>
      <c r="C112" s="231">
        <v>79652.38</v>
      </c>
      <c r="D112" s="232"/>
      <c r="E112" s="232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215"/>
      <c r="FX112" s="215"/>
      <c r="FY112" s="215"/>
      <c r="FZ112" s="215"/>
      <c r="GA112" s="215"/>
      <c r="GB112" s="215"/>
      <c r="GC112" s="215"/>
      <c r="GD112" s="215"/>
      <c r="GE112" s="215"/>
      <c r="GF112" s="215"/>
      <c r="GG112" s="215"/>
      <c r="GH112" s="215"/>
      <c r="GI112" s="215"/>
      <c r="GJ112" s="215"/>
      <c r="GK112" s="215"/>
      <c r="GL112" s="215"/>
      <c r="GM112" s="215"/>
      <c r="GN112" s="215"/>
      <c r="GO112" s="215"/>
      <c r="GP112" s="215"/>
      <c r="GQ112" s="215"/>
      <c r="GR112" s="215"/>
      <c r="GS112" s="215"/>
      <c r="GT112" s="215"/>
      <c r="GU112" s="215"/>
      <c r="GV112" s="215"/>
      <c r="GW112" s="215"/>
      <c r="GX112" s="215"/>
      <c r="GY112" s="215"/>
      <c r="GZ112" s="215"/>
      <c r="HA112" s="215"/>
      <c r="HB112" s="215"/>
      <c r="HC112" s="215"/>
      <c r="HD112" s="215"/>
      <c r="HE112" s="215"/>
      <c r="HF112" s="215"/>
      <c r="HG112" s="215"/>
      <c r="HH112" s="215"/>
      <c r="HI112" s="215"/>
      <c r="HJ112" s="215"/>
      <c r="HK112" s="215"/>
      <c r="HL112" s="215"/>
      <c r="HM112" s="215"/>
      <c r="HN112" s="215"/>
      <c r="HO112" s="215"/>
      <c r="HP112" s="215"/>
      <c r="HQ112" s="215"/>
      <c r="HR112" s="215"/>
      <c r="HS112" s="215"/>
      <c r="HT112" s="215"/>
      <c r="HU112" s="215"/>
      <c r="HV112" s="215"/>
      <c r="HW112" s="215"/>
      <c r="HX112" s="215"/>
      <c r="HY112" s="215"/>
      <c r="HZ112" s="215"/>
      <c r="IA112" s="215"/>
      <c r="IB112" s="215"/>
      <c r="IC112" s="215"/>
      <c r="ID112" s="215"/>
      <c r="IE112" s="215"/>
      <c r="IF112" s="215"/>
      <c r="IG112" s="215"/>
      <c r="IH112" s="215"/>
      <c r="II112" s="215"/>
      <c r="IJ112" s="215"/>
      <c r="IK112" s="215"/>
      <c r="IL112" s="215"/>
      <c r="IM112" s="215"/>
      <c r="IN112" s="215"/>
      <c r="IO112" s="215"/>
      <c r="IP112" s="215"/>
      <c r="IQ112" s="215"/>
      <c r="IR112" s="215"/>
      <c r="IS112" s="215"/>
      <c r="IT112" s="215"/>
      <c r="IU112" s="215"/>
      <c r="IV112" s="215"/>
    </row>
    <row r="113" spans="1:256" ht="17.25">
      <c r="A113" s="223" t="s">
        <v>339</v>
      </c>
      <c r="B113" s="231">
        <v>20872.03</v>
      </c>
      <c r="C113" s="231">
        <v>178932.04</v>
      </c>
      <c r="D113" s="232"/>
      <c r="E113" s="232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  <c r="FL113" s="215"/>
      <c r="FM113" s="215"/>
      <c r="FN113" s="215"/>
      <c r="FO113" s="215"/>
      <c r="FP113" s="215"/>
      <c r="FQ113" s="215"/>
      <c r="FR113" s="215"/>
      <c r="FS113" s="215"/>
      <c r="FT113" s="215"/>
      <c r="FU113" s="215"/>
      <c r="FV113" s="215"/>
      <c r="FW113" s="215"/>
      <c r="FX113" s="215"/>
      <c r="FY113" s="215"/>
      <c r="FZ113" s="215"/>
      <c r="GA113" s="215"/>
      <c r="GB113" s="215"/>
      <c r="GC113" s="215"/>
      <c r="GD113" s="215"/>
      <c r="GE113" s="215"/>
      <c r="GF113" s="215"/>
      <c r="GG113" s="215"/>
      <c r="GH113" s="215"/>
      <c r="GI113" s="215"/>
      <c r="GJ113" s="215"/>
      <c r="GK113" s="215"/>
      <c r="GL113" s="215"/>
      <c r="GM113" s="215"/>
      <c r="GN113" s="215"/>
      <c r="GO113" s="215"/>
      <c r="GP113" s="215"/>
      <c r="GQ113" s="215"/>
      <c r="GR113" s="215"/>
      <c r="GS113" s="215"/>
      <c r="GT113" s="215"/>
      <c r="GU113" s="215"/>
      <c r="GV113" s="215"/>
      <c r="GW113" s="215"/>
      <c r="GX113" s="215"/>
      <c r="GY113" s="215"/>
      <c r="GZ113" s="215"/>
      <c r="HA113" s="215"/>
      <c r="HB113" s="215"/>
      <c r="HC113" s="215"/>
      <c r="HD113" s="215"/>
      <c r="HE113" s="215"/>
      <c r="HF113" s="215"/>
      <c r="HG113" s="215"/>
      <c r="HH113" s="215"/>
      <c r="HI113" s="215"/>
      <c r="HJ113" s="215"/>
      <c r="HK113" s="215"/>
      <c r="HL113" s="215"/>
      <c r="HM113" s="215"/>
      <c r="HN113" s="215"/>
      <c r="HO113" s="215"/>
      <c r="HP113" s="215"/>
      <c r="HQ113" s="215"/>
      <c r="HR113" s="215"/>
      <c r="HS113" s="215"/>
      <c r="HT113" s="215"/>
      <c r="HU113" s="215"/>
      <c r="HV113" s="215"/>
      <c r="HW113" s="215"/>
      <c r="HX113" s="215"/>
      <c r="HY113" s="215"/>
      <c r="HZ113" s="215"/>
      <c r="IA113" s="215"/>
      <c r="IB113" s="215"/>
      <c r="IC113" s="215"/>
      <c r="ID113" s="215"/>
      <c r="IE113" s="215"/>
      <c r="IF113" s="215"/>
      <c r="IG113" s="215"/>
      <c r="IH113" s="215"/>
      <c r="II113" s="215"/>
      <c r="IJ113" s="215"/>
      <c r="IK113" s="215"/>
      <c r="IL113" s="215"/>
      <c r="IM113" s="215"/>
      <c r="IN113" s="215"/>
      <c r="IO113" s="215"/>
      <c r="IP113" s="215"/>
      <c r="IQ113" s="215"/>
      <c r="IR113" s="215"/>
      <c r="IS113" s="215"/>
      <c r="IT113" s="215"/>
      <c r="IU113" s="215"/>
      <c r="IV113" s="215"/>
    </row>
    <row r="114" spans="1:256" ht="17.25">
      <c r="A114" s="223" t="s">
        <v>340</v>
      </c>
      <c r="B114" s="231">
        <v>10079.43</v>
      </c>
      <c r="C114" s="231">
        <v>11216.03</v>
      </c>
      <c r="D114" s="232"/>
      <c r="E114" s="232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  <c r="FF114" s="215"/>
      <c r="FG114" s="215"/>
      <c r="FH114" s="215"/>
      <c r="FI114" s="215"/>
      <c r="FJ114" s="215"/>
      <c r="FK114" s="215"/>
      <c r="FL114" s="215"/>
      <c r="FM114" s="215"/>
      <c r="FN114" s="215"/>
      <c r="FO114" s="215"/>
      <c r="FP114" s="215"/>
      <c r="FQ114" s="215"/>
      <c r="FR114" s="215"/>
      <c r="FS114" s="215"/>
      <c r="FT114" s="215"/>
      <c r="FU114" s="215"/>
      <c r="FV114" s="215"/>
      <c r="FW114" s="215"/>
      <c r="FX114" s="215"/>
      <c r="FY114" s="215"/>
      <c r="FZ114" s="215"/>
      <c r="GA114" s="215"/>
      <c r="GB114" s="215"/>
      <c r="GC114" s="215"/>
      <c r="GD114" s="215"/>
      <c r="GE114" s="215"/>
      <c r="GF114" s="215"/>
      <c r="GG114" s="215"/>
      <c r="GH114" s="215"/>
      <c r="GI114" s="215"/>
      <c r="GJ114" s="215"/>
      <c r="GK114" s="215"/>
      <c r="GL114" s="215"/>
      <c r="GM114" s="215"/>
      <c r="GN114" s="215"/>
      <c r="GO114" s="215"/>
      <c r="GP114" s="215"/>
      <c r="GQ114" s="215"/>
      <c r="GR114" s="215"/>
      <c r="GS114" s="215"/>
      <c r="GT114" s="215"/>
      <c r="GU114" s="215"/>
      <c r="GV114" s="215"/>
      <c r="GW114" s="215"/>
      <c r="GX114" s="215"/>
      <c r="GY114" s="215"/>
      <c r="GZ114" s="215"/>
      <c r="HA114" s="215"/>
      <c r="HB114" s="215"/>
      <c r="HC114" s="215"/>
      <c r="HD114" s="215"/>
      <c r="HE114" s="215"/>
      <c r="HF114" s="215"/>
      <c r="HG114" s="215"/>
      <c r="HH114" s="215"/>
      <c r="HI114" s="215"/>
      <c r="HJ114" s="215"/>
      <c r="HK114" s="215"/>
      <c r="HL114" s="215"/>
      <c r="HM114" s="215"/>
      <c r="HN114" s="215"/>
      <c r="HO114" s="215"/>
      <c r="HP114" s="215"/>
      <c r="HQ114" s="215"/>
      <c r="HR114" s="215"/>
      <c r="HS114" s="215"/>
      <c r="HT114" s="215"/>
      <c r="HU114" s="215"/>
      <c r="HV114" s="215"/>
      <c r="HW114" s="215"/>
      <c r="HX114" s="215"/>
      <c r="HY114" s="215"/>
      <c r="HZ114" s="215"/>
      <c r="IA114" s="215"/>
      <c r="IB114" s="215"/>
      <c r="IC114" s="215"/>
      <c r="ID114" s="215"/>
      <c r="IE114" s="215"/>
      <c r="IF114" s="215"/>
      <c r="IG114" s="215"/>
      <c r="IH114" s="215"/>
      <c r="II114" s="215"/>
      <c r="IJ114" s="215"/>
      <c r="IK114" s="215"/>
      <c r="IL114" s="215"/>
      <c r="IM114" s="215"/>
      <c r="IN114" s="215"/>
      <c r="IO114" s="215"/>
      <c r="IP114" s="215"/>
      <c r="IQ114" s="215"/>
      <c r="IR114" s="215"/>
      <c r="IS114" s="215"/>
      <c r="IT114" s="215"/>
      <c r="IU114" s="215"/>
      <c r="IV114" s="215"/>
    </row>
    <row r="115" spans="1:256" ht="17.25">
      <c r="A115" s="223" t="s">
        <v>341</v>
      </c>
      <c r="B115" s="231">
        <v>4069.44</v>
      </c>
      <c r="C115" s="231">
        <v>5814.37</v>
      </c>
      <c r="D115" s="232"/>
      <c r="E115" s="232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215"/>
      <c r="FX115" s="215"/>
      <c r="FY115" s="215"/>
      <c r="FZ115" s="215"/>
      <c r="GA115" s="215"/>
      <c r="GB115" s="215"/>
      <c r="GC115" s="215"/>
      <c r="GD115" s="215"/>
      <c r="GE115" s="215"/>
      <c r="GF115" s="215"/>
      <c r="GG115" s="215"/>
      <c r="GH115" s="215"/>
      <c r="GI115" s="215"/>
      <c r="GJ115" s="215"/>
      <c r="GK115" s="215"/>
      <c r="GL115" s="215"/>
      <c r="GM115" s="215"/>
      <c r="GN115" s="215"/>
      <c r="GO115" s="215"/>
      <c r="GP115" s="215"/>
      <c r="GQ115" s="215"/>
      <c r="GR115" s="215"/>
      <c r="GS115" s="215"/>
      <c r="GT115" s="215"/>
      <c r="GU115" s="215"/>
      <c r="GV115" s="215"/>
      <c r="GW115" s="215"/>
      <c r="GX115" s="215"/>
      <c r="GY115" s="215"/>
      <c r="GZ115" s="215"/>
      <c r="HA115" s="215"/>
      <c r="HB115" s="215"/>
      <c r="HC115" s="215"/>
      <c r="HD115" s="215"/>
      <c r="HE115" s="215"/>
      <c r="HF115" s="215"/>
      <c r="HG115" s="215"/>
      <c r="HH115" s="215"/>
      <c r="HI115" s="215"/>
      <c r="HJ115" s="215"/>
      <c r="HK115" s="215"/>
      <c r="HL115" s="215"/>
      <c r="HM115" s="215"/>
      <c r="HN115" s="215"/>
      <c r="HO115" s="215"/>
      <c r="HP115" s="215"/>
      <c r="HQ115" s="215"/>
      <c r="HR115" s="215"/>
      <c r="HS115" s="215"/>
      <c r="HT115" s="215"/>
      <c r="HU115" s="215"/>
      <c r="HV115" s="215"/>
      <c r="HW115" s="215"/>
      <c r="HX115" s="215"/>
      <c r="HY115" s="215"/>
      <c r="HZ115" s="215"/>
      <c r="IA115" s="215"/>
      <c r="IB115" s="215"/>
      <c r="IC115" s="215"/>
      <c r="ID115" s="215"/>
      <c r="IE115" s="215"/>
      <c r="IF115" s="215"/>
      <c r="IG115" s="215"/>
      <c r="IH115" s="215"/>
      <c r="II115" s="215"/>
      <c r="IJ115" s="215"/>
      <c r="IK115" s="215"/>
      <c r="IL115" s="215"/>
      <c r="IM115" s="215"/>
      <c r="IN115" s="215"/>
      <c r="IO115" s="215"/>
      <c r="IP115" s="215"/>
      <c r="IQ115" s="215"/>
      <c r="IR115" s="215"/>
      <c r="IS115" s="215"/>
      <c r="IT115" s="215"/>
      <c r="IU115" s="215"/>
      <c r="IV115" s="215"/>
    </row>
    <row r="116" spans="1:256" ht="17.25">
      <c r="A116" s="223" t="s">
        <v>342</v>
      </c>
      <c r="B116" s="231">
        <v>150121.76</v>
      </c>
      <c r="C116" s="231">
        <v>159535.38</v>
      </c>
      <c r="D116" s="232"/>
      <c r="E116" s="23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215"/>
      <c r="FX116" s="215"/>
      <c r="FY116" s="215"/>
      <c r="FZ116" s="215"/>
      <c r="GA116" s="215"/>
      <c r="GB116" s="215"/>
      <c r="GC116" s="215"/>
      <c r="GD116" s="215"/>
      <c r="GE116" s="215"/>
      <c r="GF116" s="215"/>
      <c r="GG116" s="215"/>
      <c r="GH116" s="215"/>
      <c r="GI116" s="215"/>
      <c r="GJ116" s="215"/>
      <c r="GK116" s="215"/>
      <c r="GL116" s="215"/>
      <c r="GM116" s="215"/>
      <c r="GN116" s="215"/>
      <c r="GO116" s="215"/>
      <c r="GP116" s="215"/>
      <c r="GQ116" s="215"/>
      <c r="GR116" s="215"/>
      <c r="GS116" s="215"/>
      <c r="GT116" s="215"/>
      <c r="GU116" s="215"/>
      <c r="GV116" s="215"/>
      <c r="GW116" s="215"/>
      <c r="GX116" s="215"/>
      <c r="GY116" s="215"/>
      <c r="GZ116" s="215"/>
      <c r="HA116" s="215"/>
      <c r="HB116" s="215"/>
      <c r="HC116" s="215"/>
      <c r="HD116" s="215"/>
      <c r="HE116" s="215"/>
      <c r="HF116" s="215"/>
      <c r="HG116" s="215"/>
      <c r="HH116" s="215"/>
      <c r="HI116" s="215"/>
      <c r="HJ116" s="215"/>
      <c r="HK116" s="215"/>
      <c r="HL116" s="215"/>
      <c r="HM116" s="215"/>
      <c r="HN116" s="215"/>
      <c r="HO116" s="215"/>
      <c r="HP116" s="215"/>
      <c r="HQ116" s="215"/>
      <c r="HR116" s="215"/>
      <c r="HS116" s="215"/>
      <c r="HT116" s="215"/>
      <c r="HU116" s="215"/>
      <c r="HV116" s="215"/>
      <c r="HW116" s="215"/>
      <c r="HX116" s="215"/>
      <c r="HY116" s="215"/>
      <c r="HZ116" s="215"/>
      <c r="IA116" s="215"/>
      <c r="IB116" s="215"/>
      <c r="IC116" s="215"/>
      <c r="ID116" s="215"/>
      <c r="IE116" s="215"/>
      <c r="IF116" s="215"/>
      <c r="IG116" s="215"/>
      <c r="IH116" s="215"/>
      <c r="II116" s="215"/>
      <c r="IJ116" s="215"/>
      <c r="IK116" s="215"/>
      <c r="IL116" s="215"/>
      <c r="IM116" s="215"/>
      <c r="IN116" s="215"/>
      <c r="IO116" s="215"/>
      <c r="IP116" s="215"/>
      <c r="IQ116" s="215"/>
      <c r="IR116" s="215"/>
      <c r="IS116" s="215"/>
      <c r="IT116" s="215"/>
      <c r="IU116" s="215"/>
      <c r="IV116" s="215"/>
    </row>
    <row r="117" spans="1:256" ht="17.25">
      <c r="A117" s="223" t="s">
        <v>343</v>
      </c>
      <c r="B117" s="231">
        <v>46847.52</v>
      </c>
      <c r="C117" s="231">
        <v>63138.2</v>
      </c>
      <c r="D117" s="232"/>
      <c r="E117" s="23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215"/>
      <c r="CH117" s="215"/>
      <c r="CI117" s="215"/>
      <c r="CJ117" s="215"/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  <c r="EW117" s="215"/>
      <c r="EX117" s="215"/>
      <c r="EY117" s="215"/>
      <c r="EZ117" s="215"/>
      <c r="FA117" s="215"/>
      <c r="FB117" s="215"/>
      <c r="FC117" s="215"/>
      <c r="FD117" s="215"/>
      <c r="FE117" s="215"/>
      <c r="FF117" s="215"/>
      <c r="FG117" s="215"/>
      <c r="FH117" s="215"/>
      <c r="FI117" s="215"/>
      <c r="FJ117" s="215"/>
      <c r="FK117" s="215"/>
      <c r="FL117" s="215"/>
      <c r="FM117" s="215"/>
      <c r="FN117" s="215"/>
      <c r="FO117" s="215"/>
      <c r="FP117" s="215"/>
      <c r="FQ117" s="215"/>
      <c r="FR117" s="215"/>
      <c r="FS117" s="215"/>
      <c r="FT117" s="215"/>
      <c r="FU117" s="215"/>
      <c r="FV117" s="215"/>
      <c r="FW117" s="215"/>
      <c r="FX117" s="215"/>
      <c r="FY117" s="215"/>
      <c r="FZ117" s="215"/>
      <c r="GA117" s="215"/>
      <c r="GB117" s="215"/>
      <c r="GC117" s="215"/>
      <c r="GD117" s="215"/>
      <c r="GE117" s="215"/>
      <c r="GF117" s="215"/>
      <c r="GG117" s="215"/>
      <c r="GH117" s="215"/>
      <c r="GI117" s="215"/>
      <c r="GJ117" s="215"/>
      <c r="GK117" s="215"/>
      <c r="GL117" s="215"/>
      <c r="GM117" s="215"/>
      <c r="GN117" s="215"/>
      <c r="GO117" s="215"/>
      <c r="GP117" s="215"/>
      <c r="GQ117" s="215"/>
      <c r="GR117" s="215"/>
      <c r="GS117" s="215"/>
      <c r="GT117" s="215"/>
      <c r="GU117" s="215"/>
      <c r="GV117" s="215"/>
      <c r="GW117" s="215"/>
      <c r="GX117" s="215"/>
      <c r="GY117" s="215"/>
      <c r="GZ117" s="215"/>
      <c r="HA117" s="215"/>
      <c r="HB117" s="215"/>
      <c r="HC117" s="215"/>
      <c r="HD117" s="215"/>
      <c r="HE117" s="215"/>
      <c r="HF117" s="215"/>
      <c r="HG117" s="215"/>
      <c r="HH117" s="215"/>
      <c r="HI117" s="215"/>
      <c r="HJ117" s="215"/>
      <c r="HK117" s="215"/>
      <c r="HL117" s="215"/>
      <c r="HM117" s="215"/>
      <c r="HN117" s="215"/>
      <c r="HO117" s="215"/>
      <c r="HP117" s="215"/>
      <c r="HQ117" s="215"/>
      <c r="HR117" s="215"/>
      <c r="HS117" s="215"/>
      <c r="HT117" s="215"/>
      <c r="HU117" s="215"/>
      <c r="HV117" s="215"/>
      <c r="HW117" s="215"/>
      <c r="HX117" s="215"/>
      <c r="HY117" s="215"/>
      <c r="HZ117" s="215"/>
      <c r="IA117" s="215"/>
      <c r="IB117" s="215"/>
      <c r="IC117" s="215"/>
      <c r="ID117" s="215"/>
      <c r="IE117" s="215"/>
      <c r="IF117" s="215"/>
      <c r="IG117" s="215"/>
      <c r="IH117" s="215"/>
      <c r="II117" s="215"/>
      <c r="IJ117" s="215"/>
      <c r="IK117" s="215"/>
      <c r="IL117" s="215"/>
      <c r="IM117" s="215"/>
      <c r="IN117" s="215"/>
      <c r="IO117" s="215"/>
      <c r="IP117" s="215"/>
      <c r="IQ117" s="215"/>
      <c r="IR117" s="215"/>
      <c r="IS117" s="215"/>
      <c r="IT117" s="215"/>
      <c r="IU117" s="215"/>
      <c r="IV117" s="215"/>
    </row>
    <row r="118" spans="1:256" ht="17.25">
      <c r="A118" s="223" t="s">
        <v>344</v>
      </c>
      <c r="B118" s="231">
        <v>389015.87</v>
      </c>
      <c r="C118" s="231">
        <v>402442.3</v>
      </c>
      <c r="D118" s="232"/>
      <c r="E118" s="23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5"/>
      <c r="FL118" s="215"/>
      <c r="FM118" s="215"/>
      <c r="FN118" s="215"/>
      <c r="FO118" s="215"/>
      <c r="FP118" s="215"/>
      <c r="FQ118" s="215"/>
      <c r="FR118" s="215"/>
      <c r="FS118" s="215"/>
      <c r="FT118" s="215"/>
      <c r="FU118" s="215"/>
      <c r="FV118" s="215"/>
      <c r="FW118" s="215"/>
      <c r="FX118" s="215"/>
      <c r="FY118" s="215"/>
      <c r="FZ118" s="215"/>
      <c r="GA118" s="215"/>
      <c r="GB118" s="215"/>
      <c r="GC118" s="215"/>
      <c r="GD118" s="215"/>
      <c r="GE118" s="215"/>
      <c r="GF118" s="215"/>
      <c r="GG118" s="215"/>
      <c r="GH118" s="215"/>
      <c r="GI118" s="215"/>
      <c r="GJ118" s="215"/>
      <c r="GK118" s="215"/>
      <c r="GL118" s="215"/>
      <c r="GM118" s="215"/>
      <c r="GN118" s="215"/>
      <c r="GO118" s="215"/>
      <c r="GP118" s="215"/>
      <c r="GQ118" s="215"/>
      <c r="GR118" s="215"/>
      <c r="GS118" s="215"/>
      <c r="GT118" s="215"/>
      <c r="GU118" s="215"/>
      <c r="GV118" s="215"/>
      <c r="GW118" s="215"/>
      <c r="GX118" s="215"/>
      <c r="GY118" s="215"/>
      <c r="GZ118" s="215"/>
      <c r="HA118" s="215"/>
      <c r="HB118" s="215"/>
      <c r="HC118" s="215"/>
      <c r="HD118" s="215"/>
      <c r="HE118" s="215"/>
      <c r="HF118" s="215"/>
      <c r="HG118" s="215"/>
      <c r="HH118" s="215"/>
      <c r="HI118" s="215"/>
      <c r="HJ118" s="215"/>
      <c r="HK118" s="215"/>
      <c r="HL118" s="215"/>
      <c r="HM118" s="215"/>
      <c r="HN118" s="215"/>
      <c r="HO118" s="215"/>
      <c r="HP118" s="215"/>
      <c r="HQ118" s="215"/>
      <c r="HR118" s="215"/>
      <c r="HS118" s="215"/>
      <c r="HT118" s="215"/>
      <c r="HU118" s="215"/>
      <c r="HV118" s="215"/>
      <c r="HW118" s="215"/>
      <c r="HX118" s="215"/>
      <c r="HY118" s="215"/>
      <c r="HZ118" s="215"/>
      <c r="IA118" s="215"/>
      <c r="IB118" s="215"/>
      <c r="IC118" s="215"/>
      <c r="ID118" s="215"/>
      <c r="IE118" s="215"/>
      <c r="IF118" s="215"/>
      <c r="IG118" s="215"/>
      <c r="IH118" s="215"/>
      <c r="II118" s="215"/>
      <c r="IJ118" s="215"/>
      <c r="IK118" s="215"/>
      <c r="IL118" s="215"/>
      <c r="IM118" s="215"/>
      <c r="IN118" s="215"/>
      <c r="IO118" s="215"/>
      <c r="IP118" s="215"/>
      <c r="IQ118" s="215"/>
      <c r="IR118" s="215"/>
      <c r="IS118" s="215"/>
      <c r="IT118" s="215"/>
      <c r="IU118" s="215"/>
      <c r="IV118" s="215"/>
    </row>
    <row r="119" spans="1:256" ht="17.25">
      <c r="A119" s="223" t="s">
        <v>345</v>
      </c>
      <c r="B119" s="231">
        <v>162089.94</v>
      </c>
      <c r="C119" s="231">
        <v>167684.25</v>
      </c>
      <c r="D119" s="232"/>
      <c r="E119" s="232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  <c r="EW119" s="215"/>
      <c r="EX119" s="215"/>
      <c r="EY119" s="215"/>
      <c r="EZ119" s="215"/>
      <c r="FA119" s="215"/>
      <c r="FB119" s="215"/>
      <c r="FC119" s="215"/>
      <c r="FD119" s="215"/>
      <c r="FE119" s="215"/>
      <c r="FF119" s="215"/>
      <c r="FG119" s="215"/>
      <c r="FH119" s="215"/>
      <c r="FI119" s="215"/>
      <c r="FJ119" s="215"/>
      <c r="FK119" s="215"/>
      <c r="FL119" s="215"/>
      <c r="FM119" s="215"/>
      <c r="FN119" s="215"/>
      <c r="FO119" s="215"/>
      <c r="FP119" s="215"/>
      <c r="FQ119" s="215"/>
      <c r="FR119" s="215"/>
      <c r="FS119" s="215"/>
      <c r="FT119" s="215"/>
      <c r="FU119" s="215"/>
      <c r="FV119" s="215"/>
      <c r="FW119" s="215"/>
      <c r="FX119" s="215"/>
      <c r="FY119" s="215"/>
      <c r="FZ119" s="215"/>
      <c r="GA119" s="215"/>
      <c r="GB119" s="215"/>
      <c r="GC119" s="215"/>
      <c r="GD119" s="215"/>
      <c r="GE119" s="215"/>
      <c r="GF119" s="215"/>
      <c r="GG119" s="215"/>
      <c r="GH119" s="215"/>
      <c r="GI119" s="215"/>
      <c r="GJ119" s="215"/>
      <c r="GK119" s="215"/>
      <c r="GL119" s="215"/>
      <c r="GM119" s="215"/>
      <c r="GN119" s="215"/>
      <c r="GO119" s="215"/>
      <c r="GP119" s="215"/>
      <c r="GQ119" s="215"/>
      <c r="GR119" s="215"/>
      <c r="GS119" s="215"/>
      <c r="GT119" s="215"/>
      <c r="GU119" s="215"/>
      <c r="GV119" s="215"/>
      <c r="GW119" s="215"/>
      <c r="GX119" s="215"/>
      <c r="GY119" s="215"/>
      <c r="GZ119" s="215"/>
      <c r="HA119" s="215"/>
      <c r="HB119" s="215"/>
      <c r="HC119" s="215"/>
      <c r="HD119" s="215"/>
      <c r="HE119" s="215"/>
      <c r="HF119" s="215"/>
      <c r="HG119" s="215"/>
      <c r="HH119" s="215"/>
      <c r="HI119" s="215"/>
      <c r="HJ119" s="215"/>
      <c r="HK119" s="215"/>
      <c r="HL119" s="215"/>
      <c r="HM119" s="215"/>
      <c r="HN119" s="215"/>
      <c r="HO119" s="215"/>
      <c r="HP119" s="215"/>
      <c r="HQ119" s="215"/>
      <c r="HR119" s="215"/>
      <c r="HS119" s="215"/>
      <c r="HT119" s="215"/>
      <c r="HU119" s="215"/>
      <c r="HV119" s="215"/>
      <c r="HW119" s="215"/>
      <c r="HX119" s="215"/>
      <c r="HY119" s="215"/>
      <c r="HZ119" s="215"/>
      <c r="IA119" s="215"/>
      <c r="IB119" s="215"/>
      <c r="IC119" s="215"/>
      <c r="ID119" s="215"/>
      <c r="IE119" s="215"/>
      <c r="IF119" s="215"/>
      <c r="IG119" s="215"/>
      <c r="IH119" s="215"/>
      <c r="II119" s="215"/>
      <c r="IJ119" s="215"/>
      <c r="IK119" s="215"/>
      <c r="IL119" s="215"/>
      <c r="IM119" s="215"/>
      <c r="IN119" s="215"/>
      <c r="IO119" s="215"/>
      <c r="IP119" s="215"/>
      <c r="IQ119" s="215"/>
      <c r="IR119" s="215"/>
      <c r="IS119" s="215"/>
      <c r="IT119" s="215"/>
      <c r="IU119" s="215"/>
      <c r="IV119" s="215"/>
    </row>
    <row r="120" spans="1:256" ht="17.25">
      <c r="A120" s="223" t="s">
        <v>346</v>
      </c>
      <c r="B120" s="231">
        <v>34662.6</v>
      </c>
      <c r="C120" s="231">
        <v>17875.69</v>
      </c>
      <c r="D120" s="232"/>
      <c r="E120" s="232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215"/>
      <c r="FX120" s="215"/>
      <c r="FY120" s="215"/>
      <c r="FZ120" s="215"/>
      <c r="GA120" s="215"/>
      <c r="GB120" s="215"/>
      <c r="GC120" s="215"/>
      <c r="GD120" s="215"/>
      <c r="GE120" s="215"/>
      <c r="GF120" s="215"/>
      <c r="GG120" s="215"/>
      <c r="GH120" s="215"/>
      <c r="GI120" s="215"/>
      <c r="GJ120" s="215"/>
      <c r="GK120" s="215"/>
      <c r="GL120" s="215"/>
      <c r="GM120" s="215"/>
      <c r="GN120" s="215"/>
      <c r="GO120" s="215"/>
      <c r="GP120" s="215"/>
      <c r="GQ120" s="215"/>
      <c r="GR120" s="215"/>
      <c r="GS120" s="215"/>
      <c r="GT120" s="215"/>
      <c r="GU120" s="215"/>
      <c r="GV120" s="215"/>
      <c r="GW120" s="215"/>
      <c r="GX120" s="215"/>
      <c r="GY120" s="215"/>
      <c r="GZ120" s="215"/>
      <c r="HA120" s="215"/>
      <c r="HB120" s="215"/>
      <c r="HC120" s="215"/>
      <c r="HD120" s="215"/>
      <c r="HE120" s="215"/>
      <c r="HF120" s="215"/>
      <c r="HG120" s="215"/>
      <c r="HH120" s="215"/>
      <c r="HI120" s="215"/>
      <c r="HJ120" s="215"/>
      <c r="HK120" s="215"/>
      <c r="HL120" s="215"/>
      <c r="HM120" s="215"/>
      <c r="HN120" s="215"/>
      <c r="HO120" s="215"/>
      <c r="HP120" s="215"/>
      <c r="HQ120" s="215"/>
      <c r="HR120" s="215"/>
      <c r="HS120" s="215"/>
      <c r="HT120" s="215"/>
      <c r="HU120" s="215"/>
      <c r="HV120" s="215"/>
      <c r="HW120" s="215"/>
      <c r="HX120" s="215"/>
      <c r="HY120" s="215"/>
      <c r="HZ120" s="215"/>
      <c r="IA120" s="215"/>
      <c r="IB120" s="215"/>
      <c r="IC120" s="215"/>
      <c r="ID120" s="215"/>
      <c r="IE120" s="215"/>
      <c r="IF120" s="215"/>
      <c r="IG120" s="215"/>
      <c r="IH120" s="215"/>
      <c r="II120" s="215"/>
      <c r="IJ120" s="215"/>
      <c r="IK120" s="215"/>
      <c r="IL120" s="215"/>
      <c r="IM120" s="215"/>
      <c r="IN120" s="215"/>
      <c r="IO120" s="215"/>
      <c r="IP120" s="215"/>
      <c r="IQ120" s="215"/>
      <c r="IR120" s="215"/>
      <c r="IS120" s="215"/>
      <c r="IT120" s="215"/>
      <c r="IU120" s="215"/>
      <c r="IV120" s="215"/>
    </row>
    <row r="121" spans="1:256" ht="17.25">
      <c r="A121" s="223" t="s">
        <v>347</v>
      </c>
      <c r="B121" s="231">
        <v>1755.08</v>
      </c>
      <c r="C121" s="231">
        <v>1921.46</v>
      </c>
      <c r="D121" s="232"/>
      <c r="E121" s="232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215"/>
      <c r="FX121" s="215"/>
      <c r="FY121" s="215"/>
      <c r="FZ121" s="215"/>
      <c r="GA121" s="215"/>
      <c r="GB121" s="215"/>
      <c r="GC121" s="215"/>
      <c r="GD121" s="215"/>
      <c r="GE121" s="215"/>
      <c r="GF121" s="215"/>
      <c r="GG121" s="215"/>
      <c r="GH121" s="215"/>
      <c r="GI121" s="215"/>
      <c r="GJ121" s="215"/>
      <c r="GK121" s="215"/>
      <c r="GL121" s="215"/>
      <c r="GM121" s="215"/>
      <c r="GN121" s="215"/>
      <c r="GO121" s="215"/>
      <c r="GP121" s="215"/>
      <c r="GQ121" s="215"/>
      <c r="GR121" s="215"/>
      <c r="GS121" s="215"/>
      <c r="GT121" s="215"/>
      <c r="GU121" s="215"/>
      <c r="GV121" s="215"/>
      <c r="GW121" s="215"/>
      <c r="GX121" s="215"/>
      <c r="GY121" s="215"/>
      <c r="GZ121" s="215"/>
      <c r="HA121" s="215"/>
      <c r="HB121" s="215"/>
      <c r="HC121" s="215"/>
      <c r="HD121" s="215"/>
      <c r="HE121" s="215"/>
      <c r="HF121" s="215"/>
      <c r="HG121" s="215"/>
      <c r="HH121" s="215"/>
      <c r="HI121" s="215"/>
      <c r="HJ121" s="215"/>
      <c r="HK121" s="215"/>
      <c r="HL121" s="215"/>
      <c r="HM121" s="215"/>
      <c r="HN121" s="215"/>
      <c r="HO121" s="215"/>
      <c r="HP121" s="215"/>
      <c r="HQ121" s="215"/>
      <c r="HR121" s="215"/>
      <c r="HS121" s="215"/>
      <c r="HT121" s="215"/>
      <c r="HU121" s="215"/>
      <c r="HV121" s="215"/>
      <c r="HW121" s="215"/>
      <c r="HX121" s="215"/>
      <c r="HY121" s="215"/>
      <c r="HZ121" s="215"/>
      <c r="IA121" s="215"/>
      <c r="IB121" s="215"/>
      <c r="IC121" s="215"/>
      <c r="ID121" s="215"/>
      <c r="IE121" s="215"/>
      <c r="IF121" s="215"/>
      <c r="IG121" s="215"/>
      <c r="IH121" s="215"/>
      <c r="II121" s="215"/>
      <c r="IJ121" s="215"/>
      <c r="IK121" s="215"/>
      <c r="IL121" s="215"/>
      <c r="IM121" s="215"/>
      <c r="IN121" s="215"/>
      <c r="IO121" s="215"/>
      <c r="IP121" s="215"/>
      <c r="IQ121" s="215"/>
      <c r="IR121" s="215"/>
      <c r="IS121" s="215"/>
      <c r="IT121" s="215"/>
      <c r="IU121" s="215"/>
      <c r="IV121" s="215"/>
    </row>
    <row r="122" spans="1:256" ht="17.25">
      <c r="A122" s="223" t="s">
        <v>348</v>
      </c>
      <c r="B122" s="231">
        <v>155476.25</v>
      </c>
      <c r="C122" s="231">
        <v>213880.92</v>
      </c>
      <c r="D122" s="232"/>
      <c r="E122" s="232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215"/>
      <c r="FX122" s="215"/>
      <c r="FY122" s="215"/>
      <c r="FZ122" s="215"/>
      <c r="GA122" s="215"/>
      <c r="GB122" s="215"/>
      <c r="GC122" s="215"/>
      <c r="GD122" s="215"/>
      <c r="GE122" s="215"/>
      <c r="GF122" s="215"/>
      <c r="GG122" s="215"/>
      <c r="GH122" s="215"/>
      <c r="GI122" s="215"/>
      <c r="GJ122" s="215"/>
      <c r="GK122" s="215"/>
      <c r="GL122" s="215"/>
      <c r="GM122" s="215"/>
      <c r="GN122" s="215"/>
      <c r="GO122" s="215"/>
      <c r="GP122" s="215"/>
      <c r="GQ122" s="215"/>
      <c r="GR122" s="215"/>
      <c r="GS122" s="215"/>
      <c r="GT122" s="215"/>
      <c r="GU122" s="215"/>
      <c r="GV122" s="215"/>
      <c r="GW122" s="215"/>
      <c r="GX122" s="215"/>
      <c r="GY122" s="215"/>
      <c r="GZ122" s="215"/>
      <c r="HA122" s="215"/>
      <c r="HB122" s="215"/>
      <c r="HC122" s="215"/>
      <c r="HD122" s="215"/>
      <c r="HE122" s="215"/>
      <c r="HF122" s="215"/>
      <c r="HG122" s="215"/>
      <c r="HH122" s="215"/>
      <c r="HI122" s="215"/>
      <c r="HJ122" s="215"/>
      <c r="HK122" s="215"/>
      <c r="HL122" s="215"/>
      <c r="HM122" s="215"/>
      <c r="HN122" s="215"/>
      <c r="HO122" s="215"/>
      <c r="HP122" s="215"/>
      <c r="HQ122" s="215"/>
      <c r="HR122" s="215"/>
      <c r="HS122" s="215"/>
      <c r="HT122" s="215"/>
      <c r="HU122" s="215"/>
      <c r="HV122" s="215"/>
      <c r="HW122" s="215"/>
      <c r="HX122" s="215"/>
      <c r="HY122" s="215"/>
      <c r="HZ122" s="215"/>
      <c r="IA122" s="215"/>
      <c r="IB122" s="215"/>
      <c r="IC122" s="215"/>
      <c r="ID122" s="215"/>
      <c r="IE122" s="215"/>
      <c r="IF122" s="215"/>
      <c r="IG122" s="215"/>
      <c r="IH122" s="215"/>
      <c r="II122" s="215"/>
      <c r="IJ122" s="215"/>
      <c r="IK122" s="215"/>
      <c r="IL122" s="215"/>
      <c r="IM122" s="215"/>
      <c r="IN122" s="215"/>
      <c r="IO122" s="215"/>
      <c r="IP122" s="215"/>
      <c r="IQ122" s="215"/>
      <c r="IR122" s="215"/>
      <c r="IS122" s="215"/>
      <c r="IT122" s="215"/>
      <c r="IU122" s="215"/>
      <c r="IV122" s="215"/>
    </row>
    <row r="123" spans="1:256" ht="17.25">
      <c r="A123" s="241" t="s">
        <v>349</v>
      </c>
      <c r="B123" s="231">
        <v>10177.39</v>
      </c>
      <c r="C123" s="231">
        <v>8689.67</v>
      </c>
      <c r="D123" s="232"/>
      <c r="E123" s="232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  <c r="EW123" s="215"/>
      <c r="EX123" s="215"/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5"/>
      <c r="FK123" s="215"/>
      <c r="FL123" s="215"/>
      <c r="FM123" s="215"/>
      <c r="FN123" s="215"/>
      <c r="FO123" s="215"/>
      <c r="FP123" s="215"/>
      <c r="FQ123" s="215"/>
      <c r="FR123" s="215"/>
      <c r="FS123" s="215"/>
      <c r="FT123" s="215"/>
      <c r="FU123" s="215"/>
      <c r="FV123" s="215"/>
      <c r="FW123" s="215"/>
      <c r="FX123" s="215"/>
      <c r="FY123" s="215"/>
      <c r="FZ123" s="215"/>
      <c r="GA123" s="215"/>
      <c r="GB123" s="215"/>
      <c r="GC123" s="215"/>
      <c r="GD123" s="215"/>
      <c r="GE123" s="215"/>
      <c r="GF123" s="215"/>
      <c r="GG123" s="215"/>
      <c r="GH123" s="215"/>
      <c r="GI123" s="215"/>
      <c r="GJ123" s="215"/>
      <c r="GK123" s="215"/>
      <c r="GL123" s="215"/>
      <c r="GM123" s="215"/>
      <c r="GN123" s="215"/>
      <c r="GO123" s="215"/>
      <c r="GP123" s="215"/>
      <c r="GQ123" s="215"/>
      <c r="GR123" s="215"/>
      <c r="GS123" s="215"/>
      <c r="GT123" s="215"/>
      <c r="GU123" s="215"/>
      <c r="GV123" s="215"/>
      <c r="GW123" s="215"/>
      <c r="GX123" s="215"/>
      <c r="GY123" s="215"/>
      <c r="GZ123" s="215"/>
      <c r="HA123" s="215"/>
      <c r="HB123" s="215"/>
      <c r="HC123" s="215"/>
      <c r="HD123" s="215"/>
      <c r="HE123" s="215"/>
      <c r="HF123" s="215"/>
      <c r="HG123" s="215"/>
      <c r="HH123" s="215"/>
      <c r="HI123" s="215"/>
      <c r="HJ123" s="215"/>
      <c r="HK123" s="215"/>
      <c r="HL123" s="215"/>
      <c r="HM123" s="215"/>
      <c r="HN123" s="215"/>
      <c r="HO123" s="215"/>
      <c r="HP123" s="215"/>
      <c r="HQ123" s="215"/>
      <c r="HR123" s="215"/>
      <c r="HS123" s="215"/>
      <c r="HT123" s="215"/>
      <c r="HU123" s="215"/>
      <c r="HV123" s="215"/>
      <c r="HW123" s="215"/>
      <c r="HX123" s="215"/>
      <c r="HY123" s="215"/>
      <c r="HZ123" s="215"/>
      <c r="IA123" s="215"/>
      <c r="IB123" s="215"/>
      <c r="IC123" s="215"/>
      <c r="ID123" s="215"/>
      <c r="IE123" s="215"/>
      <c r="IF123" s="215"/>
      <c r="IG123" s="215"/>
      <c r="IH123" s="215"/>
      <c r="II123" s="215"/>
      <c r="IJ123" s="215"/>
      <c r="IK123" s="215"/>
      <c r="IL123" s="215"/>
      <c r="IM123" s="215"/>
      <c r="IN123" s="215"/>
      <c r="IO123" s="215"/>
      <c r="IP123" s="215"/>
      <c r="IQ123" s="215"/>
      <c r="IR123" s="215"/>
      <c r="IS123" s="215"/>
      <c r="IT123" s="215"/>
      <c r="IU123" s="215"/>
      <c r="IV123" s="215"/>
    </row>
    <row r="124" spans="1:256" ht="17.25">
      <c r="A124" s="241" t="s">
        <v>350</v>
      </c>
      <c r="B124" s="231">
        <v>-224.99</v>
      </c>
      <c r="C124" s="231">
        <v>7889.09</v>
      </c>
      <c r="D124" s="232"/>
      <c r="E124" s="232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15"/>
      <c r="FG124" s="215"/>
      <c r="FH124" s="215"/>
      <c r="FI124" s="215"/>
      <c r="FJ124" s="215"/>
      <c r="FK124" s="215"/>
      <c r="FL124" s="215"/>
      <c r="FM124" s="215"/>
      <c r="FN124" s="215"/>
      <c r="FO124" s="215"/>
      <c r="FP124" s="215"/>
      <c r="FQ124" s="215"/>
      <c r="FR124" s="215"/>
      <c r="FS124" s="215"/>
      <c r="FT124" s="215"/>
      <c r="FU124" s="215"/>
      <c r="FV124" s="215"/>
      <c r="FW124" s="215"/>
      <c r="FX124" s="215"/>
      <c r="FY124" s="215"/>
      <c r="FZ124" s="215"/>
      <c r="GA124" s="215"/>
      <c r="GB124" s="215"/>
      <c r="GC124" s="215"/>
      <c r="GD124" s="215"/>
      <c r="GE124" s="215"/>
      <c r="GF124" s="215"/>
      <c r="GG124" s="215"/>
      <c r="GH124" s="215"/>
      <c r="GI124" s="215"/>
      <c r="GJ124" s="215"/>
      <c r="GK124" s="215"/>
      <c r="GL124" s="215"/>
      <c r="GM124" s="215"/>
      <c r="GN124" s="215"/>
      <c r="GO124" s="215"/>
      <c r="GP124" s="215"/>
      <c r="GQ124" s="215"/>
      <c r="GR124" s="215"/>
      <c r="GS124" s="215"/>
      <c r="GT124" s="215"/>
      <c r="GU124" s="215"/>
      <c r="GV124" s="215"/>
      <c r="GW124" s="215"/>
      <c r="GX124" s="215"/>
      <c r="GY124" s="215"/>
      <c r="GZ124" s="215"/>
      <c r="HA124" s="215"/>
      <c r="HB124" s="215"/>
      <c r="HC124" s="215"/>
      <c r="HD124" s="215"/>
      <c r="HE124" s="215"/>
      <c r="HF124" s="215"/>
      <c r="HG124" s="215"/>
      <c r="HH124" s="215"/>
      <c r="HI124" s="215"/>
      <c r="HJ124" s="215"/>
      <c r="HK124" s="215"/>
      <c r="HL124" s="215"/>
      <c r="HM124" s="215"/>
      <c r="HN124" s="215"/>
      <c r="HO124" s="215"/>
      <c r="HP124" s="215"/>
      <c r="HQ124" s="215"/>
      <c r="HR124" s="215"/>
      <c r="HS124" s="215"/>
      <c r="HT124" s="215"/>
      <c r="HU124" s="215"/>
      <c r="HV124" s="215"/>
      <c r="HW124" s="215"/>
      <c r="HX124" s="215"/>
      <c r="HY124" s="215"/>
      <c r="HZ124" s="215"/>
      <c r="IA124" s="215"/>
      <c r="IB124" s="215"/>
      <c r="IC124" s="215"/>
      <c r="ID124" s="215"/>
      <c r="IE124" s="215"/>
      <c r="IF124" s="215"/>
      <c r="IG124" s="215"/>
      <c r="IH124" s="215"/>
      <c r="II124" s="215"/>
      <c r="IJ124" s="215"/>
      <c r="IK124" s="215"/>
      <c r="IL124" s="215"/>
      <c r="IM124" s="215"/>
      <c r="IN124" s="215"/>
      <c r="IO124" s="215"/>
      <c r="IP124" s="215"/>
      <c r="IQ124" s="215"/>
      <c r="IR124" s="215"/>
      <c r="IS124" s="215"/>
      <c r="IT124" s="215"/>
      <c r="IU124" s="215"/>
      <c r="IV124" s="215"/>
    </row>
    <row r="125" spans="1:256" ht="17.25">
      <c r="A125" s="241" t="s">
        <v>351</v>
      </c>
      <c r="B125" s="231">
        <v>67491.96</v>
      </c>
      <c r="C125" s="231">
        <v>93741.36</v>
      </c>
      <c r="D125" s="232"/>
      <c r="E125" s="232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  <c r="FF125" s="215"/>
      <c r="FG125" s="215"/>
      <c r="FH125" s="215"/>
      <c r="FI125" s="215"/>
      <c r="FJ125" s="215"/>
      <c r="FK125" s="215"/>
      <c r="FL125" s="215"/>
      <c r="FM125" s="215"/>
      <c r="FN125" s="215"/>
      <c r="FO125" s="215"/>
      <c r="FP125" s="215"/>
      <c r="FQ125" s="215"/>
      <c r="FR125" s="215"/>
      <c r="FS125" s="215"/>
      <c r="FT125" s="215"/>
      <c r="FU125" s="215"/>
      <c r="FV125" s="215"/>
      <c r="FW125" s="215"/>
      <c r="FX125" s="215"/>
      <c r="FY125" s="215"/>
      <c r="FZ125" s="215"/>
      <c r="GA125" s="215"/>
      <c r="GB125" s="215"/>
      <c r="GC125" s="215"/>
      <c r="GD125" s="215"/>
      <c r="GE125" s="215"/>
      <c r="GF125" s="215"/>
      <c r="GG125" s="215"/>
      <c r="GH125" s="215"/>
      <c r="GI125" s="215"/>
      <c r="GJ125" s="215"/>
      <c r="GK125" s="215"/>
      <c r="GL125" s="215"/>
      <c r="GM125" s="215"/>
      <c r="GN125" s="215"/>
      <c r="GO125" s="215"/>
      <c r="GP125" s="215"/>
      <c r="GQ125" s="215"/>
      <c r="GR125" s="215"/>
      <c r="GS125" s="215"/>
      <c r="GT125" s="215"/>
      <c r="GU125" s="215"/>
      <c r="GV125" s="215"/>
      <c r="GW125" s="215"/>
      <c r="GX125" s="215"/>
      <c r="GY125" s="215"/>
      <c r="GZ125" s="215"/>
      <c r="HA125" s="215"/>
      <c r="HB125" s="215"/>
      <c r="HC125" s="215"/>
      <c r="HD125" s="215"/>
      <c r="HE125" s="215"/>
      <c r="HF125" s="215"/>
      <c r="HG125" s="215"/>
      <c r="HH125" s="215"/>
      <c r="HI125" s="215"/>
      <c r="HJ125" s="215"/>
      <c r="HK125" s="215"/>
      <c r="HL125" s="215"/>
      <c r="HM125" s="215"/>
      <c r="HN125" s="215"/>
      <c r="HO125" s="215"/>
      <c r="HP125" s="215"/>
      <c r="HQ125" s="215"/>
      <c r="HR125" s="215"/>
      <c r="HS125" s="215"/>
      <c r="HT125" s="215"/>
      <c r="HU125" s="215"/>
      <c r="HV125" s="215"/>
      <c r="HW125" s="215"/>
      <c r="HX125" s="215"/>
      <c r="HY125" s="215"/>
      <c r="HZ125" s="215"/>
      <c r="IA125" s="215"/>
      <c r="IB125" s="215"/>
      <c r="IC125" s="215"/>
      <c r="ID125" s="215"/>
      <c r="IE125" s="215"/>
      <c r="IF125" s="215"/>
      <c r="IG125" s="215"/>
      <c r="IH125" s="215"/>
      <c r="II125" s="215"/>
      <c r="IJ125" s="215"/>
      <c r="IK125" s="215"/>
      <c r="IL125" s="215"/>
      <c r="IM125" s="215"/>
      <c r="IN125" s="215"/>
      <c r="IO125" s="215"/>
      <c r="IP125" s="215"/>
      <c r="IQ125" s="215"/>
      <c r="IR125" s="215"/>
      <c r="IS125" s="215"/>
      <c r="IT125" s="215"/>
      <c r="IU125" s="215"/>
      <c r="IV125" s="215"/>
    </row>
    <row r="126" spans="1:256" ht="17.25">
      <c r="A126" s="241" t="s">
        <v>352</v>
      </c>
      <c r="B126" s="231">
        <v>11933.25</v>
      </c>
      <c r="C126" s="231">
        <v>15237.89</v>
      </c>
      <c r="D126" s="232"/>
      <c r="E126" s="232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  <c r="EW126" s="215"/>
      <c r="EX126" s="215"/>
      <c r="EY126" s="215"/>
      <c r="EZ126" s="215"/>
      <c r="FA126" s="215"/>
      <c r="FB126" s="215"/>
      <c r="FC126" s="215"/>
      <c r="FD126" s="215"/>
      <c r="FE126" s="215"/>
      <c r="FF126" s="215"/>
      <c r="FG126" s="215"/>
      <c r="FH126" s="215"/>
      <c r="FI126" s="215"/>
      <c r="FJ126" s="215"/>
      <c r="FK126" s="215"/>
      <c r="FL126" s="215"/>
      <c r="FM126" s="215"/>
      <c r="FN126" s="215"/>
      <c r="FO126" s="215"/>
      <c r="FP126" s="215"/>
      <c r="FQ126" s="215"/>
      <c r="FR126" s="215"/>
      <c r="FS126" s="215"/>
      <c r="FT126" s="215"/>
      <c r="FU126" s="215"/>
      <c r="FV126" s="215"/>
      <c r="FW126" s="215"/>
      <c r="FX126" s="215"/>
      <c r="FY126" s="215"/>
      <c r="FZ126" s="215"/>
      <c r="GA126" s="215"/>
      <c r="GB126" s="215"/>
      <c r="GC126" s="215"/>
      <c r="GD126" s="215"/>
      <c r="GE126" s="215"/>
      <c r="GF126" s="215"/>
      <c r="GG126" s="215"/>
      <c r="GH126" s="215"/>
      <c r="GI126" s="215"/>
      <c r="GJ126" s="215"/>
      <c r="GK126" s="215"/>
      <c r="GL126" s="215"/>
      <c r="GM126" s="215"/>
      <c r="GN126" s="215"/>
      <c r="GO126" s="215"/>
      <c r="GP126" s="215"/>
      <c r="GQ126" s="215"/>
      <c r="GR126" s="215"/>
      <c r="GS126" s="215"/>
      <c r="GT126" s="215"/>
      <c r="GU126" s="215"/>
      <c r="GV126" s="215"/>
      <c r="GW126" s="215"/>
      <c r="GX126" s="215"/>
      <c r="GY126" s="215"/>
      <c r="GZ126" s="215"/>
      <c r="HA126" s="215"/>
      <c r="HB126" s="215"/>
      <c r="HC126" s="215"/>
      <c r="HD126" s="215"/>
      <c r="HE126" s="215"/>
      <c r="HF126" s="215"/>
      <c r="HG126" s="215"/>
      <c r="HH126" s="215"/>
      <c r="HI126" s="215"/>
      <c r="HJ126" s="215"/>
      <c r="HK126" s="215"/>
      <c r="HL126" s="215"/>
      <c r="HM126" s="215"/>
      <c r="HN126" s="215"/>
      <c r="HO126" s="215"/>
      <c r="HP126" s="215"/>
      <c r="HQ126" s="215"/>
      <c r="HR126" s="215"/>
      <c r="HS126" s="215"/>
      <c r="HT126" s="215"/>
      <c r="HU126" s="215"/>
      <c r="HV126" s="215"/>
      <c r="HW126" s="215"/>
      <c r="HX126" s="215"/>
      <c r="HY126" s="215"/>
      <c r="HZ126" s="215"/>
      <c r="IA126" s="215"/>
      <c r="IB126" s="215"/>
      <c r="IC126" s="215"/>
      <c r="ID126" s="215"/>
      <c r="IE126" s="215"/>
      <c r="IF126" s="215"/>
      <c r="IG126" s="215"/>
      <c r="IH126" s="215"/>
      <c r="II126" s="215"/>
      <c r="IJ126" s="215"/>
      <c r="IK126" s="215"/>
      <c r="IL126" s="215"/>
      <c r="IM126" s="215"/>
      <c r="IN126" s="215"/>
      <c r="IO126" s="215"/>
      <c r="IP126" s="215"/>
      <c r="IQ126" s="215"/>
      <c r="IR126" s="215"/>
      <c r="IS126" s="215"/>
      <c r="IT126" s="215"/>
      <c r="IU126" s="215"/>
      <c r="IV126" s="215"/>
    </row>
    <row r="127" spans="1:256" ht="17.25">
      <c r="A127" s="242" t="s">
        <v>353</v>
      </c>
      <c r="B127" s="231">
        <v>0</v>
      </c>
      <c r="C127" s="231">
        <v>23953.15</v>
      </c>
      <c r="D127" s="232"/>
      <c r="E127" s="232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5"/>
      <c r="DW127" s="215"/>
      <c r="DX127" s="215"/>
      <c r="DY127" s="215"/>
      <c r="DZ127" s="215"/>
      <c r="EA127" s="215"/>
      <c r="EB127" s="215"/>
      <c r="EC127" s="215"/>
      <c r="ED127" s="215"/>
      <c r="EE127" s="215"/>
      <c r="EF127" s="215"/>
      <c r="EG127" s="215"/>
      <c r="EH127" s="215"/>
      <c r="EI127" s="215"/>
      <c r="EJ127" s="215"/>
      <c r="EK127" s="215"/>
      <c r="EL127" s="215"/>
      <c r="EM127" s="215"/>
      <c r="EN127" s="215"/>
      <c r="EO127" s="215"/>
      <c r="EP127" s="215"/>
      <c r="EQ127" s="215"/>
      <c r="ER127" s="215"/>
      <c r="ES127" s="215"/>
      <c r="ET127" s="215"/>
      <c r="EU127" s="215"/>
      <c r="EV127" s="215"/>
      <c r="EW127" s="215"/>
      <c r="EX127" s="215"/>
      <c r="EY127" s="215"/>
      <c r="EZ127" s="215"/>
      <c r="FA127" s="215"/>
      <c r="FB127" s="215"/>
      <c r="FC127" s="215"/>
      <c r="FD127" s="215"/>
      <c r="FE127" s="215"/>
      <c r="FF127" s="215"/>
      <c r="FG127" s="215"/>
      <c r="FH127" s="215"/>
      <c r="FI127" s="215"/>
      <c r="FJ127" s="215"/>
      <c r="FK127" s="215"/>
      <c r="FL127" s="215"/>
      <c r="FM127" s="215"/>
      <c r="FN127" s="215"/>
      <c r="FO127" s="215"/>
      <c r="FP127" s="215"/>
      <c r="FQ127" s="215"/>
      <c r="FR127" s="215"/>
      <c r="FS127" s="215"/>
      <c r="FT127" s="215"/>
      <c r="FU127" s="215"/>
      <c r="FV127" s="215"/>
      <c r="FW127" s="215"/>
      <c r="FX127" s="215"/>
      <c r="FY127" s="215"/>
      <c r="FZ127" s="215"/>
      <c r="GA127" s="215"/>
      <c r="GB127" s="215"/>
      <c r="GC127" s="215"/>
      <c r="GD127" s="215"/>
      <c r="GE127" s="215"/>
      <c r="GF127" s="215"/>
      <c r="GG127" s="215"/>
      <c r="GH127" s="215"/>
      <c r="GI127" s="215"/>
      <c r="GJ127" s="215"/>
      <c r="GK127" s="215"/>
      <c r="GL127" s="215"/>
      <c r="GM127" s="215"/>
      <c r="GN127" s="215"/>
      <c r="GO127" s="215"/>
      <c r="GP127" s="215"/>
      <c r="GQ127" s="215"/>
      <c r="GR127" s="215"/>
      <c r="GS127" s="215"/>
      <c r="GT127" s="215"/>
      <c r="GU127" s="215"/>
      <c r="GV127" s="215"/>
      <c r="GW127" s="215"/>
      <c r="GX127" s="215"/>
      <c r="GY127" s="215"/>
      <c r="GZ127" s="215"/>
      <c r="HA127" s="215"/>
      <c r="HB127" s="215"/>
      <c r="HC127" s="215"/>
      <c r="HD127" s="215"/>
      <c r="HE127" s="215"/>
      <c r="HF127" s="215"/>
      <c r="HG127" s="215"/>
      <c r="HH127" s="215"/>
      <c r="HI127" s="215"/>
      <c r="HJ127" s="215"/>
      <c r="HK127" s="215"/>
      <c r="HL127" s="215"/>
      <c r="HM127" s="215"/>
      <c r="HN127" s="215"/>
      <c r="HO127" s="215"/>
      <c r="HP127" s="215"/>
      <c r="HQ127" s="215"/>
      <c r="HR127" s="215"/>
      <c r="HS127" s="215"/>
      <c r="HT127" s="215"/>
      <c r="HU127" s="215"/>
      <c r="HV127" s="215"/>
      <c r="HW127" s="215"/>
      <c r="HX127" s="215"/>
      <c r="HY127" s="215"/>
      <c r="HZ127" s="215"/>
      <c r="IA127" s="215"/>
      <c r="IB127" s="215"/>
      <c r="IC127" s="215"/>
      <c r="ID127" s="215"/>
      <c r="IE127" s="215"/>
      <c r="IF127" s="215"/>
      <c r="IG127" s="215"/>
      <c r="IH127" s="215"/>
      <c r="II127" s="215"/>
      <c r="IJ127" s="215"/>
      <c r="IK127" s="215"/>
      <c r="IL127" s="215"/>
      <c r="IM127" s="215"/>
      <c r="IN127" s="215"/>
      <c r="IO127" s="215"/>
      <c r="IP127" s="215"/>
      <c r="IQ127" s="215"/>
      <c r="IR127" s="215"/>
      <c r="IS127" s="215"/>
      <c r="IT127" s="215"/>
      <c r="IU127" s="215"/>
      <c r="IV127" s="215"/>
    </row>
    <row r="128" spans="1:256" ht="18" thickBot="1">
      <c r="A128" s="226" t="s">
        <v>218</v>
      </c>
      <c r="B128" s="237">
        <f>SUM(B95:B127)</f>
        <v>39863280.95999999</v>
      </c>
      <c r="C128" s="237">
        <f>SUM(C95:C127)</f>
        <v>46920237.510000005</v>
      </c>
      <c r="D128" s="243">
        <f>C128-B128</f>
        <v>7056956.550000012</v>
      </c>
      <c r="E128" s="244">
        <f>D128/B128</f>
        <v>0.17702899460486388</v>
      </c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5"/>
      <c r="DW128" s="215"/>
      <c r="DX128" s="215"/>
      <c r="DY128" s="215"/>
      <c r="DZ128" s="215"/>
      <c r="EA128" s="215"/>
      <c r="EB128" s="215"/>
      <c r="EC128" s="215"/>
      <c r="ED128" s="215"/>
      <c r="EE128" s="215"/>
      <c r="EF128" s="215"/>
      <c r="EG128" s="215"/>
      <c r="EH128" s="215"/>
      <c r="EI128" s="215"/>
      <c r="EJ128" s="215"/>
      <c r="EK128" s="215"/>
      <c r="EL128" s="215"/>
      <c r="EM128" s="215"/>
      <c r="EN128" s="215"/>
      <c r="EO128" s="215"/>
      <c r="EP128" s="215"/>
      <c r="EQ128" s="215"/>
      <c r="ER128" s="215"/>
      <c r="ES128" s="215"/>
      <c r="ET128" s="215"/>
      <c r="EU128" s="215"/>
      <c r="EV128" s="215"/>
      <c r="EW128" s="215"/>
      <c r="EX128" s="215"/>
      <c r="EY128" s="215"/>
      <c r="EZ128" s="215"/>
      <c r="FA128" s="215"/>
      <c r="FB128" s="215"/>
      <c r="FC128" s="215"/>
      <c r="FD128" s="215"/>
      <c r="FE128" s="215"/>
      <c r="FF128" s="215"/>
      <c r="FG128" s="215"/>
      <c r="FH128" s="215"/>
      <c r="FI128" s="215"/>
      <c r="FJ128" s="215"/>
      <c r="FK128" s="215"/>
      <c r="FL128" s="215"/>
      <c r="FM128" s="215"/>
      <c r="FN128" s="215"/>
      <c r="FO128" s="215"/>
      <c r="FP128" s="215"/>
      <c r="FQ128" s="215"/>
      <c r="FR128" s="215"/>
      <c r="FS128" s="215"/>
      <c r="FT128" s="215"/>
      <c r="FU128" s="215"/>
      <c r="FV128" s="215"/>
      <c r="FW128" s="215"/>
      <c r="FX128" s="215"/>
      <c r="FY128" s="215"/>
      <c r="FZ128" s="215"/>
      <c r="GA128" s="215"/>
      <c r="GB128" s="215"/>
      <c r="GC128" s="215"/>
      <c r="GD128" s="215"/>
      <c r="GE128" s="215"/>
      <c r="GF128" s="215"/>
      <c r="GG128" s="215"/>
      <c r="GH128" s="215"/>
      <c r="GI128" s="215"/>
      <c r="GJ128" s="215"/>
      <c r="GK128" s="215"/>
      <c r="GL128" s="215"/>
      <c r="GM128" s="215"/>
      <c r="GN128" s="215"/>
      <c r="GO128" s="215"/>
      <c r="GP128" s="215"/>
      <c r="GQ128" s="215"/>
      <c r="GR128" s="215"/>
      <c r="GS128" s="215"/>
      <c r="GT128" s="215"/>
      <c r="GU128" s="215"/>
      <c r="GV128" s="215"/>
      <c r="GW128" s="215"/>
      <c r="GX128" s="215"/>
      <c r="GY128" s="215"/>
      <c r="GZ128" s="215"/>
      <c r="HA128" s="215"/>
      <c r="HB128" s="215"/>
      <c r="HC128" s="215"/>
      <c r="HD128" s="215"/>
      <c r="HE128" s="215"/>
      <c r="HF128" s="215"/>
      <c r="HG128" s="215"/>
      <c r="HH128" s="215"/>
      <c r="HI128" s="215"/>
      <c r="HJ128" s="215"/>
      <c r="HK128" s="215"/>
      <c r="HL128" s="215"/>
      <c r="HM128" s="215"/>
      <c r="HN128" s="215"/>
      <c r="HO128" s="215"/>
      <c r="HP128" s="215"/>
      <c r="HQ128" s="215"/>
      <c r="HR128" s="215"/>
      <c r="HS128" s="215"/>
      <c r="HT128" s="215"/>
      <c r="HU128" s="215"/>
      <c r="HV128" s="215"/>
      <c r="HW128" s="215"/>
      <c r="HX128" s="215"/>
      <c r="HY128" s="215"/>
      <c r="HZ128" s="215"/>
      <c r="IA128" s="215"/>
      <c r="IB128" s="215"/>
      <c r="IC128" s="215"/>
      <c r="ID128" s="215"/>
      <c r="IE128" s="215"/>
      <c r="IF128" s="215"/>
      <c r="IG128" s="215"/>
      <c r="IH128" s="215"/>
      <c r="II128" s="215"/>
      <c r="IJ128" s="215"/>
      <c r="IK128" s="215"/>
      <c r="IL128" s="215"/>
      <c r="IM128" s="215"/>
      <c r="IN128" s="215"/>
      <c r="IO128" s="215"/>
      <c r="IP128" s="215"/>
      <c r="IQ128" s="215"/>
      <c r="IR128" s="215"/>
      <c r="IS128" s="215"/>
      <c r="IT128" s="215"/>
      <c r="IU128" s="215"/>
      <c r="IV128" s="215"/>
    </row>
    <row r="129" spans="1:256" ht="18" thickTop="1">
      <c r="A129" s="214"/>
      <c r="B129" s="213" t="s">
        <v>0</v>
      </c>
      <c r="C129" s="234"/>
      <c r="D129" s="213"/>
      <c r="E129" s="214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5"/>
      <c r="DK129" s="215"/>
      <c r="DL129" s="215"/>
      <c r="DM129" s="215"/>
      <c r="DN129" s="215"/>
      <c r="DO129" s="215"/>
      <c r="DP129" s="215"/>
      <c r="DQ129" s="215"/>
      <c r="DR129" s="215"/>
      <c r="DS129" s="215"/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  <c r="EW129" s="215"/>
      <c r="EX129" s="215"/>
      <c r="EY129" s="215"/>
      <c r="EZ129" s="215"/>
      <c r="FA129" s="215"/>
      <c r="FB129" s="215"/>
      <c r="FC129" s="215"/>
      <c r="FD129" s="215"/>
      <c r="FE129" s="215"/>
      <c r="FF129" s="215"/>
      <c r="FG129" s="215"/>
      <c r="FH129" s="215"/>
      <c r="FI129" s="215"/>
      <c r="FJ129" s="215"/>
      <c r="FK129" s="215"/>
      <c r="FL129" s="215"/>
      <c r="FM129" s="215"/>
      <c r="FN129" s="215"/>
      <c r="FO129" s="215"/>
      <c r="FP129" s="215"/>
      <c r="FQ129" s="215"/>
      <c r="FR129" s="215"/>
      <c r="FS129" s="215"/>
      <c r="FT129" s="215"/>
      <c r="FU129" s="215"/>
      <c r="FV129" s="215"/>
      <c r="FW129" s="215"/>
      <c r="FX129" s="215"/>
      <c r="FY129" s="215"/>
      <c r="FZ129" s="215"/>
      <c r="GA129" s="215"/>
      <c r="GB129" s="215"/>
      <c r="GC129" s="215"/>
      <c r="GD129" s="215"/>
      <c r="GE129" s="215"/>
      <c r="GF129" s="215"/>
      <c r="GG129" s="215"/>
      <c r="GH129" s="215"/>
      <c r="GI129" s="215"/>
      <c r="GJ129" s="215"/>
      <c r="GK129" s="215"/>
      <c r="GL129" s="215"/>
      <c r="GM129" s="215"/>
      <c r="GN129" s="215"/>
      <c r="GO129" s="215"/>
      <c r="GP129" s="215"/>
      <c r="GQ129" s="215"/>
      <c r="GR129" s="215"/>
      <c r="GS129" s="215"/>
      <c r="GT129" s="215"/>
      <c r="GU129" s="215"/>
      <c r="GV129" s="215"/>
      <c r="GW129" s="215"/>
      <c r="GX129" s="215"/>
      <c r="GY129" s="215"/>
      <c r="GZ129" s="215"/>
      <c r="HA129" s="215"/>
      <c r="HB129" s="215"/>
      <c r="HC129" s="215"/>
      <c r="HD129" s="215"/>
      <c r="HE129" s="215"/>
      <c r="HF129" s="215"/>
      <c r="HG129" s="215"/>
      <c r="HH129" s="215"/>
      <c r="HI129" s="215"/>
      <c r="HJ129" s="215"/>
      <c r="HK129" s="215"/>
      <c r="HL129" s="215"/>
      <c r="HM129" s="215"/>
      <c r="HN129" s="215"/>
      <c r="HO129" s="215"/>
      <c r="HP129" s="215"/>
      <c r="HQ129" s="215"/>
      <c r="HR129" s="215"/>
      <c r="HS129" s="215"/>
      <c r="HT129" s="215"/>
      <c r="HU129" s="215"/>
      <c r="HV129" s="215"/>
      <c r="HW129" s="215"/>
      <c r="HX129" s="215"/>
      <c r="HY129" s="215"/>
      <c r="HZ129" s="215"/>
      <c r="IA129" s="215"/>
      <c r="IB129" s="215"/>
      <c r="IC129" s="215"/>
      <c r="ID129" s="215"/>
      <c r="IE129" s="215"/>
      <c r="IF129" s="215"/>
      <c r="IG129" s="215"/>
      <c r="IH129" s="215"/>
      <c r="II129" s="215"/>
      <c r="IJ129" s="215"/>
      <c r="IK129" s="215"/>
      <c r="IL129" s="215"/>
      <c r="IM129" s="215"/>
      <c r="IN129" s="215"/>
      <c r="IO129" s="215"/>
      <c r="IP129" s="215"/>
      <c r="IQ129" s="215"/>
      <c r="IR129" s="215"/>
      <c r="IS129" s="215"/>
      <c r="IT129" s="215"/>
      <c r="IU129" s="215"/>
      <c r="IV129" s="215"/>
    </row>
    <row r="130" spans="1:256" ht="17.25">
      <c r="A130" s="214" t="s">
        <v>105</v>
      </c>
      <c r="B130" s="213" t="s">
        <v>282</v>
      </c>
      <c r="C130" s="234"/>
      <c r="D130" s="213"/>
      <c r="E130" s="214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5"/>
      <c r="ER130" s="215"/>
      <c r="ES130" s="215"/>
      <c r="ET130" s="215"/>
      <c r="EU130" s="215"/>
      <c r="EV130" s="215"/>
      <c r="EW130" s="215"/>
      <c r="EX130" s="215"/>
      <c r="EY130" s="215"/>
      <c r="EZ130" s="215"/>
      <c r="FA130" s="215"/>
      <c r="FB130" s="215"/>
      <c r="FC130" s="215"/>
      <c r="FD130" s="215"/>
      <c r="FE130" s="215"/>
      <c r="FF130" s="215"/>
      <c r="FG130" s="215"/>
      <c r="FH130" s="215"/>
      <c r="FI130" s="215"/>
      <c r="FJ130" s="215"/>
      <c r="FK130" s="215"/>
      <c r="FL130" s="215"/>
      <c r="FM130" s="215"/>
      <c r="FN130" s="215"/>
      <c r="FO130" s="215"/>
      <c r="FP130" s="215"/>
      <c r="FQ130" s="215"/>
      <c r="FR130" s="215"/>
      <c r="FS130" s="215"/>
      <c r="FT130" s="215"/>
      <c r="FU130" s="215"/>
      <c r="FV130" s="215"/>
      <c r="FW130" s="215"/>
      <c r="FX130" s="215"/>
      <c r="FY130" s="215"/>
      <c r="FZ130" s="215"/>
      <c r="GA130" s="215"/>
      <c r="GB130" s="215"/>
      <c r="GC130" s="215"/>
      <c r="GD130" s="215"/>
      <c r="GE130" s="215"/>
      <c r="GF130" s="215"/>
      <c r="GG130" s="215"/>
      <c r="GH130" s="215"/>
      <c r="GI130" s="215"/>
      <c r="GJ130" s="215"/>
      <c r="GK130" s="215"/>
      <c r="GL130" s="215"/>
      <c r="GM130" s="215"/>
      <c r="GN130" s="215"/>
      <c r="GO130" s="215"/>
      <c r="GP130" s="215"/>
      <c r="GQ130" s="215"/>
      <c r="GR130" s="215"/>
      <c r="GS130" s="215"/>
      <c r="GT130" s="215"/>
      <c r="GU130" s="215"/>
      <c r="GV130" s="215"/>
      <c r="GW130" s="215"/>
      <c r="GX130" s="215"/>
      <c r="GY130" s="215"/>
      <c r="GZ130" s="215"/>
      <c r="HA130" s="215"/>
      <c r="HB130" s="215"/>
      <c r="HC130" s="215"/>
      <c r="HD130" s="215"/>
      <c r="HE130" s="215"/>
      <c r="HF130" s="215"/>
      <c r="HG130" s="215"/>
      <c r="HH130" s="215"/>
      <c r="HI130" s="215"/>
      <c r="HJ130" s="215"/>
      <c r="HK130" s="215"/>
      <c r="HL130" s="215"/>
      <c r="HM130" s="215"/>
      <c r="HN130" s="215"/>
      <c r="HO130" s="215"/>
      <c r="HP130" s="215"/>
      <c r="HQ130" s="215"/>
      <c r="HR130" s="215"/>
      <c r="HS130" s="215"/>
      <c r="HT130" s="215"/>
      <c r="HU130" s="215"/>
      <c r="HV130" s="215"/>
      <c r="HW130" s="215"/>
      <c r="HX130" s="215"/>
      <c r="HY130" s="215"/>
      <c r="HZ130" s="215"/>
      <c r="IA130" s="215"/>
      <c r="IB130" s="215"/>
      <c r="IC130" s="215"/>
      <c r="ID130" s="215"/>
      <c r="IE130" s="215"/>
      <c r="IF130" s="215"/>
      <c r="IG130" s="215"/>
      <c r="IH130" s="215"/>
      <c r="II130" s="215"/>
      <c r="IJ130" s="215"/>
      <c r="IK130" s="215"/>
      <c r="IL130" s="215"/>
      <c r="IM130" s="215"/>
      <c r="IN130" s="215"/>
      <c r="IO130" s="215"/>
      <c r="IP130" s="215"/>
      <c r="IQ130" s="215"/>
      <c r="IR130" s="215"/>
      <c r="IS130" s="215"/>
      <c r="IT130" s="215"/>
      <c r="IU130" s="215"/>
      <c r="IV130" s="215"/>
    </row>
    <row r="131" spans="1:256" ht="17.25">
      <c r="A131" s="217" t="str">
        <f>+A3</f>
        <v>June 2005</v>
      </c>
      <c r="B131" s="213" t="s">
        <v>105</v>
      </c>
      <c r="C131" s="234"/>
      <c r="D131" s="213"/>
      <c r="E131" s="217" t="s">
        <v>463</v>
      </c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15"/>
      <c r="EL131" s="215"/>
      <c r="EM131" s="215"/>
      <c r="EN131" s="215"/>
      <c r="EO131" s="215"/>
      <c r="EP131" s="215"/>
      <c r="EQ131" s="215"/>
      <c r="ER131" s="215"/>
      <c r="ES131" s="215"/>
      <c r="ET131" s="215"/>
      <c r="EU131" s="215"/>
      <c r="EV131" s="215"/>
      <c r="EW131" s="215"/>
      <c r="EX131" s="215"/>
      <c r="EY131" s="215"/>
      <c r="EZ131" s="215"/>
      <c r="FA131" s="215"/>
      <c r="FB131" s="215"/>
      <c r="FC131" s="215"/>
      <c r="FD131" s="215"/>
      <c r="FE131" s="215"/>
      <c r="FF131" s="215"/>
      <c r="FG131" s="215"/>
      <c r="FH131" s="215"/>
      <c r="FI131" s="215"/>
      <c r="FJ131" s="215"/>
      <c r="FK131" s="215"/>
      <c r="FL131" s="215"/>
      <c r="FM131" s="215"/>
      <c r="FN131" s="215"/>
      <c r="FO131" s="215"/>
      <c r="FP131" s="215"/>
      <c r="FQ131" s="215"/>
      <c r="FR131" s="215"/>
      <c r="FS131" s="215"/>
      <c r="FT131" s="215"/>
      <c r="FU131" s="215"/>
      <c r="FV131" s="215"/>
      <c r="FW131" s="215"/>
      <c r="FX131" s="215"/>
      <c r="FY131" s="215"/>
      <c r="FZ131" s="215"/>
      <c r="GA131" s="215"/>
      <c r="GB131" s="215"/>
      <c r="GC131" s="215"/>
      <c r="GD131" s="215"/>
      <c r="GE131" s="215"/>
      <c r="GF131" s="215"/>
      <c r="GG131" s="215"/>
      <c r="GH131" s="215"/>
      <c r="GI131" s="215"/>
      <c r="GJ131" s="215"/>
      <c r="GK131" s="215"/>
      <c r="GL131" s="215"/>
      <c r="GM131" s="215"/>
      <c r="GN131" s="215"/>
      <c r="GO131" s="215"/>
      <c r="GP131" s="215"/>
      <c r="GQ131" s="215"/>
      <c r="GR131" s="215"/>
      <c r="GS131" s="215"/>
      <c r="GT131" s="215"/>
      <c r="GU131" s="215"/>
      <c r="GV131" s="215"/>
      <c r="GW131" s="215"/>
      <c r="GX131" s="215"/>
      <c r="GY131" s="215"/>
      <c r="GZ131" s="215"/>
      <c r="HA131" s="215"/>
      <c r="HB131" s="215"/>
      <c r="HC131" s="215"/>
      <c r="HD131" s="215"/>
      <c r="HE131" s="215"/>
      <c r="HF131" s="215"/>
      <c r="HG131" s="215"/>
      <c r="HH131" s="215"/>
      <c r="HI131" s="215"/>
      <c r="HJ131" s="215"/>
      <c r="HK131" s="215"/>
      <c r="HL131" s="215"/>
      <c r="HM131" s="215"/>
      <c r="HN131" s="215"/>
      <c r="HO131" s="215"/>
      <c r="HP131" s="215"/>
      <c r="HQ131" s="215"/>
      <c r="HR131" s="215"/>
      <c r="HS131" s="215"/>
      <c r="HT131" s="215"/>
      <c r="HU131" s="215"/>
      <c r="HV131" s="215"/>
      <c r="HW131" s="215"/>
      <c r="HX131" s="215"/>
      <c r="HY131" s="215"/>
      <c r="HZ131" s="215"/>
      <c r="IA131" s="215"/>
      <c r="IB131" s="215"/>
      <c r="IC131" s="215"/>
      <c r="ID131" s="215"/>
      <c r="IE131" s="215"/>
      <c r="IF131" s="215"/>
      <c r="IG131" s="215"/>
      <c r="IH131" s="215"/>
      <c r="II131" s="215"/>
      <c r="IJ131" s="215"/>
      <c r="IK131" s="215"/>
      <c r="IL131" s="215"/>
      <c r="IM131" s="215"/>
      <c r="IN131" s="215"/>
      <c r="IO131" s="215"/>
      <c r="IP131" s="215"/>
      <c r="IQ131" s="215"/>
      <c r="IR131" s="215"/>
      <c r="IS131" s="215"/>
      <c r="IT131" s="215"/>
      <c r="IU131" s="215"/>
      <c r="IV131" s="215"/>
    </row>
    <row r="132" spans="1:256" ht="17.25">
      <c r="A132" s="218" t="s">
        <v>242</v>
      </c>
      <c r="B132" s="219">
        <v>2004</v>
      </c>
      <c r="C132" s="220">
        <v>2005</v>
      </c>
      <c r="D132" s="218" t="s">
        <v>243</v>
      </c>
      <c r="E132" s="218" t="s">
        <v>244</v>
      </c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  <c r="EW132" s="215"/>
      <c r="EX132" s="215"/>
      <c r="EY132" s="215"/>
      <c r="EZ132" s="215"/>
      <c r="FA132" s="215"/>
      <c r="FB132" s="215"/>
      <c r="FC132" s="215"/>
      <c r="FD132" s="215"/>
      <c r="FE132" s="215"/>
      <c r="FF132" s="215"/>
      <c r="FG132" s="215"/>
      <c r="FH132" s="215"/>
      <c r="FI132" s="215"/>
      <c r="FJ132" s="215"/>
      <c r="FK132" s="215"/>
      <c r="FL132" s="215"/>
      <c r="FM132" s="215"/>
      <c r="FN132" s="215"/>
      <c r="FO132" s="215"/>
      <c r="FP132" s="215"/>
      <c r="FQ132" s="215"/>
      <c r="FR132" s="215"/>
      <c r="FS132" s="215"/>
      <c r="FT132" s="215"/>
      <c r="FU132" s="215"/>
      <c r="FV132" s="215"/>
      <c r="FW132" s="215"/>
      <c r="FX132" s="215"/>
      <c r="FY132" s="215"/>
      <c r="FZ132" s="215"/>
      <c r="GA132" s="215"/>
      <c r="GB132" s="215"/>
      <c r="GC132" s="215"/>
      <c r="GD132" s="215"/>
      <c r="GE132" s="215"/>
      <c r="GF132" s="215"/>
      <c r="GG132" s="215"/>
      <c r="GH132" s="215"/>
      <c r="GI132" s="215"/>
      <c r="GJ132" s="215"/>
      <c r="GK132" s="215"/>
      <c r="GL132" s="215"/>
      <c r="GM132" s="215"/>
      <c r="GN132" s="215"/>
      <c r="GO132" s="215"/>
      <c r="GP132" s="215"/>
      <c r="GQ132" s="215"/>
      <c r="GR132" s="215"/>
      <c r="GS132" s="215"/>
      <c r="GT132" s="215"/>
      <c r="GU132" s="215"/>
      <c r="GV132" s="215"/>
      <c r="GW132" s="215"/>
      <c r="GX132" s="215"/>
      <c r="GY132" s="215"/>
      <c r="GZ132" s="215"/>
      <c r="HA132" s="215"/>
      <c r="HB132" s="215"/>
      <c r="HC132" s="215"/>
      <c r="HD132" s="215"/>
      <c r="HE132" s="215"/>
      <c r="HF132" s="215"/>
      <c r="HG132" s="215"/>
      <c r="HH132" s="215"/>
      <c r="HI132" s="215"/>
      <c r="HJ132" s="215"/>
      <c r="HK132" s="215"/>
      <c r="HL132" s="215"/>
      <c r="HM132" s="215"/>
      <c r="HN132" s="215"/>
      <c r="HO132" s="215"/>
      <c r="HP132" s="215"/>
      <c r="HQ132" s="215"/>
      <c r="HR132" s="215"/>
      <c r="HS132" s="215"/>
      <c r="HT132" s="215"/>
      <c r="HU132" s="215"/>
      <c r="HV132" s="215"/>
      <c r="HW132" s="215"/>
      <c r="HX132" s="215"/>
      <c r="HY132" s="215"/>
      <c r="HZ132" s="215"/>
      <c r="IA132" s="215"/>
      <c r="IB132" s="215"/>
      <c r="IC132" s="215"/>
      <c r="ID132" s="215"/>
      <c r="IE132" s="215"/>
      <c r="IF132" s="215"/>
      <c r="IG132" s="215"/>
      <c r="IH132" s="215"/>
      <c r="II132" s="215"/>
      <c r="IJ132" s="215"/>
      <c r="IK132" s="215"/>
      <c r="IL132" s="215"/>
      <c r="IM132" s="215"/>
      <c r="IN132" s="215"/>
      <c r="IO132" s="215"/>
      <c r="IP132" s="215"/>
      <c r="IQ132" s="215"/>
      <c r="IR132" s="215"/>
      <c r="IS132" s="215"/>
      <c r="IT132" s="215"/>
      <c r="IU132" s="215"/>
      <c r="IV132" s="215"/>
    </row>
    <row r="133" spans="1:256" ht="17.25">
      <c r="A133" s="222" t="s">
        <v>355</v>
      </c>
      <c r="B133" s="223" t="s">
        <v>106</v>
      </c>
      <c r="C133" s="223" t="s">
        <v>106</v>
      </c>
      <c r="D133" s="223"/>
      <c r="E133" s="224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5"/>
      <c r="EV133" s="215"/>
      <c r="EW133" s="215"/>
      <c r="EX133" s="215"/>
      <c r="EY133" s="215"/>
      <c r="EZ133" s="215"/>
      <c r="FA133" s="215"/>
      <c r="FB133" s="215"/>
      <c r="FC133" s="215"/>
      <c r="FD133" s="215"/>
      <c r="FE133" s="215"/>
      <c r="FF133" s="215"/>
      <c r="FG133" s="215"/>
      <c r="FH133" s="215"/>
      <c r="FI133" s="215"/>
      <c r="FJ133" s="215"/>
      <c r="FK133" s="215"/>
      <c r="FL133" s="215"/>
      <c r="FM133" s="215"/>
      <c r="FN133" s="215"/>
      <c r="FO133" s="215"/>
      <c r="FP133" s="215"/>
      <c r="FQ133" s="215"/>
      <c r="FR133" s="215"/>
      <c r="FS133" s="215"/>
      <c r="FT133" s="215"/>
      <c r="FU133" s="215"/>
      <c r="FV133" s="215"/>
      <c r="FW133" s="215"/>
      <c r="FX133" s="215"/>
      <c r="FY133" s="215"/>
      <c r="FZ133" s="215"/>
      <c r="GA133" s="215"/>
      <c r="GB133" s="215"/>
      <c r="GC133" s="215"/>
      <c r="GD133" s="215"/>
      <c r="GE133" s="215"/>
      <c r="GF133" s="215"/>
      <c r="GG133" s="215"/>
      <c r="GH133" s="215"/>
      <c r="GI133" s="215"/>
      <c r="GJ133" s="215"/>
      <c r="GK133" s="215"/>
      <c r="GL133" s="215"/>
      <c r="GM133" s="215"/>
      <c r="GN133" s="215"/>
      <c r="GO133" s="215"/>
      <c r="GP133" s="215"/>
      <c r="GQ133" s="215"/>
      <c r="GR133" s="215"/>
      <c r="GS133" s="215"/>
      <c r="GT133" s="215"/>
      <c r="GU133" s="215"/>
      <c r="GV133" s="215"/>
      <c r="GW133" s="215"/>
      <c r="GX133" s="215"/>
      <c r="GY133" s="215"/>
      <c r="GZ133" s="215"/>
      <c r="HA133" s="215"/>
      <c r="HB133" s="215"/>
      <c r="HC133" s="215"/>
      <c r="HD133" s="215"/>
      <c r="HE133" s="215"/>
      <c r="HF133" s="215"/>
      <c r="HG133" s="215"/>
      <c r="HH133" s="215"/>
      <c r="HI133" s="215"/>
      <c r="HJ133" s="215"/>
      <c r="HK133" s="215"/>
      <c r="HL133" s="215"/>
      <c r="HM133" s="215"/>
      <c r="HN133" s="215"/>
      <c r="HO133" s="215"/>
      <c r="HP133" s="215"/>
      <c r="HQ133" s="215"/>
      <c r="HR133" s="215"/>
      <c r="HS133" s="215"/>
      <c r="HT133" s="215"/>
      <c r="HU133" s="215"/>
      <c r="HV133" s="215"/>
      <c r="HW133" s="215"/>
      <c r="HX133" s="215"/>
      <c r="HY133" s="215"/>
      <c r="HZ133" s="215"/>
      <c r="IA133" s="215"/>
      <c r="IB133" s="215"/>
      <c r="IC133" s="215"/>
      <c r="ID133" s="215"/>
      <c r="IE133" s="215"/>
      <c r="IF133" s="215"/>
      <c r="IG133" s="215"/>
      <c r="IH133" s="215"/>
      <c r="II133" s="215"/>
      <c r="IJ133" s="215"/>
      <c r="IK133" s="215"/>
      <c r="IL133" s="215"/>
      <c r="IM133" s="215"/>
      <c r="IN133" s="215"/>
      <c r="IO133" s="215"/>
      <c r="IP133" s="215"/>
      <c r="IQ133" s="215"/>
      <c r="IR133" s="215"/>
      <c r="IS133" s="215"/>
      <c r="IT133" s="215"/>
      <c r="IU133" s="215"/>
      <c r="IV133" s="215"/>
    </row>
    <row r="134" spans="1:256" ht="17.25">
      <c r="A134" s="223" t="s">
        <v>356</v>
      </c>
      <c r="B134" s="231">
        <v>16436.01</v>
      </c>
      <c r="C134" s="231">
        <v>-6572.86</v>
      </c>
      <c r="D134" s="235"/>
      <c r="E134" s="236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5"/>
      <c r="CP134" s="215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15"/>
      <c r="EL134" s="215"/>
      <c r="EM134" s="215"/>
      <c r="EN134" s="215"/>
      <c r="EO134" s="215"/>
      <c r="EP134" s="215"/>
      <c r="EQ134" s="215"/>
      <c r="ER134" s="215"/>
      <c r="ES134" s="215"/>
      <c r="ET134" s="215"/>
      <c r="EU134" s="215"/>
      <c r="EV134" s="215"/>
      <c r="EW134" s="215"/>
      <c r="EX134" s="215"/>
      <c r="EY134" s="215"/>
      <c r="EZ134" s="215"/>
      <c r="FA134" s="215"/>
      <c r="FB134" s="215"/>
      <c r="FC134" s="215"/>
      <c r="FD134" s="215"/>
      <c r="FE134" s="215"/>
      <c r="FF134" s="215"/>
      <c r="FG134" s="215"/>
      <c r="FH134" s="215"/>
      <c r="FI134" s="215"/>
      <c r="FJ134" s="215"/>
      <c r="FK134" s="215"/>
      <c r="FL134" s="215"/>
      <c r="FM134" s="215"/>
      <c r="FN134" s="215"/>
      <c r="FO134" s="215"/>
      <c r="FP134" s="215"/>
      <c r="FQ134" s="215"/>
      <c r="FR134" s="215"/>
      <c r="FS134" s="215"/>
      <c r="FT134" s="215"/>
      <c r="FU134" s="215"/>
      <c r="FV134" s="215"/>
      <c r="FW134" s="215"/>
      <c r="FX134" s="215"/>
      <c r="FY134" s="215"/>
      <c r="FZ134" s="215"/>
      <c r="GA134" s="215"/>
      <c r="GB134" s="215"/>
      <c r="GC134" s="215"/>
      <c r="GD134" s="215"/>
      <c r="GE134" s="215"/>
      <c r="GF134" s="215"/>
      <c r="GG134" s="215"/>
      <c r="GH134" s="215"/>
      <c r="GI134" s="215"/>
      <c r="GJ134" s="215"/>
      <c r="GK134" s="215"/>
      <c r="GL134" s="215"/>
      <c r="GM134" s="215"/>
      <c r="GN134" s="215"/>
      <c r="GO134" s="215"/>
      <c r="GP134" s="215"/>
      <c r="GQ134" s="215"/>
      <c r="GR134" s="215"/>
      <c r="GS134" s="215"/>
      <c r="GT134" s="215"/>
      <c r="GU134" s="215"/>
      <c r="GV134" s="215"/>
      <c r="GW134" s="215"/>
      <c r="GX134" s="215"/>
      <c r="GY134" s="215"/>
      <c r="GZ134" s="215"/>
      <c r="HA134" s="215"/>
      <c r="HB134" s="215"/>
      <c r="HC134" s="215"/>
      <c r="HD134" s="215"/>
      <c r="HE134" s="215"/>
      <c r="HF134" s="215"/>
      <c r="HG134" s="215"/>
      <c r="HH134" s="215"/>
      <c r="HI134" s="215"/>
      <c r="HJ134" s="215"/>
      <c r="HK134" s="215"/>
      <c r="HL134" s="215"/>
      <c r="HM134" s="215"/>
      <c r="HN134" s="215"/>
      <c r="HO134" s="215"/>
      <c r="HP134" s="215"/>
      <c r="HQ134" s="215"/>
      <c r="HR134" s="215"/>
      <c r="HS134" s="215"/>
      <c r="HT134" s="215"/>
      <c r="HU134" s="215"/>
      <c r="HV134" s="215"/>
      <c r="HW134" s="215"/>
      <c r="HX134" s="215"/>
      <c r="HY134" s="215"/>
      <c r="HZ134" s="215"/>
      <c r="IA134" s="215"/>
      <c r="IB134" s="215"/>
      <c r="IC134" s="215"/>
      <c r="ID134" s="215"/>
      <c r="IE134" s="215"/>
      <c r="IF134" s="215"/>
      <c r="IG134" s="215"/>
      <c r="IH134" s="215"/>
      <c r="II134" s="215"/>
      <c r="IJ134" s="215"/>
      <c r="IK134" s="215"/>
      <c r="IL134" s="215"/>
      <c r="IM134" s="215"/>
      <c r="IN134" s="215"/>
      <c r="IO134" s="215"/>
      <c r="IP134" s="215"/>
      <c r="IQ134" s="215"/>
      <c r="IR134" s="215"/>
      <c r="IS134" s="215"/>
      <c r="IT134" s="215"/>
      <c r="IU134" s="215"/>
      <c r="IV134" s="215"/>
    </row>
    <row r="135" spans="1:256" ht="17.25">
      <c r="A135" s="223" t="s">
        <v>357</v>
      </c>
      <c r="B135" s="231">
        <v>145251.75</v>
      </c>
      <c r="C135" s="231">
        <v>337</v>
      </c>
      <c r="D135" s="235"/>
      <c r="E135" s="236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  <c r="CG135" s="215"/>
      <c r="CH135" s="215"/>
      <c r="CI135" s="215"/>
      <c r="CJ135" s="215"/>
      <c r="CK135" s="215"/>
      <c r="CL135" s="215"/>
      <c r="CM135" s="215"/>
      <c r="CN135" s="215"/>
      <c r="CO135" s="215"/>
      <c r="CP135" s="215"/>
      <c r="CQ135" s="215"/>
      <c r="CR135" s="215"/>
      <c r="CS135" s="215"/>
      <c r="CT135" s="215"/>
      <c r="CU135" s="215"/>
      <c r="CV135" s="215"/>
      <c r="CW135" s="215"/>
      <c r="CX135" s="215"/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15"/>
      <c r="EL135" s="215"/>
      <c r="EM135" s="215"/>
      <c r="EN135" s="215"/>
      <c r="EO135" s="215"/>
      <c r="EP135" s="215"/>
      <c r="EQ135" s="215"/>
      <c r="ER135" s="215"/>
      <c r="ES135" s="215"/>
      <c r="ET135" s="215"/>
      <c r="EU135" s="215"/>
      <c r="EV135" s="215"/>
      <c r="EW135" s="215"/>
      <c r="EX135" s="215"/>
      <c r="EY135" s="215"/>
      <c r="EZ135" s="215"/>
      <c r="FA135" s="215"/>
      <c r="FB135" s="215"/>
      <c r="FC135" s="215"/>
      <c r="FD135" s="215"/>
      <c r="FE135" s="215"/>
      <c r="FF135" s="215"/>
      <c r="FG135" s="215"/>
      <c r="FH135" s="215"/>
      <c r="FI135" s="215"/>
      <c r="FJ135" s="215"/>
      <c r="FK135" s="215"/>
      <c r="FL135" s="215"/>
      <c r="FM135" s="215"/>
      <c r="FN135" s="215"/>
      <c r="FO135" s="215"/>
      <c r="FP135" s="215"/>
      <c r="FQ135" s="215"/>
      <c r="FR135" s="215"/>
      <c r="FS135" s="215"/>
      <c r="FT135" s="215"/>
      <c r="FU135" s="215"/>
      <c r="FV135" s="215"/>
      <c r="FW135" s="215"/>
      <c r="FX135" s="215"/>
      <c r="FY135" s="215"/>
      <c r="FZ135" s="215"/>
      <c r="GA135" s="215"/>
      <c r="GB135" s="215"/>
      <c r="GC135" s="215"/>
      <c r="GD135" s="215"/>
      <c r="GE135" s="215"/>
      <c r="GF135" s="215"/>
      <c r="GG135" s="215"/>
      <c r="GH135" s="215"/>
      <c r="GI135" s="215"/>
      <c r="GJ135" s="215"/>
      <c r="GK135" s="215"/>
      <c r="GL135" s="215"/>
      <c r="GM135" s="215"/>
      <c r="GN135" s="215"/>
      <c r="GO135" s="215"/>
      <c r="GP135" s="215"/>
      <c r="GQ135" s="215"/>
      <c r="GR135" s="215"/>
      <c r="GS135" s="215"/>
      <c r="GT135" s="215"/>
      <c r="GU135" s="215"/>
      <c r="GV135" s="215"/>
      <c r="GW135" s="215"/>
      <c r="GX135" s="215"/>
      <c r="GY135" s="215"/>
      <c r="GZ135" s="215"/>
      <c r="HA135" s="215"/>
      <c r="HB135" s="215"/>
      <c r="HC135" s="215"/>
      <c r="HD135" s="215"/>
      <c r="HE135" s="215"/>
      <c r="HF135" s="215"/>
      <c r="HG135" s="215"/>
      <c r="HH135" s="215"/>
      <c r="HI135" s="215"/>
      <c r="HJ135" s="215"/>
      <c r="HK135" s="215"/>
      <c r="HL135" s="215"/>
      <c r="HM135" s="215"/>
      <c r="HN135" s="215"/>
      <c r="HO135" s="215"/>
      <c r="HP135" s="215"/>
      <c r="HQ135" s="215"/>
      <c r="HR135" s="215"/>
      <c r="HS135" s="215"/>
      <c r="HT135" s="215"/>
      <c r="HU135" s="215"/>
      <c r="HV135" s="215"/>
      <c r="HW135" s="215"/>
      <c r="HX135" s="215"/>
      <c r="HY135" s="215"/>
      <c r="HZ135" s="215"/>
      <c r="IA135" s="215"/>
      <c r="IB135" s="215"/>
      <c r="IC135" s="215"/>
      <c r="ID135" s="215"/>
      <c r="IE135" s="215"/>
      <c r="IF135" s="215"/>
      <c r="IG135" s="215"/>
      <c r="IH135" s="215"/>
      <c r="II135" s="215"/>
      <c r="IJ135" s="215"/>
      <c r="IK135" s="215"/>
      <c r="IL135" s="215"/>
      <c r="IM135" s="215"/>
      <c r="IN135" s="215"/>
      <c r="IO135" s="215"/>
      <c r="IP135" s="215"/>
      <c r="IQ135" s="215"/>
      <c r="IR135" s="215"/>
      <c r="IS135" s="215"/>
      <c r="IT135" s="215"/>
      <c r="IU135" s="215"/>
      <c r="IV135" s="215"/>
    </row>
    <row r="136" spans="1:256" ht="17.25">
      <c r="A136" s="223" t="s">
        <v>358</v>
      </c>
      <c r="B136" s="231">
        <v>21230.8</v>
      </c>
      <c r="C136" s="231">
        <v>16611.85</v>
      </c>
      <c r="D136" s="235"/>
      <c r="E136" s="236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  <c r="EW136" s="215"/>
      <c r="EX136" s="215"/>
      <c r="EY136" s="215"/>
      <c r="EZ136" s="215"/>
      <c r="FA136" s="215"/>
      <c r="FB136" s="215"/>
      <c r="FC136" s="215"/>
      <c r="FD136" s="215"/>
      <c r="FE136" s="215"/>
      <c r="FF136" s="215"/>
      <c r="FG136" s="215"/>
      <c r="FH136" s="215"/>
      <c r="FI136" s="215"/>
      <c r="FJ136" s="215"/>
      <c r="FK136" s="215"/>
      <c r="FL136" s="215"/>
      <c r="FM136" s="215"/>
      <c r="FN136" s="215"/>
      <c r="FO136" s="215"/>
      <c r="FP136" s="215"/>
      <c r="FQ136" s="215"/>
      <c r="FR136" s="215"/>
      <c r="FS136" s="215"/>
      <c r="FT136" s="215"/>
      <c r="FU136" s="215"/>
      <c r="FV136" s="215"/>
      <c r="FW136" s="215"/>
      <c r="FX136" s="215"/>
      <c r="FY136" s="215"/>
      <c r="FZ136" s="215"/>
      <c r="GA136" s="215"/>
      <c r="GB136" s="215"/>
      <c r="GC136" s="215"/>
      <c r="GD136" s="215"/>
      <c r="GE136" s="215"/>
      <c r="GF136" s="215"/>
      <c r="GG136" s="215"/>
      <c r="GH136" s="215"/>
      <c r="GI136" s="215"/>
      <c r="GJ136" s="215"/>
      <c r="GK136" s="215"/>
      <c r="GL136" s="215"/>
      <c r="GM136" s="215"/>
      <c r="GN136" s="215"/>
      <c r="GO136" s="215"/>
      <c r="GP136" s="215"/>
      <c r="GQ136" s="215"/>
      <c r="GR136" s="215"/>
      <c r="GS136" s="215"/>
      <c r="GT136" s="215"/>
      <c r="GU136" s="215"/>
      <c r="GV136" s="215"/>
      <c r="GW136" s="215"/>
      <c r="GX136" s="215"/>
      <c r="GY136" s="215"/>
      <c r="GZ136" s="215"/>
      <c r="HA136" s="215"/>
      <c r="HB136" s="215"/>
      <c r="HC136" s="215"/>
      <c r="HD136" s="215"/>
      <c r="HE136" s="215"/>
      <c r="HF136" s="215"/>
      <c r="HG136" s="215"/>
      <c r="HH136" s="215"/>
      <c r="HI136" s="215"/>
      <c r="HJ136" s="215"/>
      <c r="HK136" s="215"/>
      <c r="HL136" s="215"/>
      <c r="HM136" s="215"/>
      <c r="HN136" s="215"/>
      <c r="HO136" s="215"/>
      <c r="HP136" s="215"/>
      <c r="HQ136" s="215"/>
      <c r="HR136" s="215"/>
      <c r="HS136" s="215"/>
      <c r="HT136" s="215"/>
      <c r="HU136" s="215"/>
      <c r="HV136" s="215"/>
      <c r="HW136" s="215"/>
      <c r="HX136" s="215"/>
      <c r="HY136" s="215"/>
      <c r="HZ136" s="215"/>
      <c r="IA136" s="215"/>
      <c r="IB136" s="215"/>
      <c r="IC136" s="215"/>
      <c r="ID136" s="215"/>
      <c r="IE136" s="215"/>
      <c r="IF136" s="215"/>
      <c r="IG136" s="215"/>
      <c r="IH136" s="215"/>
      <c r="II136" s="215"/>
      <c r="IJ136" s="215"/>
      <c r="IK136" s="215"/>
      <c r="IL136" s="215"/>
      <c r="IM136" s="215"/>
      <c r="IN136" s="215"/>
      <c r="IO136" s="215"/>
      <c r="IP136" s="215"/>
      <c r="IQ136" s="215"/>
      <c r="IR136" s="215"/>
      <c r="IS136" s="215"/>
      <c r="IT136" s="215"/>
      <c r="IU136" s="215"/>
      <c r="IV136" s="215"/>
    </row>
    <row r="137" spans="1:256" ht="17.25">
      <c r="A137" s="223" t="s">
        <v>359</v>
      </c>
      <c r="B137" s="231">
        <v>0</v>
      </c>
      <c r="C137" s="231">
        <v>0</v>
      </c>
      <c r="D137" s="235"/>
      <c r="E137" s="236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  <c r="EW137" s="215"/>
      <c r="EX137" s="215"/>
      <c r="EY137" s="215"/>
      <c r="EZ137" s="215"/>
      <c r="FA137" s="215"/>
      <c r="FB137" s="215"/>
      <c r="FC137" s="215"/>
      <c r="FD137" s="215"/>
      <c r="FE137" s="215"/>
      <c r="FF137" s="215"/>
      <c r="FG137" s="215"/>
      <c r="FH137" s="215"/>
      <c r="FI137" s="215"/>
      <c r="FJ137" s="215"/>
      <c r="FK137" s="215"/>
      <c r="FL137" s="215"/>
      <c r="FM137" s="215"/>
      <c r="FN137" s="215"/>
      <c r="FO137" s="215"/>
      <c r="FP137" s="215"/>
      <c r="FQ137" s="215"/>
      <c r="FR137" s="215"/>
      <c r="FS137" s="215"/>
      <c r="FT137" s="215"/>
      <c r="FU137" s="215"/>
      <c r="FV137" s="215"/>
      <c r="FW137" s="215"/>
      <c r="FX137" s="215"/>
      <c r="FY137" s="215"/>
      <c r="FZ137" s="215"/>
      <c r="GA137" s="215"/>
      <c r="GB137" s="215"/>
      <c r="GC137" s="215"/>
      <c r="GD137" s="215"/>
      <c r="GE137" s="215"/>
      <c r="GF137" s="215"/>
      <c r="GG137" s="215"/>
      <c r="GH137" s="215"/>
      <c r="GI137" s="215"/>
      <c r="GJ137" s="215"/>
      <c r="GK137" s="215"/>
      <c r="GL137" s="215"/>
      <c r="GM137" s="215"/>
      <c r="GN137" s="215"/>
      <c r="GO137" s="215"/>
      <c r="GP137" s="215"/>
      <c r="GQ137" s="215"/>
      <c r="GR137" s="215"/>
      <c r="GS137" s="215"/>
      <c r="GT137" s="215"/>
      <c r="GU137" s="215"/>
      <c r="GV137" s="215"/>
      <c r="GW137" s="215"/>
      <c r="GX137" s="215"/>
      <c r="GY137" s="215"/>
      <c r="GZ137" s="215"/>
      <c r="HA137" s="215"/>
      <c r="HB137" s="215"/>
      <c r="HC137" s="215"/>
      <c r="HD137" s="215"/>
      <c r="HE137" s="215"/>
      <c r="HF137" s="215"/>
      <c r="HG137" s="215"/>
      <c r="HH137" s="215"/>
      <c r="HI137" s="215"/>
      <c r="HJ137" s="215"/>
      <c r="HK137" s="215"/>
      <c r="HL137" s="215"/>
      <c r="HM137" s="215"/>
      <c r="HN137" s="215"/>
      <c r="HO137" s="215"/>
      <c r="HP137" s="215"/>
      <c r="HQ137" s="215"/>
      <c r="HR137" s="215"/>
      <c r="HS137" s="215"/>
      <c r="HT137" s="215"/>
      <c r="HU137" s="215"/>
      <c r="HV137" s="215"/>
      <c r="HW137" s="215"/>
      <c r="HX137" s="215"/>
      <c r="HY137" s="215"/>
      <c r="HZ137" s="215"/>
      <c r="IA137" s="215"/>
      <c r="IB137" s="215"/>
      <c r="IC137" s="215"/>
      <c r="ID137" s="215"/>
      <c r="IE137" s="215"/>
      <c r="IF137" s="215"/>
      <c r="IG137" s="215"/>
      <c r="IH137" s="215"/>
      <c r="II137" s="215"/>
      <c r="IJ137" s="215"/>
      <c r="IK137" s="215"/>
      <c r="IL137" s="215"/>
      <c r="IM137" s="215"/>
      <c r="IN137" s="215"/>
      <c r="IO137" s="215"/>
      <c r="IP137" s="215"/>
      <c r="IQ137" s="215"/>
      <c r="IR137" s="215"/>
      <c r="IS137" s="215"/>
      <c r="IT137" s="215"/>
      <c r="IU137" s="215"/>
      <c r="IV137" s="215"/>
    </row>
    <row r="138" spans="1:256" ht="17.25">
      <c r="A138" s="223" t="s">
        <v>360</v>
      </c>
      <c r="B138" s="231">
        <v>0</v>
      </c>
      <c r="C138" s="231">
        <v>0</v>
      </c>
      <c r="D138" s="235"/>
      <c r="E138" s="236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5"/>
      <c r="EL138" s="215"/>
      <c r="EM138" s="215"/>
      <c r="EN138" s="215"/>
      <c r="EO138" s="215"/>
      <c r="EP138" s="215"/>
      <c r="EQ138" s="215"/>
      <c r="ER138" s="215"/>
      <c r="ES138" s="215"/>
      <c r="ET138" s="215"/>
      <c r="EU138" s="215"/>
      <c r="EV138" s="215"/>
      <c r="EW138" s="215"/>
      <c r="EX138" s="215"/>
      <c r="EY138" s="215"/>
      <c r="EZ138" s="215"/>
      <c r="FA138" s="215"/>
      <c r="FB138" s="215"/>
      <c r="FC138" s="215"/>
      <c r="FD138" s="215"/>
      <c r="FE138" s="215"/>
      <c r="FF138" s="215"/>
      <c r="FG138" s="215"/>
      <c r="FH138" s="215"/>
      <c r="FI138" s="215"/>
      <c r="FJ138" s="215"/>
      <c r="FK138" s="215"/>
      <c r="FL138" s="215"/>
      <c r="FM138" s="215"/>
      <c r="FN138" s="215"/>
      <c r="FO138" s="215"/>
      <c r="FP138" s="215"/>
      <c r="FQ138" s="215"/>
      <c r="FR138" s="215"/>
      <c r="FS138" s="215"/>
      <c r="FT138" s="215"/>
      <c r="FU138" s="215"/>
      <c r="FV138" s="215"/>
      <c r="FW138" s="215"/>
      <c r="FX138" s="215"/>
      <c r="FY138" s="215"/>
      <c r="FZ138" s="215"/>
      <c r="GA138" s="215"/>
      <c r="GB138" s="215"/>
      <c r="GC138" s="215"/>
      <c r="GD138" s="215"/>
      <c r="GE138" s="215"/>
      <c r="GF138" s="215"/>
      <c r="GG138" s="215"/>
      <c r="GH138" s="215"/>
      <c r="GI138" s="215"/>
      <c r="GJ138" s="215"/>
      <c r="GK138" s="215"/>
      <c r="GL138" s="215"/>
      <c r="GM138" s="215"/>
      <c r="GN138" s="215"/>
      <c r="GO138" s="215"/>
      <c r="GP138" s="215"/>
      <c r="GQ138" s="215"/>
      <c r="GR138" s="215"/>
      <c r="GS138" s="215"/>
      <c r="GT138" s="215"/>
      <c r="GU138" s="215"/>
      <c r="GV138" s="215"/>
      <c r="GW138" s="215"/>
      <c r="GX138" s="215"/>
      <c r="GY138" s="215"/>
      <c r="GZ138" s="215"/>
      <c r="HA138" s="215"/>
      <c r="HB138" s="215"/>
      <c r="HC138" s="215"/>
      <c r="HD138" s="215"/>
      <c r="HE138" s="215"/>
      <c r="HF138" s="215"/>
      <c r="HG138" s="215"/>
      <c r="HH138" s="215"/>
      <c r="HI138" s="215"/>
      <c r="HJ138" s="215"/>
      <c r="HK138" s="215"/>
      <c r="HL138" s="215"/>
      <c r="HM138" s="215"/>
      <c r="HN138" s="215"/>
      <c r="HO138" s="215"/>
      <c r="HP138" s="215"/>
      <c r="HQ138" s="215"/>
      <c r="HR138" s="215"/>
      <c r="HS138" s="215"/>
      <c r="HT138" s="215"/>
      <c r="HU138" s="215"/>
      <c r="HV138" s="215"/>
      <c r="HW138" s="215"/>
      <c r="HX138" s="215"/>
      <c r="HY138" s="215"/>
      <c r="HZ138" s="215"/>
      <c r="IA138" s="215"/>
      <c r="IB138" s="215"/>
      <c r="IC138" s="215"/>
      <c r="ID138" s="215"/>
      <c r="IE138" s="215"/>
      <c r="IF138" s="215"/>
      <c r="IG138" s="215"/>
      <c r="IH138" s="215"/>
      <c r="II138" s="215"/>
      <c r="IJ138" s="215"/>
      <c r="IK138" s="215"/>
      <c r="IL138" s="215"/>
      <c r="IM138" s="215"/>
      <c r="IN138" s="215"/>
      <c r="IO138" s="215"/>
      <c r="IP138" s="215"/>
      <c r="IQ138" s="215"/>
      <c r="IR138" s="215"/>
      <c r="IS138" s="215"/>
      <c r="IT138" s="215"/>
      <c r="IU138" s="215"/>
      <c r="IV138" s="215"/>
    </row>
    <row r="139" spans="1:256" ht="17.25">
      <c r="A139" s="223" t="s">
        <v>361</v>
      </c>
      <c r="B139" s="231">
        <v>0</v>
      </c>
      <c r="C139" s="231">
        <v>0</v>
      </c>
      <c r="D139" s="235"/>
      <c r="E139" s="236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  <c r="EW139" s="215"/>
      <c r="EX139" s="215"/>
      <c r="EY139" s="215"/>
      <c r="EZ139" s="215"/>
      <c r="FA139" s="215"/>
      <c r="FB139" s="215"/>
      <c r="FC139" s="215"/>
      <c r="FD139" s="215"/>
      <c r="FE139" s="215"/>
      <c r="FF139" s="215"/>
      <c r="FG139" s="215"/>
      <c r="FH139" s="215"/>
      <c r="FI139" s="215"/>
      <c r="FJ139" s="215"/>
      <c r="FK139" s="215"/>
      <c r="FL139" s="215"/>
      <c r="FM139" s="215"/>
      <c r="FN139" s="215"/>
      <c r="FO139" s="215"/>
      <c r="FP139" s="215"/>
      <c r="FQ139" s="215"/>
      <c r="FR139" s="215"/>
      <c r="FS139" s="215"/>
      <c r="FT139" s="215"/>
      <c r="FU139" s="215"/>
      <c r="FV139" s="215"/>
      <c r="FW139" s="215"/>
      <c r="FX139" s="215"/>
      <c r="FY139" s="215"/>
      <c r="FZ139" s="215"/>
      <c r="GA139" s="215"/>
      <c r="GB139" s="215"/>
      <c r="GC139" s="215"/>
      <c r="GD139" s="215"/>
      <c r="GE139" s="215"/>
      <c r="GF139" s="215"/>
      <c r="GG139" s="215"/>
      <c r="GH139" s="215"/>
      <c r="GI139" s="215"/>
      <c r="GJ139" s="215"/>
      <c r="GK139" s="215"/>
      <c r="GL139" s="215"/>
      <c r="GM139" s="215"/>
      <c r="GN139" s="215"/>
      <c r="GO139" s="215"/>
      <c r="GP139" s="215"/>
      <c r="GQ139" s="215"/>
      <c r="GR139" s="215"/>
      <c r="GS139" s="215"/>
      <c r="GT139" s="215"/>
      <c r="GU139" s="215"/>
      <c r="GV139" s="215"/>
      <c r="GW139" s="215"/>
      <c r="GX139" s="215"/>
      <c r="GY139" s="215"/>
      <c r="GZ139" s="215"/>
      <c r="HA139" s="215"/>
      <c r="HB139" s="215"/>
      <c r="HC139" s="215"/>
      <c r="HD139" s="215"/>
      <c r="HE139" s="215"/>
      <c r="HF139" s="215"/>
      <c r="HG139" s="215"/>
      <c r="HH139" s="215"/>
      <c r="HI139" s="215"/>
      <c r="HJ139" s="215"/>
      <c r="HK139" s="215"/>
      <c r="HL139" s="215"/>
      <c r="HM139" s="215"/>
      <c r="HN139" s="215"/>
      <c r="HO139" s="215"/>
      <c r="HP139" s="215"/>
      <c r="HQ139" s="215"/>
      <c r="HR139" s="215"/>
      <c r="HS139" s="215"/>
      <c r="HT139" s="215"/>
      <c r="HU139" s="215"/>
      <c r="HV139" s="215"/>
      <c r="HW139" s="215"/>
      <c r="HX139" s="215"/>
      <c r="HY139" s="215"/>
      <c r="HZ139" s="215"/>
      <c r="IA139" s="215"/>
      <c r="IB139" s="215"/>
      <c r="IC139" s="215"/>
      <c r="ID139" s="215"/>
      <c r="IE139" s="215"/>
      <c r="IF139" s="215"/>
      <c r="IG139" s="215"/>
      <c r="IH139" s="215"/>
      <c r="II139" s="215"/>
      <c r="IJ139" s="215"/>
      <c r="IK139" s="215"/>
      <c r="IL139" s="215"/>
      <c r="IM139" s="215"/>
      <c r="IN139" s="215"/>
      <c r="IO139" s="215"/>
      <c r="IP139" s="215"/>
      <c r="IQ139" s="215"/>
      <c r="IR139" s="215"/>
      <c r="IS139" s="215"/>
      <c r="IT139" s="215"/>
      <c r="IU139" s="215"/>
      <c r="IV139" s="215"/>
    </row>
    <row r="140" spans="1:256" ht="17.25">
      <c r="A140" s="223" t="s">
        <v>362</v>
      </c>
      <c r="B140" s="231">
        <v>0</v>
      </c>
      <c r="C140" s="231">
        <v>0</v>
      </c>
      <c r="D140" s="235"/>
      <c r="E140" s="236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/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/>
      <c r="EV140" s="215"/>
      <c r="EW140" s="215"/>
      <c r="EX140" s="215"/>
      <c r="EY140" s="215"/>
      <c r="EZ140" s="215"/>
      <c r="FA140" s="215"/>
      <c r="FB140" s="215"/>
      <c r="FC140" s="215"/>
      <c r="FD140" s="215"/>
      <c r="FE140" s="215"/>
      <c r="FF140" s="215"/>
      <c r="FG140" s="215"/>
      <c r="FH140" s="215"/>
      <c r="FI140" s="215"/>
      <c r="FJ140" s="215"/>
      <c r="FK140" s="215"/>
      <c r="FL140" s="215"/>
      <c r="FM140" s="215"/>
      <c r="FN140" s="215"/>
      <c r="FO140" s="215"/>
      <c r="FP140" s="215"/>
      <c r="FQ140" s="215"/>
      <c r="FR140" s="215"/>
      <c r="FS140" s="215"/>
      <c r="FT140" s="215"/>
      <c r="FU140" s="215"/>
      <c r="FV140" s="215"/>
      <c r="FW140" s="215"/>
      <c r="FX140" s="215"/>
      <c r="FY140" s="215"/>
      <c r="FZ140" s="215"/>
      <c r="GA140" s="215"/>
      <c r="GB140" s="215"/>
      <c r="GC140" s="215"/>
      <c r="GD140" s="215"/>
      <c r="GE140" s="215"/>
      <c r="GF140" s="215"/>
      <c r="GG140" s="215"/>
      <c r="GH140" s="215"/>
      <c r="GI140" s="215"/>
      <c r="GJ140" s="215"/>
      <c r="GK140" s="215"/>
      <c r="GL140" s="215"/>
      <c r="GM140" s="215"/>
      <c r="GN140" s="215"/>
      <c r="GO140" s="215"/>
      <c r="GP140" s="215"/>
      <c r="GQ140" s="215"/>
      <c r="GR140" s="215"/>
      <c r="GS140" s="215"/>
      <c r="GT140" s="215"/>
      <c r="GU140" s="215"/>
      <c r="GV140" s="215"/>
      <c r="GW140" s="215"/>
      <c r="GX140" s="215"/>
      <c r="GY140" s="215"/>
      <c r="GZ140" s="215"/>
      <c r="HA140" s="215"/>
      <c r="HB140" s="215"/>
      <c r="HC140" s="215"/>
      <c r="HD140" s="215"/>
      <c r="HE140" s="215"/>
      <c r="HF140" s="215"/>
      <c r="HG140" s="215"/>
      <c r="HH140" s="215"/>
      <c r="HI140" s="215"/>
      <c r="HJ140" s="215"/>
      <c r="HK140" s="215"/>
      <c r="HL140" s="215"/>
      <c r="HM140" s="215"/>
      <c r="HN140" s="215"/>
      <c r="HO140" s="215"/>
      <c r="HP140" s="215"/>
      <c r="HQ140" s="215"/>
      <c r="HR140" s="215"/>
      <c r="HS140" s="215"/>
      <c r="HT140" s="215"/>
      <c r="HU140" s="215"/>
      <c r="HV140" s="215"/>
      <c r="HW140" s="215"/>
      <c r="HX140" s="215"/>
      <c r="HY140" s="215"/>
      <c r="HZ140" s="215"/>
      <c r="IA140" s="215"/>
      <c r="IB140" s="215"/>
      <c r="IC140" s="215"/>
      <c r="ID140" s="215"/>
      <c r="IE140" s="215"/>
      <c r="IF140" s="215"/>
      <c r="IG140" s="215"/>
      <c r="IH140" s="215"/>
      <c r="II140" s="215"/>
      <c r="IJ140" s="215"/>
      <c r="IK140" s="215"/>
      <c r="IL140" s="215"/>
      <c r="IM140" s="215"/>
      <c r="IN140" s="215"/>
      <c r="IO140" s="215"/>
      <c r="IP140" s="215"/>
      <c r="IQ140" s="215"/>
      <c r="IR140" s="215"/>
      <c r="IS140" s="215"/>
      <c r="IT140" s="215"/>
      <c r="IU140" s="215"/>
      <c r="IV140" s="215"/>
    </row>
    <row r="141" spans="1:256" ht="17.25">
      <c r="A141" s="223" t="s">
        <v>363</v>
      </c>
      <c r="B141" s="231">
        <v>-784.7</v>
      </c>
      <c r="C141" s="231">
        <v>359.02</v>
      </c>
      <c r="D141" s="235"/>
      <c r="E141" s="236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DO141" s="215"/>
      <c r="DP141" s="215"/>
      <c r="DQ141" s="215"/>
      <c r="DR141" s="215"/>
      <c r="DS141" s="215"/>
      <c r="DT141" s="215"/>
      <c r="DU141" s="215"/>
      <c r="DV141" s="215"/>
      <c r="DW141" s="215"/>
      <c r="DX141" s="215"/>
      <c r="DY141" s="215"/>
      <c r="DZ141" s="215"/>
      <c r="EA141" s="215"/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215"/>
      <c r="EV141" s="215"/>
      <c r="EW141" s="215"/>
      <c r="EX141" s="215"/>
      <c r="EY141" s="215"/>
      <c r="EZ141" s="215"/>
      <c r="FA141" s="215"/>
      <c r="FB141" s="215"/>
      <c r="FC141" s="215"/>
      <c r="FD141" s="215"/>
      <c r="FE141" s="215"/>
      <c r="FF141" s="215"/>
      <c r="FG141" s="215"/>
      <c r="FH141" s="215"/>
      <c r="FI141" s="215"/>
      <c r="FJ141" s="215"/>
      <c r="FK141" s="215"/>
      <c r="FL141" s="215"/>
      <c r="FM141" s="215"/>
      <c r="FN141" s="215"/>
      <c r="FO141" s="215"/>
      <c r="FP141" s="215"/>
      <c r="FQ141" s="215"/>
      <c r="FR141" s="215"/>
      <c r="FS141" s="215"/>
      <c r="FT141" s="215"/>
      <c r="FU141" s="215"/>
      <c r="FV141" s="215"/>
      <c r="FW141" s="215"/>
      <c r="FX141" s="215"/>
      <c r="FY141" s="215"/>
      <c r="FZ141" s="215"/>
      <c r="GA141" s="215"/>
      <c r="GB141" s="215"/>
      <c r="GC141" s="215"/>
      <c r="GD141" s="215"/>
      <c r="GE141" s="215"/>
      <c r="GF141" s="215"/>
      <c r="GG141" s="215"/>
      <c r="GH141" s="215"/>
      <c r="GI141" s="215"/>
      <c r="GJ141" s="215"/>
      <c r="GK141" s="215"/>
      <c r="GL141" s="215"/>
      <c r="GM141" s="215"/>
      <c r="GN141" s="215"/>
      <c r="GO141" s="215"/>
      <c r="GP141" s="215"/>
      <c r="GQ141" s="215"/>
      <c r="GR141" s="215"/>
      <c r="GS141" s="215"/>
      <c r="GT141" s="215"/>
      <c r="GU141" s="215"/>
      <c r="GV141" s="215"/>
      <c r="GW141" s="215"/>
      <c r="GX141" s="215"/>
      <c r="GY141" s="215"/>
      <c r="GZ141" s="215"/>
      <c r="HA141" s="215"/>
      <c r="HB141" s="215"/>
      <c r="HC141" s="215"/>
      <c r="HD141" s="215"/>
      <c r="HE141" s="215"/>
      <c r="HF141" s="215"/>
      <c r="HG141" s="215"/>
      <c r="HH141" s="215"/>
      <c r="HI141" s="215"/>
      <c r="HJ141" s="215"/>
      <c r="HK141" s="215"/>
      <c r="HL141" s="215"/>
      <c r="HM141" s="215"/>
      <c r="HN141" s="215"/>
      <c r="HO141" s="215"/>
      <c r="HP141" s="215"/>
      <c r="HQ141" s="215"/>
      <c r="HR141" s="215"/>
      <c r="HS141" s="215"/>
      <c r="HT141" s="215"/>
      <c r="HU141" s="215"/>
      <c r="HV141" s="215"/>
      <c r="HW141" s="215"/>
      <c r="HX141" s="215"/>
      <c r="HY141" s="215"/>
      <c r="HZ141" s="215"/>
      <c r="IA141" s="215"/>
      <c r="IB141" s="215"/>
      <c r="IC141" s="215"/>
      <c r="ID141" s="215"/>
      <c r="IE141" s="215"/>
      <c r="IF141" s="215"/>
      <c r="IG141" s="215"/>
      <c r="IH141" s="215"/>
      <c r="II141" s="215"/>
      <c r="IJ141" s="215"/>
      <c r="IK141" s="215"/>
      <c r="IL141" s="215"/>
      <c r="IM141" s="215"/>
      <c r="IN141" s="215"/>
      <c r="IO141" s="215"/>
      <c r="IP141" s="215"/>
      <c r="IQ141" s="215"/>
      <c r="IR141" s="215"/>
      <c r="IS141" s="215"/>
      <c r="IT141" s="215"/>
      <c r="IU141" s="215"/>
      <c r="IV141" s="215"/>
    </row>
    <row r="142" spans="1:256" ht="17.25">
      <c r="A142" s="223" t="s">
        <v>364</v>
      </c>
      <c r="B142" s="231">
        <v>12924.51</v>
      </c>
      <c r="C142" s="231">
        <v>5610.75</v>
      </c>
      <c r="D142" s="235"/>
      <c r="E142" s="236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  <c r="EW142" s="215"/>
      <c r="EX142" s="215"/>
      <c r="EY142" s="215"/>
      <c r="EZ142" s="215"/>
      <c r="FA142" s="215"/>
      <c r="FB142" s="215"/>
      <c r="FC142" s="215"/>
      <c r="FD142" s="215"/>
      <c r="FE142" s="215"/>
      <c r="FF142" s="215"/>
      <c r="FG142" s="215"/>
      <c r="FH142" s="215"/>
      <c r="FI142" s="215"/>
      <c r="FJ142" s="215"/>
      <c r="FK142" s="215"/>
      <c r="FL142" s="215"/>
      <c r="FM142" s="215"/>
      <c r="FN142" s="215"/>
      <c r="FO142" s="215"/>
      <c r="FP142" s="215"/>
      <c r="FQ142" s="215"/>
      <c r="FR142" s="215"/>
      <c r="FS142" s="215"/>
      <c r="FT142" s="215"/>
      <c r="FU142" s="215"/>
      <c r="FV142" s="215"/>
      <c r="FW142" s="215"/>
      <c r="FX142" s="215"/>
      <c r="FY142" s="215"/>
      <c r="FZ142" s="215"/>
      <c r="GA142" s="215"/>
      <c r="GB142" s="215"/>
      <c r="GC142" s="215"/>
      <c r="GD142" s="215"/>
      <c r="GE142" s="215"/>
      <c r="GF142" s="215"/>
      <c r="GG142" s="215"/>
      <c r="GH142" s="215"/>
      <c r="GI142" s="215"/>
      <c r="GJ142" s="215"/>
      <c r="GK142" s="215"/>
      <c r="GL142" s="215"/>
      <c r="GM142" s="215"/>
      <c r="GN142" s="215"/>
      <c r="GO142" s="215"/>
      <c r="GP142" s="215"/>
      <c r="GQ142" s="215"/>
      <c r="GR142" s="215"/>
      <c r="GS142" s="215"/>
      <c r="GT142" s="215"/>
      <c r="GU142" s="215"/>
      <c r="GV142" s="215"/>
      <c r="GW142" s="215"/>
      <c r="GX142" s="215"/>
      <c r="GY142" s="215"/>
      <c r="GZ142" s="215"/>
      <c r="HA142" s="215"/>
      <c r="HB142" s="215"/>
      <c r="HC142" s="215"/>
      <c r="HD142" s="215"/>
      <c r="HE142" s="215"/>
      <c r="HF142" s="215"/>
      <c r="HG142" s="215"/>
      <c r="HH142" s="215"/>
      <c r="HI142" s="215"/>
      <c r="HJ142" s="215"/>
      <c r="HK142" s="215"/>
      <c r="HL142" s="215"/>
      <c r="HM142" s="215"/>
      <c r="HN142" s="215"/>
      <c r="HO142" s="215"/>
      <c r="HP142" s="215"/>
      <c r="HQ142" s="215"/>
      <c r="HR142" s="215"/>
      <c r="HS142" s="215"/>
      <c r="HT142" s="215"/>
      <c r="HU142" s="215"/>
      <c r="HV142" s="215"/>
      <c r="HW142" s="215"/>
      <c r="HX142" s="215"/>
      <c r="HY142" s="215"/>
      <c r="HZ142" s="215"/>
      <c r="IA142" s="215"/>
      <c r="IB142" s="215"/>
      <c r="IC142" s="215"/>
      <c r="ID142" s="215"/>
      <c r="IE142" s="215"/>
      <c r="IF142" s="215"/>
      <c r="IG142" s="215"/>
      <c r="IH142" s="215"/>
      <c r="II142" s="215"/>
      <c r="IJ142" s="215"/>
      <c r="IK142" s="215"/>
      <c r="IL142" s="215"/>
      <c r="IM142" s="215"/>
      <c r="IN142" s="215"/>
      <c r="IO142" s="215"/>
      <c r="IP142" s="215"/>
      <c r="IQ142" s="215"/>
      <c r="IR142" s="215"/>
      <c r="IS142" s="215"/>
      <c r="IT142" s="215"/>
      <c r="IU142" s="215"/>
      <c r="IV142" s="215"/>
    </row>
    <row r="143" spans="1:256" ht="17.25">
      <c r="A143" s="223" t="s">
        <v>365</v>
      </c>
      <c r="B143" s="231">
        <v>4</v>
      </c>
      <c r="C143" s="231">
        <v>0</v>
      </c>
      <c r="D143" s="235"/>
      <c r="E143" s="236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  <c r="EW143" s="215"/>
      <c r="EX143" s="215"/>
      <c r="EY143" s="215"/>
      <c r="EZ143" s="215"/>
      <c r="FA143" s="215"/>
      <c r="FB143" s="215"/>
      <c r="FC143" s="215"/>
      <c r="FD143" s="215"/>
      <c r="FE143" s="215"/>
      <c r="FF143" s="215"/>
      <c r="FG143" s="215"/>
      <c r="FH143" s="215"/>
      <c r="FI143" s="215"/>
      <c r="FJ143" s="215"/>
      <c r="FK143" s="215"/>
      <c r="FL143" s="215"/>
      <c r="FM143" s="215"/>
      <c r="FN143" s="215"/>
      <c r="FO143" s="215"/>
      <c r="FP143" s="215"/>
      <c r="FQ143" s="215"/>
      <c r="FR143" s="215"/>
      <c r="FS143" s="215"/>
      <c r="FT143" s="215"/>
      <c r="FU143" s="215"/>
      <c r="FV143" s="215"/>
      <c r="FW143" s="215"/>
      <c r="FX143" s="215"/>
      <c r="FY143" s="215"/>
      <c r="FZ143" s="215"/>
      <c r="GA143" s="215"/>
      <c r="GB143" s="215"/>
      <c r="GC143" s="215"/>
      <c r="GD143" s="215"/>
      <c r="GE143" s="215"/>
      <c r="GF143" s="215"/>
      <c r="GG143" s="215"/>
      <c r="GH143" s="215"/>
      <c r="GI143" s="215"/>
      <c r="GJ143" s="215"/>
      <c r="GK143" s="215"/>
      <c r="GL143" s="215"/>
      <c r="GM143" s="215"/>
      <c r="GN143" s="215"/>
      <c r="GO143" s="215"/>
      <c r="GP143" s="215"/>
      <c r="GQ143" s="215"/>
      <c r="GR143" s="215"/>
      <c r="GS143" s="215"/>
      <c r="GT143" s="215"/>
      <c r="GU143" s="215"/>
      <c r="GV143" s="215"/>
      <c r="GW143" s="215"/>
      <c r="GX143" s="215"/>
      <c r="GY143" s="215"/>
      <c r="GZ143" s="215"/>
      <c r="HA143" s="215"/>
      <c r="HB143" s="215"/>
      <c r="HC143" s="215"/>
      <c r="HD143" s="215"/>
      <c r="HE143" s="215"/>
      <c r="HF143" s="215"/>
      <c r="HG143" s="215"/>
      <c r="HH143" s="215"/>
      <c r="HI143" s="215"/>
      <c r="HJ143" s="215"/>
      <c r="HK143" s="215"/>
      <c r="HL143" s="215"/>
      <c r="HM143" s="215"/>
      <c r="HN143" s="215"/>
      <c r="HO143" s="215"/>
      <c r="HP143" s="215"/>
      <c r="HQ143" s="215"/>
      <c r="HR143" s="215"/>
      <c r="HS143" s="215"/>
      <c r="HT143" s="215"/>
      <c r="HU143" s="215"/>
      <c r="HV143" s="215"/>
      <c r="HW143" s="215"/>
      <c r="HX143" s="215"/>
      <c r="HY143" s="215"/>
      <c r="HZ143" s="215"/>
      <c r="IA143" s="215"/>
      <c r="IB143" s="215"/>
      <c r="IC143" s="215"/>
      <c r="ID143" s="215"/>
      <c r="IE143" s="215"/>
      <c r="IF143" s="215"/>
      <c r="IG143" s="215"/>
      <c r="IH143" s="215"/>
      <c r="II143" s="215"/>
      <c r="IJ143" s="215"/>
      <c r="IK143" s="215"/>
      <c r="IL143" s="215"/>
      <c r="IM143" s="215"/>
      <c r="IN143" s="215"/>
      <c r="IO143" s="215"/>
      <c r="IP143" s="215"/>
      <c r="IQ143" s="215"/>
      <c r="IR143" s="215"/>
      <c r="IS143" s="215"/>
      <c r="IT143" s="215"/>
      <c r="IU143" s="215"/>
      <c r="IV143" s="215"/>
    </row>
    <row r="144" spans="1:256" ht="17.25">
      <c r="A144" s="223" t="s">
        <v>366</v>
      </c>
      <c r="B144" s="231">
        <v>7</v>
      </c>
      <c r="C144" s="231">
        <v>0</v>
      </c>
      <c r="D144" s="235"/>
      <c r="E144" s="236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5"/>
      <c r="EZ144" s="215"/>
      <c r="FA144" s="215"/>
      <c r="FB144" s="215"/>
      <c r="FC144" s="215"/>
      <c r="FD144" s="215"/>
      <c r="FE144" s="215"/>
      <c r="FF144" s="215"/>
      <c r="FG144" s="215"/>
      <c r="FH144" s="215"/>
      <c r="FI144" s="215"/>
      <c r="FJ144" s="215"/>
      <c r="FK144" s="215"/>
      <c r="FL144" s="215"/>
      <c r="FM144" s="215"/>
      <c r="FN144" s="215"/>
      <c r="FO144" s="215"/>
      <c r="FP144" s="215"/>
      <c r="FQ144" s="215"/>
      <c r="FR144" s="215"/>
      <c r="FS144" s="215"/>
      <c r="FT144" s="215"/>
      <c r="FU144" s="215"/>
      <c r="FV144" s="215"/>
      <c r="FW144" s="215"/>
      <c r="FX144" s="215"/>
      <c r="FY144" s="215"/>
      <c r="FZ144" s="215"/>
      <c r="GA144" s="215"/>
      <c r="GB144" s="215"/>
      <c r="GC144" s="215"/>
      <c r="GD144" s="215"/>
      <c r="GE144" s="215"/>
      <c r="GF144" s="215"/>
      <c r="GG144" s="215"/>
      <c r="GH144" s="215"/>
      <c r="GI144" s="215"/>
      <c r="GJ144" s="215"/>
      <c r="GK144" s="215"/>
      <c r="GL144" s="215"/>
      <c r="GM144" s="215"/>
      <c r="GN144" s="215"/>
      <c r="GO144" s="215"/>
      <c r="GP144" s="215"/>
      <c r="GQ144" s="215"/>
      <c r="GR144" s="215"/>
      <c r="GS144" s="215"/>
      <c r="GT144" s="215"/>
      <c r="GU144" s="215"/>
      <c r="GV144" s="215"/>
      <c r="GW144" s="215"/>
      <c r="GX144" s="215"/>
      <c r="GY144" s="215"/>
      <c r="GZ144" s="215"/>
      <c r="HA144" s="215"/>
      <c r="HB144" s="215"/>
      <c r="HC144" s="215"/>
      <c r="HD144" s="215"/>
      <c r="HE144" s="215"/>
      <c r="HF144" s="215"/>
      <c r="HG144" s="215"/>
      <c r="HH144" s="215"/>
      <c r="HI144" s="215"/>
      <c r="HJ144" s="215"/>
      <c r="HK144" s="215"/>
      <c r="HL144" s="215"/>
      <c r="HM144" s="215"/>
      <c r="HN144" s="215"/>
      <c r="HO144" s="215"/>
      <c r="HP144" s="215"/>
      <c r="HQ144" s="215"/>
      <c r="HR144" s="215"/>
      <c r="HS144" s="215"/>
      <c r="HT144" s="215"/>
      <c r="HU144" s="215"/>
      <c r="HV144" s="215"/>
      <c r="HW144" s="215"/>
      <c r="HX144" s="215"/>
      <c r="HY144" s="215"/>
      <c r="HZ144" s="215"/>
      <c r="IA144" s="215"/>
      <c r="IB144" s="215"/>
      <c r="IC144" s="215"/>
      <c r="ID144" s="215"/>
      <c r="IE144" s="215"/>
      <c r="IF144" s="215"/>
      <c r="IG144" s="215"/>
      <c r="IH144" s="215"/>
      <c r="II144" s="215"/>
      <c r="IJ144" s="215"/>
      <c r="IK144" s="215"/>
      <c r="IL144" s="215"/>
      <c r="IM144" s="215"/>
      <c r="IN144" s="215"/>
      <c r="IO144" s="215"/>
      <c r="IP144" s="215"/>
      <c r="IQ144" s="215"/>
      <c r="IR144" s="215"/>
      <c r="IS144" s="215"/>
      <c r="IT144" s="215"/>
      <c r="IU144" s="215"/>
      <c r="IV144" s="215"/>
    </row>
    <row r="145" spans="1:256" ht="17.25">
      <c r="A145" s="226" t="s">
        <v>218</v>
      </c>
      <c r="B145" s="245">
        <f>SUM(B134:B144)</f>
        <v>195069.37</v>
      </c>
      <c r="C145" s="245">
        <f>SUM(C134:C144)</f>
        <v>16345.759999999998</v>
      </c>
      <c r="D145" s="245">
        <f>C145-B145</f>
        <v>-178723.61</v>
      </c>
      <c r="E145" s="246">
        <f>D145/B145</f>
        <v>-0.9162053991357023</v>
      </c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  <c r="EW145" s="215"/>
      <c r="EX145" s="215"/>
      <c r="EY145" s="215"/>
      <c r="EZ145" s="215"/>
      <c r="FA145" s="215"/>
      <c r="FB145" s="215"/>
      <c r="FC145" s="215"/>
      <c r="FD145" s="215"/>
      <c r="FE145" s="215"/>
      <c r="FF145" s="215"/>
      <c r="FG145" s="215"/>
      <c r="FH145" s="215"/>
      <c r="FI145" s="215"/>
      <c r="FJ145" s="215"/>
      <c r="FK145" s="215"/>
      <c r="FL145" s="215"/>
      <c r="FM145" s="215"/>
      <c r="FN145" s="215"/>
      <c r="FO145" s="215"/>
      <c r="FP145" s="215"/>
      <c r="FQ145" s="215"/>
      <c r="FR145" s="215"/>
      <c r="FS145" s="215"/>
      <c r="FT145" s="215"/>
      <c r="FU145" s="215"/>
      <c r="FV145" s="215"/>
      <c r="FW145" s="215"/>
      <c r="FX145" s="215"/>
      <c r="FY145" s="215"/>
      <c r="FZ145" s="215"/>
      <c r="GA145" s="215"/>
      <c r="GB145" s="215"/>
      <c r="GC145" s="215"/>
      <c r="GD145" s="215"/>
      <c r="GE145" s="215"/>
      <c r="GF145" s="215"/>
      <c r="GG145" s="215"/>
      <c r="GH145" s="215"/>
      <c r="GI145" s="215"/>
      <c r="GJ145" s="215"/>
      <c r="GK145" s="215"/>
      <c r="GL145" s="215"/>
      <c r="GM145" s="215"/>
      <c r="GN145" s="215"/>
      <c r="GO145" s="215"/>
      <c r="GP145" s="215"/>
      <c r="GQ145" s="215"/>
      <c r="GR145" s="215"/>
      <c r="GS145" s="215"/>
      <c r="GT145" s="215"/>
      <c r="GU145" s="215"/>
      <c r="GV145" s="215"/>
      <c r="GW145" s="215"/>
      <c r="GX145" s="215"/>
      <c r="GY145" s="215"/>
      <c r="GZ145" s="215"/>
      <c r="HA145" s="215"/>
      <c r="HB145" s="215"/>
      <c r="HC145" s="215"/>
      <c r="HD145" s="215"/>
      <c r="HE145" s="215"/>
      <c r="HF145" s="215"/>
      <c r="HG145" s="215"/>
      <c r="HH145" s="215"/>
      <c r="HI145" s="215"/>
      <c r="HJ145" s="215"/>
      <c r="HK145" s="215"/>
      <c r="HL145" s="215"/>
      <c r="HM145" s="215"/>
      <c r="HN145" s="215"/>
      <c r="HO145" s="215"/>
      <c r="HP145" s="215"/>
      <c r="HQ145" s="215"/>
      <c r="HR145" s="215"/>
      <c r="HS145" s="215"/>
      <c r="HT145" s="215"/>
      <c r="HU145" s="215"/>
      <c r="HV145" s="215"/>
      <c r="HW145" s="215"/>
      <c r="HX145" s="215"/>
      <c r="HY145" s="215"/>
      <c r="HZ145" s="215"/>
      <c r="IA145" s="215"/>
      <c r="IB145" s="215"/>
      <c r="IC145" s="215"/>
      <c r="ID145" s="215"/>
      <c r="IE145" s="215"/>
      <c r="IF145" s="215"/>
      <c r="IG145" s="215"/>
      <c r="IH145" s="215"/>
      <c r="II145" s="215"/>
      <c r="IJ145" s="215"/>
      <c r="IK145" s="215"/>
      <c r="IL145" s="215"/>
      <c r="IM145" s="215"/>
      <c r="IN145" s="215"/>
      <c r="IO145" s="215"/>
      <c r="IP145" s="215"/>
      <c r="IQ145" s="215"/>
      <c r="IR145" s="215"/>
      <c r="IS145" s="215"/>
      <c r="IT145" s="215"/>
      <c r="IU145" s="215"/>
      <c r="IV145" s="215"/>
    </row>
    <row r="146" spans="1:256" ht="17.25">
      <c r="A146" s="222"/>
      <c r="B146" s="223"/>
      <c r="C146" s="223"/>
      <c r="D146" s="223"/>
      <c r="E146" s="230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5"/>
      <c r="FH146" s="215"/>
      <c r="FI146" s="215"/>
      <c r="FJ146" s="215"/>
      <c r="FK146" s="215"/>
      <c r="FL146" s="215"/>
      <c r="FM146" s="215"/>
      <c r="FN146" s="215"/>
      <c r="FO146" s="215"/>
      <c r="FP146" s="215"/>
      <c r="FQ146" s="215"/>
      <c r="FR146" s="215"/>
      <c r="FS146" s="215"/>
      <c r="FT146" s="215"/>
      <c r="FU146" s="215"/>
      <c r="FV146" s="215"/>
      <c r="FW146" s="215"/>
      <c r="FX146" s="215"/>
      <c r="FY146" s="215"/>
      <c r="FZ146" s="215"/>
      <c r="GA146" s="215"/>
      <c r="GB146" s="215"/>
      <c r="GC146" s="215"/>
      <c r="GD146" s="215"/>
      <c r="GE146" s="215"/>
      <c r="GF146" s="215"/>
      <c r="GG146" s="215"/>
      <c r="GH146" s="215"/>
      <c r="GI146" s="215"/>
      <c r="GJ146" s="215"/>
      <c r="GK146" s="215"/>
      <c r="GL146" s="215"/>
      <c r="GM146" s="215"/>
      <c r="GN146" s="215"/>
      <c r="GO146" s="215"/>
      <c r="GP146" s="215"/>
      <c r="GQ146" s="215"/>
      <c r="GR146" s="215"/>
      <c r="GS146" s="215"/>
      <c r="GT146" s="215"/>
      <c r="GU146" s="215"/>
      <c r="GV146" s="215"/>
      <c r="GW146" s="215"/>
      <c r="GX146" s="215"/>
      <c r="GY146" s="215"/>
      <c r="GZ146" s="215"/>
      <c r="HA146" s="215"/>
      <c r="HB146" s="215"/>
      <c r="HC146" s="215"/>
      <c r="HD146" s="215"/>
      <c r="HE146" s="215"/>
      <c r="HF146" s="215"/>
      <c r="HG146" s="215"/>
      <c r="HH146" s="215"/>
      <c r="HI146" s="215"/>
      <c r="HJ146" s="215"/>
      <c r="HK146" s="215"/>
      <c r="HL146" s="215"/>
      <c r="HM146" s="215"/>
      <c r="HN146" s="215"/>
      <c r="HO146" s="215"/>
      <c r="HP146" s="215"/>
      <c r="HQ146" s="215"/>
      <c r="HR146" s="215"/>
      <c r="HS146" s="215"/>
      <c r="HT146" s="215"/>
      <c r="HU146" s="215"/>
      <c r="HV146" s="215"/>
      <c r="HW146" s="215"/>
      <c r="HX146" s="215"/>
      <c r="HY146" s="215"/>
      <c r="HZ146" s="215"/>
      <c r="IA146" s="215"/>
      <c r="IB146" s="215"/>
      <c r="IC146" s="215"/>
      <c r="ID146" s="215"/>
      <c r="IE146" s="215"/>
      <c r="IF146" s="215"/>
      <c r="IG146" s="215"/>
      <c r="IH146" s="215"/>
      <c r="II146" s="215"/>
      <c r="IJ146" s="215"/>
      <c r="IK146" s="215"/>
      <c r="IL146" s="215"/>
      <c r="IM146" s="215"/>
      <c r="IN146" s="215"/>
      <c r="IO146" s="215"/>
      <c r="IP146" s="215"/>
      <c r="IQ146" s="215"/>
      <c r="IR146" s="215"/>
      <c r="IS146" s="215"/>
      <c r="IT146" s="215"/>
      <c r="IU146" s="215"/>
      <c r="IV146" s="215"/>
    </row>
    <row r="147" spans="1:256" ht="17.25">
      <c r="A147" s="247" t="s">
        <v>367</v>
      </c>
      <c r="B147" s="231">
        <v>16755782</v>
      </c>
      <c r="C147" s="231">
        <v>18038751</v>
      </c>
      <c r="D147" s="235"/>
      <c r="E147" s="236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5"/>
      <c r="CO147" s="215"/>
      <c r="CP147" s="215"/>
      <c r="CQ147" s="215"/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5"/>
      <c r="ER147" s="215"/>
      <c r="ES147" s="215"/>
      <c r="ET147" s="215"/>
      <c r="EU147" s="215"/>
      <c r="EV147" s="215"/>
      <c r="EW147" s="215"/>
      <c r="EX147" s="215"/>
      <c r="EY147" s="215"/>
      <c r="EZ147" s="215"/>
      <c r="FA147" s="215"/>
      <c r="FB147" s="215"/>
      <c r="FC147" s="215"/>
      <c r="FD147" s="215"/>
      <c r="FE147" s="215"/>
      <c r="FF147" s="215"/>
      <c r="FG147" s="215"/>
      <c r="FH147" s="215"/>
      <c r="FI147" s="215"/>
      <c r="FJ147" s="215"/>
      <c r="FK147" s="215"/>
      <c r="FL147" s="215"/>
      <c r="FM147" s="215"/>
      <c r="FN147" s="215"/>
      <c r="FO147" s="215"/>
      <c r="FP147" s="215"/>
      <c r="FQ147" s="215"/>
      <c r="FR147" s="215"/>
      <c r="FS147" s="215"/>
      <c r="FT147" s="215"/>
      <c r="FU147" s="215"/>
      <c r="FV147" s="215"/>
      <c r="FW147" s="215"/>
      <c r="FX147" s="215"/>
      <c r="FY147" s="215"/>
      <c r="FZ147" s="215"/>
      <c r="GA147" s="215"/>
      <c r="GB147" s="215"/>
      <c r="GC147" s="215"/>
      <c r="GD147" s="215"/>
      <c r="GE147" s="215"/>
      <c r="GF147" s="215"/>
      <c r="GG147" s="215"/>
      <c r="GH147" s="215"/>
      <c r="GI147" s="215"/>
      <c r="GJ147" s="215"/>
      <c r="GK147" s="215"/>
      <c r="GL147" s="215"/>
      <c r="GM147" s="215"/>
      <c r="GN147" s="215"/>
      <c r="GO147" s="215"/>
      <c r="GP147" s="215"/>
      <c r="GQ147" s="215"/>
      <c r="GR147" s="215"/>
      <c r="GS147" s="215"/>
      <c r="GT147" s="215"/>
      <c r="GU147" s="215"/>
      <c r="GV147" s="215"/>
      <c r="GW147" s="215"/>
      <c r="GX147" s="215"/>
      <c r="GY147" s="215"/>
      <c r="GZ147" s="215"/>
      <c r="HA147" s="215"/>
      <c r="HB147" s="215"/>
      <c r="HC147" s="215"/>
      <c r="HD147" s="215"/>
      <c r="HE147" s="215"/>
      <c r="HF147" s="215"/>
      <c r="HG147" s="215"/>
      <c r="HH147" s="215"/>
      <c r="HI147" s="215"/>
      <c r="HJ147" s="215"/>
      <c r="HK147" s="215"/>
      <c r="HL147" s="215"/>
      <c r="HM147" s="215"/>
      <c r="HN147" s="215"/>
      <c r="HO147" s="215"/>
      <c r="HP147" s="215"/>
      <c r="HQ147" s="215"/>
      <c r="HR147" s="215"/>
      <c r="HS147" s="215"/>
      <c r="HT147" s="215"/>
      <c r="HU147" s="215"/>
      <c r="HV147" s="215"/>
      <c r="HW147" s="215"/>
      <c r="HX147" s="215"/>
      <c r="HY147" s="215"/>
      <c r="HZ147" s="215"/>
      <c r="IA147" s="215"/>
      <c r="IB147" s="215"/>
      <c r="IC147" s="215"/>
      <c r="ID147" s="215"/>
      <c r="IE147" s="215"/>
      <c r="IF147" s="215"/>
      <c r="IG147" s="215"/>
      <c r="IH147" s="215"/>
      <c r="II147" s="215"/>
      <c r="IJ147" s="215"/>
      <c r="IK147" s="215"/>
      <c r="IL147" s="215"/>
      <c r="IM147" s="215"/>
      <c r="IN147" s="215"/>
      <c r="IO147" s="215"/>
      <c r="IP147" s="215"/>
      <c r="IQ147" s="215"/>
      <c r="IR147" s="215"/>
      <c r="IS147" s="215"/>
      <c r="IT147" s="215"/>
      <c r="IU147" s="215"/>
      <c r="IV147" s="215"/>
    </row>
    <row r="148" spans="1:256" ht="18" thickBot="1">
      <c r="A148" s="226" t="s">
        <v>218</v>
      </c>
      <c r="B148" s="237">
        <f>SUM(B147)</f>
        <v>16755782</v>
      </c>
      <c r="C148" s="237">
        <f>SUM(C147)</f>
        <v>18038751</v>
      </c>
      <c r="D148" s="237">
        <f>C148-B148</f>
        <v>1282969</v>
      </c>
      <c r="E148" s="238">
        <f>D148/B148</f>
        <v>0.07656873310956182</v>
      </c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5"/>
      <c r="EN148" s="215"/>
      <c r="EO148" s="215"/>
      <c r="EP148" s="215"/>
      <c r="EQ148" s="215"/>
      <c r="ER148" s="215"/>
      <c r="ES148" s="215"/>
      <c r="ET148" s="215"/>
      <c r="EU148" s="215"/>
      <c r="EV148" s="215"/>
      <c r="EW148" s="215"/>
      <c r="EX148" s="215"/>
      <c r="EY148" s="215"/>
      <c r="EZ148" s="215"/>
      <c r="FA148" s="215"/>
      <c r="FB148" s="215"/>
      <c r="FC148" s="215"/>
      <c r="FD148" s="215"/>
      <c r="FE148" s="215"/>
      <c r="FF148" s="215"/>
      <c r="FG148" s="215"/>
      <c r="FH148" s="215"/>
      <c r="FI148" s="215"/>
      <c r="FJ148" s="215"/>
      <c r="FK148" s="215"/>
      <c r="FL148" s="215"/>
      <c r="FM148" s="215"/>
      <c r="FN148" s="215"/>
      <c r="FO148" s="215"/>
      <c r="FP148" s="215"/>
      <c r="FQ148" s="215"/>
      <c r="FR148" s="215"/>
      <c r="FS148" s="215"/>
      <c r="FT148" s="215"/>
      <c r="FU148" s="215"/>
      <c r="FV148" s="215"/>
      <c r="FW148" s="215"/>
      <c r="FX148" s="215"/>
      <c r="FY148" s="215"/>
      <c r="FZ148" s="215"/>
      <c r="GA148" s="215"/>
      <c r="GB148" s="215"/>
      <c r="GC148" s="215"/>
      <c r="GD148" s="215"/>
      <c r="GE148" s="215"/>
      <c r="GF148" s="215"/>
      <c r="GG148" s="215"/>
      <c r="GH148" s="215"/>
      <c r="GI148" s="215"/>
      <c r="GJ148" s="215"/>
      <c r="GK148" s="215"/>
      <c r="GL148" s="215"/>
      <c r="GM148" s="215"/>
      <c r="GN148" s="215"/>
      <c r="GO148" s="215"/>
      <c r="GP148" s="215"/>
      <c r="GQ148" s="215"/>
      <c r="GR148" s="215"/>
      <c r="GS148" s="215"/>
      <c r="GT148" s="215"/>
      <c r="GU148" s="215"/>
      <c r="GV148" s="215"/>
      <c r="GW148" s="215"/>
      <c r="GX148" s="215"/>
      <c r="GY148" s="215"/>
      <c r="GZ148" s="215"/>
      <c r="HA148" s="215"/>
      <c r="HB148" s="215"/>
      <c r="HC148" s="215"/>
      <c r="HD148" s="215"/>
      <c r="HE148" s="215"/>
      <c r="HF148" s="215"/>
      <c r="HG148" s="215"/>
      <c r="HH148" s="215"/>
      <c r="HI148" s="215"/>
      <c r="HJ148" s="215"/>
      <c r="HK148" s="215"/>
      <c r="HL148" s="215"/>
      <c r="HM148" s="215"/>
      <c r="HN148" s="215"/>
      <c r="HO148" s="215"/>
      <c r="HP148" s="215"/>
      <c r="HQ148" s="215"/>
      <c r="HR148" s="215"/>
      <c r="HS148" s="215"/>
      <c r="HT148" s="215"/>
      <c r="HU148" s="215"/>
      <c r="HV148" s="215"/>
      <c r="HW148" s="215"/>
      <c r="HX148" s="215"/>
      <c r="HY148" s="215"/>
      <c r="HZ148" s="215"/>
      <c r="IA148" s="215"/>
      <c r="IB148" s="215"/>
      <c r="IC148" s="215"/>
      <c r="ID148" s="215"/>
      <c r="IE148" s="215"/>
      <c r="IF148" s="215"/>
      <c r="IG148" s="215"/>
      <c r="IH148" s="215"/>
      <c r="II148" s="215"/>
      <c r="IJ148" s="215"/>
      <c r="IK148" s="215"/>
      <c r="IL148" s="215"/>
      <c r="IM148" s="215"/>
      <c r="IN148" s="215"/>
      <c r="IO148" s="215"/>
      <c r="IP148" s="215"/>
      <c r="IQ148" s="215"/>
      <c r="IR148" s="215"/>
      <c r="IS148" s="215"/>
      <c r="IT148" s="215"/>
      <c r="IU148" s="215"/>
      <c r="IV148" s="215"/>
    </row>
    <row r="149" spans="1:256" ht="18" thickTop="1">
      <c r="A149" s="248"/>
      <c r="B149" s="223"/>
      <c r="C149" s="223"/>
      <c r="D149" s="223"/>
      <c r="E149" s="230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5"/>
      <c r="CO149" s="215"/>
      <c r="CP149" s="215"/>
      <c r="CQ149" s="215"/>
      <c r="CR149" s="215"/>
      <c r="CS149" s="215"/>
      <c r="CT149" s="215"/>
      <c r="CU149" s="215"/>
      <c r="CV149" s="215"/>
      <c r="CW149" s="215"/>
      <c r="CX149" s="215"/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5"/>
      <c r="DK149" s="215"/>
      <c r="DL149" s="215"/>
      <c r="DM149" s="215"/>
      <c r="DN149" s="215"/>
      <c r="DO149" s="215"/>
      <c r="DP149" s="215"/>
      <c r="DQ149" s="215"/>
      <c r="DR149" s="215"/>
      <c r="DS149" s="215"/>
      <c r="DT149" s="215"/>
      <c r="DU149" s="215"/>
      <c r="DV149" s="215"/>
      <c r="DW149" s="215"/>
      <c r="DX149" s="215"/>
      <c r="DY149" s="215"/>
      <c r="DZ149" s="215"/>
      <c r="EA149" s="215"/>
      <c r="EB149" s="215"/>
      <c r="EC149" s="215"/>
      <c r="ED149" s="215"/>
      <c r="EE149" s="215"/>
      <c r="EF149" s="215"/>
      <c r="EG149" s="215"/>
      <c r="EH149" s="215"/>
      <c r="EI149" s="215"/>
      <c r="EJ149" s="215"/>
      <c r="EK149" s="215"/>
      <c r="EL149" s="215"/>
      <c r="EM149" s="215"/>
      <c r="EN149" s="215"/>
      <c r="EO149" s="215"/>
      <c r="EP149" s="215"/>
      <c r="EQ149" s="215"/>
      <c r="ER149" s="215"/>
      <c r="ES149" s="215"/>
      <c r="ET149" s="215"/>
      <c r="EU149" s="215"/>
      <c r="EV149" s="215"/>
      <c r="EW149" s="215"/>
      <c r="EX149" s="215"/>
      <c r="EY149" s="215"/>
      <c r="EZ149" s="215"/>
      <c r="FA149" s="215"/>
      <c r="FB149" s="215"/>
      <c r="FC149" s="215"/>
      <c r="FD149" s="215"/>
      <c r="FE149" s="215"/>
      <c r="FF149" s="215"/>
      <c r="FG149" s="215"/>
      <c r="FH149" s="215"/>
      <c r="FI149" s="215"/>
      <c r="FJ149" s="215"/>
      <c r="FK149" s="215"/>
      <c r="FL149" s="215"/>
      <c r="FM149" s="215"/>
      <c r="FN149" s="215"/>
      <c r="FO149" s="215"/>
      <c r="FP149" s="215"/>
      <c r="FQ149" s="215"/>
      <c r="FR149" s="215"/>
      <c r="FS149" s="215"/>
      <c r="FT149" s="215"/>
      <c r="FU149" s="215"/>
      <c r="FV149" s="215"/>
      <c r="FW149" s="215"/>
      <c r="FX149" s="215"/>
      <c r="FY149" s="215"/>
      <c r="FZ149" s="215"/>
      <c r="GA149" s="215"/>
      <c r="GB149" s="215"/>
      <c r="GC149" s="215"/>
      <c r="GD149" s="215"/>
      <c r="GE149" s="215"/>
      <c r="GF149" s="215"/>
      <c r="GG149" s="215"/>
      <c r="GH149" s="215"/>
      <c r="GI149" s="215"/>
      <c r="GJ149" s="215"/>
      <c r="GK149" s="215"/>
      <c r="GL149" s="215"/>
      <c r="GM149" s="215"/>
      <c r="GN149" s="215"/>
      <c r="GO149" s="215"/>
      <c r="GP149" s="215"/>
      <c r="GQ149" s="215"/>
      <c r="GR149" s="215"/>
      <c r="GS149" s="215"/>
      <c r="GT149" s="215"/>
      <c r="GU149" s="215"/>
      <c r="GV149" s="215"/>
      <c r="GW149" s="215"/>
      <c r="GX149" s="215"/>
      <c r="GY149" s="215"/>
      <c r="GZ149" s="215"/>
      <c r="HA149" s="215"/>
      <c r="HB149" s="215"/>
      <c r="HC149" s="215"/>
      <c r="HD149" s="215"/>
      <c r="HE149" s="215"/>
      <c r="HF149" s="215"/>
      <c r="HG149" s="215"/>
      <c r="HH149" s="215"/>
      <c r="HI149" s="215"/>
      <c r="HJ149" s="215"/>
      <c r="HK149" s="215"/>
      <c r="HL149" s="215"/>
      <c r="HM149" s="215"/>
      <c r="HN149" s="215"/>
      <c r="HO149" s="215"/>
      <c r="HP149" s="215"/>
      <c r="HQ149" s="215"/>
      <c r="HR149" s="215"/>
      <c r="HS149" s="215"/>
      <c r="HT149" s="215"/>
      <c r="HU149" s="215"/>
      <c r="HV149" s="215"/>
      <c r="HW149" s="215"/>
      <c r="HX149" s="215"/>
      <c r="HY149" s="215"/>
      <c r="HZ149" s="215"/>
      <c r="IA149" s="215"/>
      <c r="IB149" s="215"/>
      <c r="IC149" s="215"/>
      <c r="ID149" s="215"/>
      <c r="IE149" s="215"/>
      <c r="IF149" s="215"/>
      <c r="IG149" s="215"/>
      <c r="IH149" s="215"/>
      <c r="II149" s="215"/>
      <c r="IJ149" s="215"/>
      <c r="IK149" s="215"/>
      <c r="IL149" s="215"/>
      <c r="IM149" s="215"/>
      <c r="IN149" s="215"/>
      <c r="IO149" s="215"/>
      <c r="IP149" s="215"/>
      <c r="IQ149" s="215"/>
      <c r="IR149" s="215"/>
      <c r="IS149" s="215"/>
      <c r="IT149" s="215"/>
      <c r="IU149" s="215"/>
      <c r="IV149" s="215"/>
    </row>
    <row r="150" spans="1:256" ht="17.25">
      <c r="A150" s="222" t="s">
        <v>368</v>
      </c>
      <c r="B150" s="223"/>
      <c r="C150" s="223"/>
      <c r="D150" s="223"/>
      <c r="E150" s="224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215"/>
      <c r="EB150" s="215"/>
      <c r="EC150" s="215"/>
      <c r="ED150" s="215"/>
      <c r="EE150" s="215"/>
      <c r="EF150" s="215"/>
      <c r="EG150" s="215"/>
      <c r="EH150" s="215"/>
      <c r="EI150" s="215"/>
      <c r="EJ150" s="215"/>
      <c r="EK150" s="215"/>
      <c r="EL150" s="215"/>
      <c r="EM150" s="215"/>
      <c r="EN150" s="215"/>
      <c r="EO150" s="215"/>
      <c r="EP150" s="215"/>
      <c r="EQ150" s="215"/>
      <c r="ER150" s="215"/>
      <c r="ES150" s="215"/>
      <c r="ET150" s="215"/>
      <c r="EU150" s="215"/>
      <c r="EV150" s="215"/>
      <c r="EW150" s="215"/>
      <c r="EX150" s="215"/>
      <c r="EY150" s="215"/>
      <c r="EZ150" s="215"/>
      <c r="FA150" s="215"/>
      <c r="FB150" s="215"/>
      <c r="FC150" s="215"/>
      <c r="FD150" s="215"/>
      <c r="FE150" s="215"/>
      <c r="FF150" s="215"/>
      <c r="FG150" s="215"/>
      <c r="FH150" s="215"/>
      <c r="FI150" s="215"/>
      <c r="FJ150" s="215"/>
      <c r="FK150" s="215"/>
      <c r="FL150" s="215"/>
      <c r="FM150" s="215"/>
      <c r="FN150" s="215"/>
      <c r="FO150" s="215"/>
      <c r="FP150" s="215"/>
      <c r="FQ150" s="215"/>
      <c r="FR150" s="215"/>
      <c r="FS150" s="215"/>
      <c r="FT150" s="215"/>
      <c r="FU150" s="215"/>
      <c r="FV150" s="215"/>
      <c r="FW150" s="215"/>
      <c r="FX150" s="215"/>
      <c r="FY150" s="215"/>
      <c r="FZ150" s="215"/>
      <c r="GA150" s="215"/>
      <c r="GB150" s="215"/>
      <c r="GC150" s="215"/>
      <c r="GD150" s="215"/>
      <c r="GE150" s="215"/>
      <c r="GF150" s="215"/>
      <c r="GG150" s="215"/>
      <c r="GH150" s="215"/>
      <c r="GI150" s="215"/>
      <c r="GJ150" s="215"/>
      <c r="GK150" s="215"/>
      <c r="GL150" s="215"/>
      <c r="GM150" s="215"/>
      <c r="GN150" s="215"/>
      <c r="GO150" s="215"/>
      <c r="GP150" s="215"/>
      <c r="GQ150" s="215"/>
      <c r="GR150" s="215"/>
      <c r="GS150" s="215"/>
      <c r="GT150" s="215"/>
      <c r="GU150" s="215"/>
      <c r="GV150" s="215"/>
      <c r="GW150" s="215"/>
      <c r="GX150" s="215"/>
      <c r="GY150" s="215"/>
      <c r="GZ150" s="215"/>
      <c r="HA150" s="215"/>
      <c r="HB150" s="215"/>
      <c r="HC150" s="215"/>
      <c r="HD150" s="215"/>
      <c r="HE150" s="215"/>
      <c r="HF150" s="215"/>
      <c r="HG150" s="215"/>
      <c r="HH150" s="215"/>
      <c r="HI150" s="215"/>
      <c r="HJ150" s="215"/>
      <c r="HK150" s="215"/>
      <c r="HL150" s="215"/>
      <c r="HM150" s="215"/>
      <c r="HN150" s="215"/>
      <c r="HO150" s="215"/>
      <c r="HP150" s="215"/>
      <c r="HQ150" s="215"/>
      <c r="HR150" s="215"/>
      <c r="HS150" s="215"/>
      <c r="HT150" s="215"/>
      <c r="HU150" s="215"/>
      <c r="HV150" s="215"/>
      <c r="HW150" s="215"/>
      <c r="HX150" s="215"/>
      <c r="HY150" s="215"/>
      <c r="HZ150" s="215"/>
      <c r="IA150" s="215"/>
      <c r="IB150" s="215"/>
      <c r="IC150" s="215"/>
      <c r="ID150" s="215"/>
      <c r="IE150" s="215"/>
      <c r="IF150" s="215"/>
      <c r="IG150" s="215"/>
      <c r="IH150" s="215"/>
      <c r="II150" s="215"/>
      <c r="IJ150" s="215"/>
      <c r="IK150" s="215"/>
      <c r="IL150" s="215"/>
      <c r="IM150" s="215"/>
      <c r="IN150" s="215"/>
      <c r="IO150" s="215"/>
      <c r="IP150" s="215"/>
      <c r="IQ150" s="215"/>
      <c r="IR150" s="215"/>
      <c r="IS150" s="215"/>
      <c r="IT150" s="215"/>
      <c r="IU150" s="215"/>
      <c r="IV150" s="215"/>
    </row>
    <row r="151" spans="1:256" ht="17.25">
      <c r="A151" s="223" t="s">
        <v>369</v>
      </c>
      <c r="B151" s="231">
        <v>2073217.99</v>
      </c>
      <c r="C151" s="231">
        <v>2414586.68</v>
      </c>
      <c r="D151" s="235"/>
      <c r="E151" s="236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  <c r="EW151" s="215"/>
      <c r="EX151" s="215"/>
      <c r="EY151" s="215"/>
      <c r="EZ151" s="215"/>
      <c r="FA151" s="215"/>
      <c r="FB151" s="215"/>
      <c r="FC151" s="215"/>
      <c r="FD151" s="215"/>
      <c r="FE151" s="215"/>
      <c r="FF151" s="215"/>
      <c r="FG151" s="215"/>
      <c r="FH151" s="215"/>
      <c r="FI151" s="215"/>
      <c r="FJ151" s="215"/>
      <c r="FK151" s="215"/>
      <c r="FL151" s="215"/>
      <c r="FM151" s="215"/>
      <c r="FN151" s="215"/>
      <c r="FO151" s="215"/>
      <c r="FP151" s="215"/>
      <c r="FQ151" s="215"/>
      <c r="FR151" s="215"/>
      <c r="FS151" s="215"/>
      <c r="FT151" s="215"/>
      <c r="FU151" s="215"/>
      <c r="FV151" s="215"/>
      <c r="FW151" s="215"/>
      <c r="FX151" s="215"/>
      <c r="FY151" s="215"/>
      <c r="FZ151" s="215"/>
      <c r="GA151" s="215"/>
      <c r="GB151" s="215"/>
      <c r="GC151" s="215"/>
      <c r="GD151" s="215"/>
      <c r="GE151" s="215"/>
      <c r="GF151" s="215"/>
      <c r="GG151" s="215"/>
      <c r="GH151" s="215"/>
      <c r="GI151" s="215"/>
      <c r="GJ151" s="215"/>
      <c r="GK151" s="215"/>
      <c r="GL151" s="215"/>
      <c r="GM151" s="215"/>
      <c r="GN151" s="215"/>
      <c r="GO151" s="215"/>
      <c r="GP151" s="215"/>
      <c r="GQ151" s="215"/>
      <c r="GR151" s="215"/>
      <c r="GS151" s="215"/>
      <c r="GT151" s="215"/>
      <c r="GU151" s="215"/>
      <c r="GV151" s="215"/>
      <c r="GW151" s="215"/>
      <c r="GX151" s="215"/>
      <c r="GY151" s="215"/>
      <c r="GZ151" s="215"/>
      <c r="HA151" s="215"/>
      <c r="HB151" s="215"/>
      <c r="HC151" s="215"/>
      <c r="HD151" s="215"/>
      <c r="HE151" s="215"/>
      <c r="HF151" s="215"/>
      <c r="HG151" s="215"/>
      <c r="HH151" s="215"/>
      <c r="HI151" s="215"/>
      <c r="HJ151" s="215"/>
      <c r="HK151" s="215"/>
      <c r="HL151" s="215"/>
      <c r="HM151" s="215"/>
      <c r="HN151" s="215"/>
      <c r="HO151" s="215"/>
      <c r="HP151" s="215"/>
      <c r="HQ151" s="215"/>
      <c r="HR151" s="215"/>
      <c r="HS151" s="215"/>
      <c r="HT151" s="215"/>
      <c r="HU151" s="215"/>
      <c r="HV151" s="215"/>
      <c r="HW151" s="215"/>
      <c r="HX151" s="215"/>
      <c r="HY151" s="215"/>
      <c r="HZ151" s="215"/>
      <c r="IA151" s="215"/>
      <c r="IB151" s="215"/>
      <c r="IC151" s="215"/>
      <c r="ID151" s="215"/>
      <c r="IE151" s="215"/>
      <c r="IF151" s="215"/>
      <c r="IG151" s="215"/>
      <c r="IH151" s="215"/>
      <c r="II151" s="215"/>
      <c r="IJ151" s="215"/>
      <c r="IK151" s="215"/>
      <c r="IL151" s="215"/>
      <c r="IM151" s="215"/>
      <c r="IN151" s="215"/>
      <c r="IO151" s="215"/>
      <c r="IP151" s="215"/>
      <c r="IQ151" s="215"/>
      <c r="IR151" s="215"/>
      <c r="IS151" s="215"/>
      <c r="IT151" s="215"/>
      <c r="IU151" s="215"/>
      <c r="IV151" s="215"/>
    </row>
    <row r="152" spans="1:256" ht="17.25">
      <c r="A152" s="223" t="s">
        <v>370</v>
      </c>
      <c r="B152" s="231">
        <v>627176.13</v>
      </c>
      <c r="C152" s="231">
        <v>675247.21</v>
      </c>
      <c r="D152" s="235"/>
      <c r="E152" s="236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  <c r="DT152" s="215"/>
      <c r="DU152" s="215"/>
      <c r="DV152" s="215"/>
      <c r="DW152" s="215"/>
      <c r="DX152" s="215"/>
      <c r="DY152" s="215"/>
      <c r="DZ152" s="215"/>
      <c r="EA152" s="215"/>
      <c r="EB152" s="215"/>
      <c r="EC152" s="215"/>
      <c r="ED152" s="215"/>
      <c r="EE152" s="215"/>
      <c r="EF152" s="215"/>
      <c r="EG152" s="215"/>
      <c r="EH152" s="215"/>
      <c r="EI152" s="215"/>
      <c r="EJ152" s="215"/>
      <c r="EK152" s="215"/>
      <c r="EL152" s="215"/>
      <c r="EM152" s="215"/>
      <c r="EN152" s="215"/>
      <c r="EO152" s="215"/>
      <c r="EP152" s="215"/>
      <c r="EQ152" s="215"/>
      <c r="ER152" s="215"/>
      <c r="ES152" s="215"/>
      <c r="ET152" s="215"/>
      <c r="EU152" s="215"/>
      <c r="EV152" s="215"/>
      <c r="EW152" s="215"/>
      <c r="EX152" s="215"/>
      <c r="EY152" s="215"/>
      <c r="EZ152" s="215"/>
      <c r="FA152" s="215"/>
      <c r="FB152" s="215"/>
      <c r="FC152" s="215"/>
      <c r="FD152" s="215"/>
      <c r="FE152" s="215"/>
      <c r="FF152" s="215"/>
      <c r="FG152" s="215"/>
      <c r="FH152" s="215"/>
      <c r="FI152" s="215"/>
      <c r="FJ152" s="215"/>
      <c r="FK152" s="215"/>
      <c r="FL152" s="215"/>
      <c r="FM152" s="215"/>
      <c r="FN152" s="215"/>
      <c r="FO152" s="215"/>
      <c r="FP152" s="215"/>
      <c r="FQ152" s="215"/>
      <c r="FR152" s="215"/>
      <c r="FS152" s="215"/>
      <c r="FT152" s="215"/>
      <c r="FU152" s="215"/>
      <c r="FV152" s="215"/>
      <c r="FW152" s="215"/>
      <c r="FX152" s="215"/>
      <c r="FY152" s="215"/>
      <c r="FZ152" s="215"/>
      <c r="GA152" s="215"/>
      <c r="GB152" s="215"/>
      <c r="GC152" s="215"/>
      <c r="GD152" s="215"/>
      <c r="GE152" s="215"/>
      <c r="GF152" s="215"/>
      <c r="GG152" s="215"/>
      <c r="GH152" s="215"/>
      <c r="GI152" s="215"/>
      <c r="GJ152" s="215"/>
      <c r="GK152" s="215"/>
      <c r="GL152" s="215"/>
      <c r="GM152" s="215"/>
      <c r="GN152" s="215"/>
      <c r="GO152" s="215"/>
      <c r="GP152" s="215"/>
      <c r="GQ152" s="215"/>
      <c r="GR152" s="215"/>
      <c r="GS152" s="215"/>
      <c r="GT152" s="215"/>
      <c r="GU152" s="215"/>
      <c r="GV152" s="215"/>
      <c r="GW152" s="215"/>
      <c r="GX152" s="215"/>
      <c r="GY152" s="215"/>
      <c r="GZ152" s="215"/>
      <c r="HA152" s="215"/>
      <c r="HB152" s="215"/>
      <c r="HC152" s="215"/>
      <c r="HD152" s="215"/>
      <c r="HE152" s="215"/>
      <c r="HF152" s="215"/>
      <c r="HG152" s="215"/>
      <c r="HH152" s="215"/>
      <c r="HI152" s="215"/>
      <c r="HJ152" s="215"/>
      <c r="HK152" s="215"/>
      <c r="HL152" s="215"/>
      <c r="HM152" s="215"/>
      <c r="HN152" s="215"/>
      <c r="HO152" s="215"/>
      <c r="HP152" s="215"/>
      <c r="HQ152" s="215"/>
      <c r="HR152" s="215"/>
      <c r="HS152" s="215"/>
      <c r="HT152" s="215"/>
      <c r="HU152" s="215"/>
      <c r="HV152" s="215"/>
      <c r="HW152" s="215"/>
      <c r="HX152" s="215"/>
      <c r="HY152" s="215"/>
      <c r="HZ152" s="215"/>
      <c r="IA152" s="215"/>
      <c r="IB152" s="215"/>
      <c r="IC152" s="215"/>
      <c r="ID152" s="215"/>
      <c r="IE152" s="215"/>
      <c r="IF152" s="215"/>
      <c r="IG152" s="215"/>
      <c r="IH152" s="215"/>
      <c r="II152" s="215"/>
      <c r="IJ152" s="215"/>
      <c r="IK152" s="215"/>
      <c r="IL152" s="215"/>
      <c r="IM152" s="215"/>
      <c r="IN152" s="215"/>
      <c r="IO152" s="215"/>
      <c r="IP152" s="215"/>
      <c r="IQ152" s="215"/>
      <c r="IR152" s="215"/>
      <c r="IS152" s="215"/>
      <c r="IT152" s="215"/>
      <c r="IU152" s="215"/>
      <c r="IV152" s="215"/>
    </row>
    <row r="153" spans="1:256" ht="17.25">
      <c r="A153" s="223" t="s">
        <v>371</v>
      </c>
      <c r="B153" s="231">
        <v>12051.54</v>
      </c>
      <c r="C153" s="231">
        <v>4000</v>
      </c>
      <c r="D153" s="235"/>
      <c r="E153" s="236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215"/>
      <c r="EQ153" s="215"/>
      <c r="ER153" s="215"/>
      <c r="ES153" s="215"/>
      <c r="ET153" s="215"/>
      <c r="EU153" s="215"/>
      <c r="EV153" s="215"/>
      <c r="EW153" s="215"/>
      <c r="EX153" s="215"/>
      <c r="EY153" s="215"/>
      <c r="EZ153" s="215"/>
      <c r="FA153" s="215"/>
      <c r="FB153" s="215"/>
      <c r="FC153" s="215"/>
      <c r="FD153" s="215"/>
      <c r="FE153" s="215"/>
      <c r="FF153" s="215"/>
      <c r="FG153" s="215"/>
      <c r="FH153" s="215"/>
      <c r="FI153" s="215"/>
      <c r="FJ153" s="215"/>
      <c r="FK153" s="215"/>
      <c r="FL153" s="215"/>
      <c r="FM153" s="215"/>
      <c r="FN153" s="215"/>
      <c r="FO153" s="215"/>
      <c r="FP153" s="215"/>
      <c r="FQ153" s="215"/>
      <c r="FR153" s="215"/>
      <c r="FS153" s="215"/>
      <c r="FT153" s="215"/>
      <c r="FU153" s="215"/>
      <c r="FV153" s="215"/>
      <c r="FW153" s="215"/>
      <c r="FX153" s="215"/>
      <c r="FY153" s="215"/>
      <c r="FZ153" s="215"/>
      <c r="GA153" s="215"/>
      <c r="GB153" s="215"/>
      <c r="GC153" s="215"/>
      <c r="GD153" s="215"/>
      <c r="GE153" s="215"/>
      <c r="GF153" s="215"/>
      <c r="GG153" s="215"/>
      <c r="GH153" s="215"/>
      <c r="GI153" s="215"/>
      <c r="GJ153" s="215"/>
      <c r="GK153" s="215"/>
      <c r="GL153" s="215"/>
      <c r="GM153" s="215"/>
      <c r="GN153" s="215"/>
      <c r="GO153" s="215"/>
      <c r="GP153" s="215"/>
      <c r="GQ153" s="215"/>
      <c r="GR153" s="215"/>
      <c r="GS153" s="215"/>
      <c r="GT153" s="215"/>
      <c r="GU153" s="215"/>
      <c r="GV153" s="215"/>
      <c r="GW153" s="215"/>
      <c r="GX153" s="215"/>
      <c r="GY153" s="215"/>
      <c r="GZ153" s="215"/>
      <c r="HA153" s="215"/>
      <c r="HB153" s="215"/>
      <c r="HC153" s="215"/>
      <c r="HD153" s="215"/>
      <c r="HE153" s="215"/>
      <c r="HF153" s="215"/>
      <c r="HG153" s="215"/>
      <c r="HH153" s="215"/>
      <c r="HI153" s="215"/>
      <c r="HJ153" s="215"/>
      <c r="HK153" s="215"/>
      <c r="HL153" s="215"/>
      <c r="HM153" s="215"/>
      <c r="HN153" s="215"/>
      <c r="HO153" s="215"/>
      <c r="HP153" s="215"/>
      <c r="HQ153" s="215"/>
      <c r="HR153" s="215"/>
      <c r="HS153" s="215"/>
      <c r="HT153" s="215"/>
      <c r="HU153" s="215"/>
      <c r="HV153" s="215"/>
      <c r="HW153" s="215"/>
      <c r="HX153" s="215"/>
      <c r="HY153" s="215"/>
      <c r="HZ153" s="215"/>
      <c r="IA153" s="215"/>
      <c r="IB153" s="215"/>
      <c r="IC153" s="215"/>
      <c r="ID153" s="215"/>
      <c r="IE153" s="215"/>
      <c r="IF153" s="215"/>
      <c r="IG153" s="215"/>
      <c r="IH153" s="215"/>
      <c r="II153" s="215"/>
      <c r="IJ153" s="215"/>
      <c r="IK153" s="215"/>
      <c r="IL153" s="215"/>
      <c r="IM153" s="215"/>
      <c r="IN153" s="215"/>
      <c r="IO153" s="215"/>
      <c r="IP153" s="215"/>
      <c r="IQ153" s="215"/>
      <c r="IR153" s="215"/>
      <c r="IS153" s="215"/>
      <c r="IT153" s="215"/>
      <c r="IU153" s="215"/>
      <c r="IV153" s="215"/>
    </row>
    <row r="154" spans="1:256" ht="17.25">
      <c r="A154" s="223" t="s">
        <v>372</v>
      </c>
      <c r="B154" s="231">
        <v>0</v>
      </c>
      <c r="C154" s="231">
        <v>0</v>
      </c>
      <c r="D154" s="235"/>
      <c r="E154" s="236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215"/>
      <c r="CZ154" s="215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5"/>
      <c r="EU154" s="215"/>
      <c r="EV154" s="215"/>
      <c r="EW154" s="215"/>
      <c r="EX154" s="215"/>
      <c r="EY154" s="215"/>
      <c r="EZ154" s="215"/>
      <c r="FA154" s="215"/>
      <c r="FB154" s="215"/>
      <c r="FC154" s="215"/>
      <c r="FD154" s="215"/>
      <c r="FE154" s="215"/>
      <c r="FF154" s="215"/>
      <c r="FG154" s="215"/>
      <c r="FH154" s="215"/>
      <c r="FI154" s="215"/>
      <c r="FJ154" s="215"/>
      <c r="FK154" s="215"/>
      <c r="FL154" s="215"/>
      <c r="FM154" s="215"/>
      <c r="FN154" s="215"/>
      <c r="FO154" s="215"/>
      <c r="FP154" s="215"/>
      <c r="FQ154" s="215"/>
      <c r="FR154" s="215"/>
      <c r="FS154" s="215"/>
      <c r="FT154" s="215"/>
      <c r="FU154" s="215"/>
      <c r="FV154" s="215"/>
      <c r="FW154" s="215"/>
      <c r="FX154" s="215"/>
      <c r="FY154" s="215"/>
      <c r="FZ154" s="215"/>
      <c r="GA154" s="215"/>
      <c r="GB154" s="215"/>
      <c r="GC154" s="215"/>
      <c r="GD154" s="215"/>
      <c r="GE154" s="215"/>
      <c r="GF154" s="215"/>
      <c r="GG154" s="215"/>
      <c r="GH154" s="215"/>
      <c r="GI154" s="215"/>
      <c r="GJ154" s="215"/>
      <c r="GK154" s="215"/>
      <c r="GL154" s="215"/>
      <c r="GM154" s="215"/>
      <c r="GN154" s="215"/>
      <c r="GO154" s="215"/>
      <c r="GP154" s="215"/>
      <c r="GQ154" s="215"/>
      <c r="GR154" s="215"/>
      <c r="GS154" s="215"/>
      <c r="GT154" s="215"/>
      <c r="GU154" s="215"/>
      <c r="GV154" s="215"/>
      <c r="GW154" s="215"/>
      <c r="GX154" s="215"/>
      <c r="GY154" s="215"/>
      <c r="GZ154" s="215"/>
      <c r="HA154" s="215"/>
      <c r="HB154" s="215"/>
      <c r="HC154" s="215"/>
      <c r="HD154" s="215"/>
      <c r="HE154" s="215"/>
      <c r="HF154" s="215"/>
      <c r="HG154" s="215"/>
      <c r="HH154" s="215"/>
      <c r="HI154" s="215"/>
      <c r="HJ154" s="215"/>
      <c r="HK154" s="215"/>
      <c r="HL154" s="215"/>
      <c r="HM154" s="215"/>
      <c r="HN154" s="215"/>
      <c r="HO154" s="215"/>
      <c r="HP154" s="215"/>
      <c r="HQ154" s="215"/>
      <c r="HR154" s="215"/>
      <c r="HS154" s="215"/>
      <c r="HT154" s="215"/>
      <c r="HU154" s="215"/>
      <c r="HV154" s="215"/>
      <c r="HW154" s="215"/>
      <c r="HX154" s="215"/>
      <c r="HY154" s="215"/>
      <c r="HZ154" s="215"/>
      <c r="IA154" s="215"/>
      <c r="IB154" s="215"/>
      <c r="IC154" s="215"/>
      <c r="ID154" s="215"/>
      <c r="IE154" s="215"/>
      <c r="IF154" s="215"/>
      <c r="IG154" s="215"/>
      <c r="IH154" s="215"/>
      <c r="II154" s="215"/>
      <c r="IJ154" s="215"/>
      <c r="IK154" s="215"/>
      <c r="IL154" s="215"/>
      <c r="IM154" s="215"/>
      <c r="IN154" s="215"/>
      <c r="IO154" s="215"/>
      <c r="IP154" s="215"/>
      <c r="IQ154" s="215"/>
      <c r="IR154" s="215"/>
      <c r="IS154" s="215"/>
      <c r="IT154" s="215"/>
      <c r="IU154" s="215"/>
      <c r="IV154" s="215"/>
    </row>
    <row r="155" spans="1:256" ht="17.25">
      <c r="A155" s="223" t="s">
        <v>373</v>
      </c>
      <c r="B155" s="231">
        <v>0</v>
      </c>
      <c r="C155" s="231">
        <v>0</v>
      </c>
      <c r="D155" s="235"/>
      <c r="E155" s="236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  <c r="CG155" s="215"/>
      <c r="CH155" s="215"/>
      <c r="CI155" s="215"/>
      <c r="CJ155" s="215"/>
      <c r="CK155" s="215"/>
      <c r="CL155" s="215"/>
      <c r="CM155" s="215"/>
      <c r="CN155" s="215"/>
      <c r="CO155" s="215"/>
      <c r="CP155" s="215"/>
      <c r="CQ155" s="215"/>
      <c r="CR155" s="215"/>
      <c r="CS155" s="215"/>
      <c r="CT155" s="215"/>
      <c r="CU155" s="215"/>
      <c r="CV155" s="215"/>
      <c r="CW155" s="215"/>
      <c r="CX155" s="215"/>
      <c r="CY155" s="215"/>
      <c r="CZ155" s="215"/>
      <c r="DA155" s="215"/>
      <c r="DB155" s="215"/>
      <c r="DC155" s="215"/>
      <c r="DD155" s="215"/>
      <c r="DE155" s="215"/>
      <c r="DF155" s="215"/>
      <c r="DG155" s="215"/>
      <c r="DH155" s="215"/>
      <c r="DI155" s="215"/>
      <c r="DJ155" s="215"/>
      <c r="DK155" s="215"/>
      <c r="DL155" s="215"/>
      <c r="DM155" s="215"/>
      <c r="DN155" s="215"/>
      <c r="DO155" s="215"/>
      <c r="DP155" s="215"/>
      <c r="DQ155" s="215"/>
      <c r="DR155" s="215"/>
      <c r="DS155" s="215"/>
      <c r="DT155" s="215"/>
      <c r="DU155" s="215"/>
      <c r="DV155" s="215"/>
      <c r="DW155" s="215"/>
      <c r="DX155" s="215"/>
      <c r="DY155" s="215"/>
      <c r="DZ155" s="215"/>
      <c r="EA155" s="215"/>
      <c r="EB155" s="215"/>
      <c r="EC155" s="215"/>
      <c r="ED155" s="215"/>
      <c r="EE155" s="215"/>
      <c r="EF155" s="215"/>
      <c r="EG155" s="215"/>
      <c r="EH155" s="215"/>
      <c r="EI155" s="215"/>
      <c r="EJ155" s="215"/>
      <c r="EK155" s="215"/>
      <c r="EL155" s="215"/>
      <c r="EM155" s="215"/>
      <c r="EN155" s="215"/>
      <c r="EO155" s="215"/>
      <c r="EP155" s="215"/>
      <c r="EQ155" s="215"/>
      <c r="ER155" s="215"/>
      <c r="ES155" s="215"/>
      <c r="ET155" s="215"/>
      <c r="EU155" s="215"/>
      <c r="EV155" s="215"/>
      <c r="EW155" s="215"/>
      <c r="EX155" s="215"/>
      <c r="EY155" s="215"/>
      <c r="EZ155" s="215"/>
      <c r="FA155" s="215"/>
      <c r="FB155" s="215"/>
      <c r="FC155" s="215"/>
      <c r="FD155" s="215"/>
      <c r="FE155" s="215"/>
      <c r="FF155" s="215"/>
      <c r="FG155" s="215"/>
      <c r="FH155" s="215"/>
      <c r="FI155" s="215"/>
      <c r="FJ155" s="215"/>
      <c r="FK155" s="215"/>
      <c r="FL155" s="215"/>
      <c r="FM155" s="215"/>
      <c r="FN155" s="215"/>
      <c r="FO155" s="215"/>
      <c r="FP155" s="215"/>
      <c r="FQ155" s="215"/>
      <c r="FR155" s="215"/>
      <c r="FS155" s="215"/>
      <c r="FT155" s="215"/>
      <c r="FU155" s="215"/>
      <c r="FV155" s="215"/>
      <c r="FW155" s="215"/>
      <c r="FX155" s="215"/>
      <c r="FY155" s="215"/>
      <c r="FZ155" s="215"/>
      <c r="GA155" s="215"/>
      <c r="GB155" s="215"/>
      <c r="GC155" s="215"/>
      <c r="GD155" s="215"/>
      <c r="GE155" s="215"/>
      <c r="GF155" s="215"/>
      <c r="GG155" s="215"/>
      <c r="GH155" s="215"/>
      <c r="GI155" s="215"/>
      <c r="GJ155" s="215"/>
      <c r="GK155" s="215"/>
      <c r="GL155" s="215"/>
      <c r="GM155" s="215"/>
      <c r="GN155" s="215"/>
      <c r="GO155" s="215"/>
      <c r="GP155" s="215"/>
      <c r="GQ155" s="215"/>
      <c r="GR155" s="215"/>
      <c r="GS155" s="215"/>
      <c r="GT155" s="215"/>
      <c r="GU155" s="215"/>
      <c r="GV155" s="215"/>
      <c r="GW155" s="215"/>
      <c r="GX155" s="215"/>
      <c r="GY155" s="215"/>
      <c r="GZ155" s="215"/>
      <c r="HA155" s="215"/>
      <c r="HB155" s="215"/>
      <c r="HC155" s="215"/>
      <c r="HD155" s="215"/>
      <c r="HE155" s="215"/>
      <c r="HF155" s="215"/>
      <c r="HG155" s="215"/>
      <c r="HH155" s="215"/>
      <c r="HI155" s="215"/>
      <c r="HJ155" s="215"/>
      <c r="HK155" s="215"/>
      <c r="HL155" s="215"/>
      <c r="HM155" s="215"/>
      <c r="HN155" s="215"/>
      <c r="HO155" s="215"/>
      <c r="HP155" s="215"/>
      <c r="HQ155" s="215"/>
      <c r="HR155" s="215"/>
      <c r="HS155" s="215"/>
      <c r="HT155" s="215"/>
      <c r="HU155" s="215"/>
      <c r="HV155" s="215"/>
      <c r="HW155" s="215"/>
      <c r="HX155" s="215"/>
      <c r="HY155" s="215"/>
      <c r="HZ155" s="215"/>
      <c r="IA155" s="215"/>
      <c r="IB155" s="215"/>
      <c r="IC155" s="215"/>
      <c r="ID155" s="215"/>
      <c r="IE155" s="215"/>
      <c r="IF155" s="215"/>
      <c r="IG155" s="215"/>
      <c r="IH155" s="215"/>
      <c r="II155" s="215"/>
      <c r="IJ155" s="215"/>
      <c r="IK155" s="215"/>
      <c r="IL155" s="215"/>
      <c r="IM155" s="215"/>
      <c r="IN155" s="215"/>
      <c r="IO155" s="215"/>
      <c r="IP155" s="215"/>
      <c r="IQ155" s="215"/>
      <c r="IR155" s="215"/>
      <c r="IS155" s="215"/>
      <c r="IT155" s="215"/>
      <c r="IU155" s="215"/>
      <c r="IV155" s="215"/>
    </row>
    <row r="156" spans="1:256" ht="17.25">
      <c r="A156" s="223" t="s">
        <v>374</v>
      </c>
      <c r="B156" s="231">
        <v>0</v>
      </c>
      <c r="C156" s="231">
        <v>0</v>
      </c>
      <c r="D156" s="235"/>
      <c r="E156" s="236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15"/>
      <c r="BY156" s="215"/>
      <c r="BZ156" s="215"/>
      <c r="CA156" s="215"/>
      <c r="CB156" s="215"/>
      <c r="CC156" s="215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215"/>
      <c r="CZ156" s="215"/>
      <c r="DA156" s="215"/>
      <c r="DB156" s="215"/>
      <c r="DC156" s="215"/>
      <c r="DD156" s="215"/>
      <c r="DE156" s="215"/>
      <c r="DF156" s="215"/>
      <c r="DG156" s="215"/>
      <c r="DH156" s="215"/>
      <c r="DI156" s="215"/>
      <c r="DJ156" s="215"/>
      <c r="DK156" s="215"/>
      <c r="DL156" s="215"/>
      <c r="DM156" s="215"/>
      <c r="DN156" s="215"/>
      <c r="DO156" s="215"/>
      <c r="DP156" s="215"/>
      <c r="DQ156" s="215"/>
      <c r="DR156" s="215"/>
      <c r="DS156" s="215"/>
      <c r="DT156" s="215"/>
      <c r="DU156" s="215"/>
      <c r="DV156" s="215"/>
      <c r="DW156" s="215"/>
      <c r="DX156" s="215"/>
      <c r="DY156" s="215"/>
      <c r="DZ156" s="215"/>
      <c r="EA156" s="215"/>
      <c r="EB156" s="215"/>
      <c r="EC156" s="215"/>
      <c r="ED156" s="215"/>
      <c r="EE156" s="215"/>
      <c r="EF156" s="215"/>
      <c r="EG156" s="215"/>
      <c r="EH156" s="215"/>
      <c r="EI156" s="215"/>
      <c r="EJ156" s="215"/>
      <c r="EK156" s="215"/>
      <c r="EL156" s="215"/>
      <c r="EM156" s="215"/>
      <c r="EN156" s="215"/>
      <c r="EO156" s="215"/>
      <c r="EP156" s="215"/>
      <c r="EQ156" s="215"/>
      <c r="ER156" s="215"/>
      <c r="ES156" s="215"/>
      <c r="ET156" s="215"/>
      <c r="EU156" s="215"/>
      <c r="EV156" s="215"/>
      <c r="EW156" s="215"/>
      <c r="EX156" s="215"/>
      <c r="EY156" s="215"/>
      <c r="EZ156" s="215"/>
      <c r="FA156" s="215"/>
      <c r="FB156" s="215"/>
      <c r="FC156" s="215"/>
      <c r="FD156" s="215"/>
      <c r="FE156" s="215"/>
      <c r="FF156" s="215"/>
      <c r="FG156" s="215"/>
      <c r="FH156" s="215"/>
      <c r="FI156" s="215"/>
      <c r="FJ156" s="215"/>
      <c r="FK156" s="215"/>
      <c r="FL156" s="215"/>
      <c r="FM156" s="215"/>
      <c r="FN156" s="215"/>
      <c r="FO156" s="215"/>
      <c r="FP156" s="215"/>
      <c r="FQ156" s="215"/>
      <c r="FR156" s="215"/>
      <c r="FS156" s="215"/>
      <c r="FT156" s="215"/>
      <c r="FU156" s="215"/>
      <c r="FV156" s="215"/>
      <c r="FW156" s="215"/>
      <c r="FX156" s="215"/>
      <c r="FY156" s="215"/>
      <c r="FZ156" s="215"/>
      <c r="GA156" s="215"/>
      <c r="GB156" s="215"/>
      <c r="GC156" s="215"/>
      <c r="GD156" s="215"/>
      <c r="GE156" s="215"/>
      <c r="GF156" s="215"/>
      <c r="GG156" s="215"/>
      <c r="GH156" s="215"/>
      <c r="GI156" s="215"/>
      <c r="GJ156" s="215"/>
      <c r="GK156" s="215"/>
      <c r="GL156" s="215"/>
      <c r="GM156" s="215"/>
      <c r="GN156" s="215"/>
      <c r="GO156" s="215"/>
      <c r="GP156" s="215"/>
      <c r="GQ156" s="215"/>
      <c r="GR156" s="215"/>
      <c r="GS156" s="215"/>
      <c r="GT156" s="215"/>
      <c r="GU156" s="215"/>
      <c r="GV156" s="215"/>
      <c r="GW156" s="215"/>
      <c r="GX156" s="215"/>
      <c r="GY156" s="215"/>
      <c r="GZ156" s="215"/>
      <c r="HA156" s="215"/>
      <c r="HB156" s="215"/>
      <c r="HC156" s="215"/>
      <c r="HD156" s="215"/>
      <c r="HE156" s="215"/>
      <c r="HF156" s="215"/>
      <c r="HG156" s="215"/>
      <c r="HH156" s="215"/>
      <c r="HI156" s="215"/>
      <c r="HJ156" s="215"/>
      <c r="HK156" s="215"/>
      <c r="HL156" s="215"/>
      <c r="HM156" s="215"/>
      <c r="HN156" s="215"/>
      <c r="HO156" s="215"/>
      <c r="HP156" s="215"/>
      <c r="HQ156" s="215"/>
      <c r="HR156" s="215"/>
      <c r="HS156" s="215"/>
      <c r="HT156" s="215"/>
      <c r="HU156" s="215"/>
      <c r="HV156" s="215"/>
      <c r="HW156" s="215"/>
      <c r="HX156" s="215"/>
      <c r="HY156" s="215"/>
      <c r="HZ156" s="215"/>
      <c r="IA156" s="215"/>
      <c r="IB156" s="215"/>
      <c r="IC156" s="215"/>
      <c r="ID156" s="215"/>
      <c r="IE156" s="215"/>
      <c r="IF156" s="215"/>
      <c r="IG156" s="215"/>
      <c r="IH156" s="215"/>
      <c r="II156" s="215"/>
      <c r="IJ156" s="215"/>
      <c r="IK156" s="215"/>
      <c r="IL156" s="215"/>
      <c r="IM156" s="215"/>
      <c r="IN156" s="215"/>
      <c r="IO156" s="215"/>
      <c r="IP156" s="215"/>
      <c r="IQ156" s="215"/>
      <c r="IR156" s="215"/>
      <c r="IS156" s="215"/>
      <c r="IT156" s="215"/>
      <c r="IU156" s="215"/>
      <c r="IV156" s="215"/>
    </row>
    <row r="157" spans="1:256" ht="17.25">
      <c r="A157" s="223" t="s">
        <v>375</v>
      </c>
      <c r="B157" s="231">
        <v>0</v>
      </c>
      <c r="C157" s="231">
        <v>0</v>
      </c>
      <c r="D157" s="235"/>
      <c r="E157" s="236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15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215"/>
      <c r="DS157" s="215"/>
      <c r="DT157" s="215"/>
      <c r="DU157" s="215"/>
      <c r="DV157" s="215"/>
      <c r="DW157" s="215"/>
      <c r="DX157" s="215"/>
      <c r="DY157" s="215"/>
      <c r="DZ157" s="215"/>
      <c r="EA157" s="215"/>
      <c r="EB157" s="215"/>
      <c r="EC157" s="215"/>
      <c r="ED157" s="215"/>
      <c r="EE157" s="215"/>
      <c r="EF157" s="215"/>
      <c r="EG157" s="215"/>
      <c r="EH157" s="215"/>
      <c r="EI157" s="215"/>
      <c r="EJ157" s="215"/>
      <c r="EK157" s="215"/>
      <c r="EL157" s="215"/>
      <c r="EM157" s="215"/>
      <c r="EN157" s="215"/>
      <c r="EO157" s="215"/>
      <c r="EP157" s="215"/>
      <c r="EQ157" s="215"/>
      <c r="ER157" s="215"/>
      <c r="ES157" s="215"/>
      <c r="ET157" s="215"/>
      <c r="EU157" s="215"/>
      <c r="EV157" s="215"/>
      <c r="EW157" s="215"/>
      <c r="EX157" s="215"/>
      <c r="EY157" s="215"/>
      <c r="EZ157" s="215"/>
      <c r="FA157" s="215"/>
      <c r="FB157" s="215"/>
      <c r="FC157" s="215"/>
      <c r="FD157" s="215"/>
      <c r="FE157" s="215"/>
      <c r="FF157" s="215"/>
      <c r="FG157" s="215"/>
      <c r="FH157" s="215"/>
      <c r="FI157" s="215"/>
      <c r="FJ157" s="215"/>
      <c r="FK157" s="215"/>
      <c r="FL157" s="215"/>
      <c r="FM157" s="215"/>
      <c r="FN157" s="215"/>
      <c r="FO157" s="215"/>
      <c r="FP157" s="215"/>
      <c r="FQ157" s="215"/>
      <c r="FR157" s="215"/>
      <c r="FS157" s="215"/>
      <c r="FT157" s="215"/>
      <c r="FU157" s="215"/>
      <c r="FV157" s="215"/>
      <c r="FW157" s="215"/>
      <c r="FX157" s="215"/>
      <c r="FY157" s="215"/>
      <c r="FZ157" s="215"/>
      <c r="GA157" s="215"/>
      <c r="GB157" s="215"/>
      <c r="GC157" s="215"/>
      <c r="GD157" s="215"/>
      <c r="GE157" s="215"/>
      <c r="GF157" s="215"/>
      <c r="GG157" s="215"/>
      <c r="GH157" s="215"/>
      <c r="GI157" s="215"/>
      <c r="GJ157" s="215"/>
      <c r="GK157" s="215"/>
      <c r="GL157" s="215"/>
      <c r="GM157" s="215"/>
      <c r="GN157" s="215"/>
      <c r="GO157" s="215"/>
      <c r="GP157" s="215"/>
      <c r="GQ157" s="215"/>
      <c r="GR157" s="215"/>
      <c r="GS157" s="215"/>
      <c r="GT157" s="215"/>
      <c r="GU157" s="215"/>
      <c r="GV157" s="215"/>
      <c r="GW157" s="215"/>
      <c r="GX157" s="215"/>
      <c r="GY157" s="215"/>
      <c r="GZ157" s="215"/>
      <c r="HA157" s="215"/>
      <c r="HB157" s="215"/>
      <c r="HC157" s="215"/>
      <c r="HD157" s="215"/>
      <c r="HE157" s="215"/>
      <c r="HF157" s="215"/>
      <c r="HG157" s="215"/>
      <c r="HH157" s="215"/>
      <c r="HI157" s="215"/>
      <c r="HJ157" s="215"/>
      <c r="HK157" s="215"/>
      <c r="HL157" s="215"/>
      <c r="HM157" s="215"/>
      <c r="HN157" s="215"/>
      <c r="HO157" s="215"/>
      <c r="HP157" s="215"/>
      <c r="HQ157" s="215"/>
      <c r="HR157" s="215"/>
      <c r="HS157" s="215"/>
      <c r="HT157" s="215"/>
      <c r="HU157" s="215"/>
      <c r="HV157" s="215"/>
      <c r="HW157" s="215"/>
      <c r="HX157" s="215"/>
      <c r="HY157" s="215"/>
      <c r="HZ157" s="215"/>
      <c r="IA157" s="215"/>
      <c r="IB157" s="215"/>
      <c r="IC157" s="215"/>
      <c r="ID157" s="215"/>
      <c r="IE157" s="215"/>
      <c r="IF157" s="215"/>
      <c r="IG157" s="215"/>
      <c r="IH157" s="215"/>
      <c r="II157" s="215"/>
      <c r="IJ157" s="215"/>
      <c r="IK157" s="215"/>
      <c r="IL157" s="215"/>
      <c r="IM157" s="215"/>
      <c r="IN157" s="215"/>
      <c r="IO157" s="215"/>
      <c r="IP157" s="215"/>
      <c r="IQ157" s="215"/>
      <c r="IR157" s="215"/>
      <c r="IS157" s="215"/>
      <c r="IT157" s="215"/>
      <c r="IU157" s="215"/>
      <c r="IV157" s="215"/>
    </row>
    <row r="158" spans="1:256" ht="17.25">
      <c r="A158" s="223" t="s">
        <v>376</v>
      </c>
      <c r="B158" s="231">
        <v>0</v>
      </c>
      <c r="C158" s="231">
        <v>0</v>
      </c>
      <c r="D158" s="235"/>
      <c r="E158" s="236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215"/>
      <c r="CZ158" s="215"/>
      <c r="DA158" s="215"/>
      <c r="DB158" s="215"/>
      <c r="DC158" s="215"/>
      <c r="DD158" s="215"/>
      <c r="DE158" s="215"/>
      <c r="DF158" s="215"/>
      <c r="DG158" s="215"/>
      <c r="DH158" s="215"/>
      <c r="DI158" s="215"/>
      <c r="DJ158" s="215"/>
      <c r="DK158" s="215"/>
      <c r="DL158" s="215"/>
      <c r="DM158" s="215"/>
      <c r="DN158" s="215"/>
      <c r="DO158" s="215"/>
      <c r="DP158" s="215"/>
      <c r="DQ158" s="215"/>
      <c r="DR158" s="215"/>
      <c r="DS158" s="215"/>
      <c r="DT158" s="215"/>
      <c r="DU158" s="215"/>
      <c r="DV158" s="215"/>
      <c r="DW158" s="215"/>
      <c r="DX158" s="215"/>
      <c r="DY158" s="215"/>
      <c r="DZ158" s="215"/>
      <c r="EA158" s="215"/>
      <c r="EB158" s="215"/>
      <c r="EC158" s="215"/>
      <c r="ED158" s="215"/>
      <c r="EE158" s="215"/>
      <c r="EF158" s="215"/>
      <c r="EG158" s="215"/>
      <c r="EH158" s="215"/>
      <c r="EI158" s="215"/>
      <c r="EJ158" s="215"/>
      <c r="EK158" s="215"/>
      <c r="EL158" s="215"/>
      <c r="EM158" s="215"/>
      <c r="EN158" s="215"/>
      <c r="EO158" s="215"/>
      <c r="EP158" s="215"/>
      <c r="EQ158" s="215"/>
      <c r="ER158" s="215"/>
      <c r="ES158" s="215"/>
      <c r="ET158" s="215"/>
      <c r="EU158" s="215"/>
      <c r="EV158" s="215"/>
      <c r="EW158" s="215"/>
      <c r="EX158" s="215"/>
      <c r="EY158" s="215"/>
      <c r="EZ158" s="215"/>
      <c r="FA158" s="215"/>
      <c r="FB158" s="215"/>
      <c r="FC158" s="215"/>
      <c r="FD158" s="215"/>
      <c r="FE158" s="215"/>
      <c r="FF158" s="215"/>
      <c r="FG158" s="215"/>
      <c r="FH158" s="215"/>
      <c r="FI158" s="215"/>
      <c r="FJ158" s="215"/>
      <c r="FK158" s="215"/>
      <c r="FL158" s="215"/>
      <c r="FM158" s="215"/>
      <c r="FN158" s="215"/>
      <c r="FO158" s="215"/>
      <c r="FP158" s="215"/>
      <c r="FQ158" s="215"/>
      <c r="FR158" s="215"/>
      <c r="FS158" s="215"/>
      <c r="FT158" s="215"/>
      <c r="FU158" s="215"/>
      <c r="FV158" s="215"/>
      <c r="FW158" s="215"/>
      <c r="FX158" s="215"/>
      <c r="FY158" s="215"/>
      <c r="FZ158" s="215"/>
      <c r="GA158" s="215"/>
      <c r="GB158" s="215"/>
      <c r="GC158" s="215"/>
      <c r="GD158" s="215"/>
      <c r="GE158" s="215"/>
      <c r="GF158" s="215"/>
      <c r="GG158" s="215"/>
      <c r="GH158" s="215"/>
      <c r="GI158" s="215"/>
      <c r="GJ158" s="215"/>
      <c r="GK158" s="215"/>
      <c r="GL158" s="215"/>
      <c r="GM158" s="215"/>
      <c r="GN158" s="215"/>
      <c r="GO158" s="215"/>
      <c r="GP158" s="215"/>
      <c r="GQ158" s="215"/>
      <c r="GR158" s="215"/>
      <c r="GS158" s="215"/>
      <c r="GT158" s="215"/>
      <c r="GU158" s="215"/>
      <c r="GV158" s="215"/>
      <c r="GW158" s="215"/>
      <c r="GX158" s="215"/>
      <c r="GY158" s="215"/>
      <c r="GZ158" s="215"/>
      <c r="HA158" s="215"/>
      <c r="HB158" s="215"/>
      <c r="HC158" s="215"/>
      <c r="HD158" s="215"/>
      <c r="HE158" s="215"/>
      <c r="HF158" s="215"/>
      <c r="HG158" s="215"/>
      <c r="HH158" s="215"/>
      <c r="HI158" s="215"/>
      <c r="HJ158" s="215"/>
      <c r="HK158" s="215"/>
      <c r="HL158" s="215"/>
      <c r="HM158" s="215"/>
      <c r="HN158" s="215"/>
      <c r="HO158" s="215"/>
      <c r="HP158" s="215"/>
      <c r="HQ158" s="215"/>
      <c r="HR158" s="215"/>
      <c r="HS158" s="215"/>
      <c r="HT158" s="215"/>
      <c r="HU158" s="215"/>
      <c r="HV158" s="215"/>
      <c r="HW158" s="215"/>
      <c r="HX158" s="215"/>
      <c r="HY158" s="215"/>
      <c r="HZ158" s="215"/>
      <c r="IA158" s="215"/>
      <c r="IB158" s="215"/>
      <c r="IC158" s="215"/>
      <c r="ID158" s="215"/>
      <c r="IE158" s="215"/>
      <c r="IF158" s="215"/>
      <c r="IG158" s="215"/>
      <c r="IH158" s="215"/>
      <c r="II158" s="215"/>
      <c r="IJ158" s="215"/>
      <c r="IK158" s="215"/>
      <c r="IL158" s="215"/>
      <c r="IM158" s="215"/>
      <c r="IN158" s="215"/>
      <c r="IO158" s="215"/>
      <c r="IP158" s="215"/>
      <c r="IQ158" s="215"/>
      <c r="IR158" s="215"/>
      <c r="IS158" s="215"/>
      <c r="IT158" s="215"/>
      <c r="IU158" s="215"/>
      <c r="IV158" s="215"/>
    </row>
    <row r="159" spans="1:256" ht="17.25">
      <c r="A159" s="223" t="s">
        <v>377</v>
      </c>
      <c r="B159" s="231">
        <v>0</v>
      </c>
      <c r="C159" s="231">
        <v>0</v>
      </c>
      <c r="D159" s="235"/>
      <c r="E159" s="236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15"/>
      <c r="CB159" s="215"/>
      <c r="CC159" s="215"/>
      <c r="CD159" s="215"/>
      <c r="CE159" s="215"/>
      <c r="CF159" s="215"/>
      <c r="CG159" s="215"/>
      <c r="CH159" s="215"/>
      <c r="CI159" s="215"/>
      <c r="CJ159" s="215"/>
      <c r="CK159" s="215"/>
      <c r="CL159" s="215"/>
      <c r="CM159" s="215"/>
      <c r="CN159" s="215"/>
      <c r="CO159" s="215"/>
      <c r="CP159" s="215"/>
      <c r="CQ159" s="215"/>
      <c r="CR159" s="215"/>
      <c r="CS159" s="215"/>
      <c r="CT159" s="215"/>
      <c r="CU159" s="215"/>
      <c r="CV159" s="215"/>
      <c r="CW159" s="215"/>
      <c r="CX159" s="215"/>
      <c r="CY159" s="215"/>
      <c r="CZ159" s="215"/>
      <c r="DA159" s="215"/>
      <c r="DB159" s="215"/>
      <c r="DC159" s="215"/>
      <c r="DD159" s="215"/>
      <c r="DE159" s="215"/>
      <c r="DF159" s="215"/>
      <c r="DG159" s="215"/>
      <c r="DH159" s="215"/>
      <c r="DI159" s="215"/>
      <c r="DJ159" s="215"/>
      <c r="DK159" s="215"/>
      <c r="DL159" s="215"/>
      <c r="DM159" s="215"/>
      <c r="DN159" s="215"/>
      <c r="DO159" s="215"/>
      <c r="DP159" s="215"/>
      <c r="DQ159" s="215"/>
      <c r="DR159" s="215"/>
      <c r="DS159" s="215"/>
      <c r="DT159" s="215"/>
      <c r="DU159" s="215"/>
      <c r="DV159" s="215"/>
      <c r="DW159" s="215"/>
      <c r="DX159" s="215"/>
      <c r="DY159" s="215"/>
      <c r="DZ159" s="215"/>
      <c r="EA159" s="215"/>
      <c r="EB159" s="215"/>
      <c r="EC159" s="215"/>
      <c r="ED159" s="215"/>
      <c r="EE159" s="215"/>
      <c r="EF159" s="215"/>
      <c r="EG159" s="215"/>
      <c r="EH159" s="215"/>
      <c r="EI159" s="215"/>
      <c r="EJ159" s="215"/>
      <c r="EK159" s="215"/>
      <c r="EL159" s="215"/>
      <c r="EM159" s="215"/>
      <c r="EN159" s="215"/>
      <c r="EO159" s="215"/>
      <c r="EP159" s="215"/>
      <c r="EQ159" s="215"/>
      <c r="ER159" s="215"/>
      <c r="ES159" s="215"/>
      <c r="ET159" s="215"/>
      <c r="EU159" s="215"/>
      <c r="EV159" s="215"/>
      <c r="EW159" s="215"/>
      <c r="EX159" s="215"/>
      <c r="EY159" s="215"/>
      <c r="EZ159" s="215"/>
      <c r="FA159" s="215"/>
      <c r="FB159" s="215"/>
      <c r="FC159" s="215"/>
      <c r="FD159" s="215"/>
      <c r="FE159" s="215"/>
      <c r="FF159" s="215"/>
      <c r="FG159" s="215"/>
      <c r="FH159" s="215"/>
      <c r="FI159" s="215"/>
      <c r="FJ159" s="215"/>
      <c r="FK159" s="215"/>
      <c r="FL159" s="215"/>
      <c r="FM159" s="215"/>
      <c r="FN159" s="215"/>
      <c r="FO159" s="215"/>
      <c r="FP159" s="215"/>
      <c r="FQ159" s="215"/>
      <c r="FR159" s="215"/>
      <c r="FS159" s="215"/>
      <c r="FT159" s="215"/>
      <c r="FU159" s="215"/>
      <c r="FV159" s="215"/>
      <c r="FW159" s="215"/>
      <c r="FX159" s="215"/>
      <c r="FY159" s="215"/>
      <c r="FZ159" s="215"/>
      <c r="GA159" s="215"/>
      <c r="GB159" s="215"/>
      <c r="GC159" s="215"/>
      <c r="GD159" s="215"/>
      <c r="GE159" s="215"/>
      <c r="GF159" s="215"/>
      <c r="GG159" s="215"/>
      <c r="GH159" s="215"/>
      <c r="GI159" s="215"/>
      <c r="GJ159" s="215"/>
      <c r="GK159" s="215"/>
      <c r="GL159" s="215"/>
      <c r="GM159" s="215"/>
      <c r="GN159" s="215"/>
      <c r="GO159" s="215"/>
      <c r="GP159" s="215"/>
      <c r="GQ159" s="215"/>
      <c r="GR159" s="215"/>
      <c r="GS159" s="215"/>
      <c r="GT159" s="215"/>
      <c r="GU159" s="215"/>
      <c r="GV159" s="215"/>
      <c r="GW159" s="215"/>
      <c r="GX159" s="215"/>
      <c r="GY159" s="215"/>
      <c r="GZ159" s="215"/>
      <c r="HA159" s="215"/>
      <c r="HB159" s="215"/>
      <c r="HC159" s="215"/>
      <c r="HD159" s="215"/>
      <c r="HE159" s="215"/>
      <c r="HF159" s="215"/>
      <c r="HG159" s="215"/>
      <c r="HH159" s="215"/>
      <c r="HI159" s="215"/>
      <c r="HJ159" s="215"/>
      <c r="HK159" s="215"/>
      <c r="HL159" s="215"/>
      <c r="HM159" s="215"/>
      <c r="HN159" s="215"/>
      <c r="HO159" s="215"/>
      <c r="HP159" s="215"/>
      <c r="HQ159" s="215"/>
      <c r="HR159" s="215"/>
      <c r="HS159" s="215"/>
      <c r="HT159" s="215"/>
      <c r="HU159" s="215"/>
      <c r="HV159" s="215"/>
      <c r="HW159" s="215"/>
      <c r="HX159" s="215"/>
      <c r="HY159" s="215"/>
      <c r="HZ159" s="215"/>
      <c r="IA159" s="215"/>
      <c r="IB159" s="215"/>
      <c r="IC159" s="215"/>
      <c r="ID159" s="215"/>
      <c r="IE159" s="215"/>
      <c r="IF159" s="215"/>
      <c r="IG159" s="215"/>
      <c r="IH159" s="215"/>
      <c r="II159" s="215"/>
      <c r="IJ159" s="215"/>
      <c r="IK159" s="215"/>
      <c r="IL159" s="215"/>
      <c r="IM159" s="215"/>
      <c r="IN159" s="215"/>
      <c r="IO159" s="215"/>
      <c r="IP159" s="215"/>
      <c r="IQ159" s="215"/>
      <c r="IR159" s="215"/>
      <c r="IS159" s="215"/>
      <c r="IT159" s="215"/>
      <c r="IU159" s="215"/>
      <c r="IV159" s="215"/>
    </row>
    <row r="160" spans="1:256" ht="17.25">
      <c r="A160" s="223" t="s">
        <v>378</v>
      </c>
      <c r="B160" s="231">
        <v>0</v>
      </c>
      <c r="C160" s="231">
        <v>0</v>
      </c>
      <c r="D160" s="235"/>
      <c r="E160" s="236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5"/>
      <c r="DA160" s="215"/>
      <c r="DB160" s="215"/>
      <c r="DC160" s="215"/>
      <c r="DD160" s="215"/>
      <c r="DE160" s="215"/>
      <c r="DF160" s="215"/>
      <c r="DG160" s="215"/>
      <c r="DH160" s="215"/>
      <c r="DI160" s="215"/>
      <c r="DJ160" s="215"/>
      <c r="DK160" s="215"/>
      <c r="DL160" s="215"/>
      <c r="DM160" s="215"/>
      <c r="DN160" s="215"/>
      <c r="DO160" s="215"/>
      <c r="DP160" s="215"/>
      <c r="DQ160" s="215"/>
      <c r="DR160" s="215"/>
      <c r="DS160" s="215"/>
      <c r="DT160" s="215"/>
      <c r="DU160" s="215"/>
      <c r="DV160" s="215"/>
      <c r="DW160" s="215"/>
      <c r="DX160" s="215"/>
      <c r="DY160" s="215"/>
      <c r="DZ160" s="215"/>
      <c r="EA160" s="215"/>
      <c r="EB160" s="215"/>
      <c r="EC160" s="215"/>
      <c r="ED160" s="215"/>
      <c r="EE160" s="215"/>
      <c r="EF160" s="215"/>
      <c r="EG160" s="215"/>
      <c r="EH160" s="215"/>
      <c r="EI160" s="215"/>
      <c r="EJ160" s="215"/>
      <c r="EK160" s="215"/>
      <c r="EL160" s="215"/>
      <c r="EM160" s="215"/>
      <c r="EN160" s="215"/>
      <c r="EO160" s="215"/>
      <c r="EP160" s="215"/>
      <c r="EQ160" s="215"/>
      <c r="ER160" s="215"/>
      <c r="ES160" s="215"/>
      <c r="ET160" s="215"/>
      <c r="EU160" s="215"/>
      <c r="EV160" s="215"/>
      <c r="EW160" s="215"/>
      <c r="EX160" s="215"/>
      <c r="EY160" s="215"/>
      <c r="EZ160" s="215"/>
      <c r="FA160" s="215"/>
      <c r="FB160" s="215"/>
      <c r="FC160" s="215"/>
      <c r="FD160" s="215"/>
      <c r="FE160" s="215"/>
      <c r="FF160" s="215"/>
      <c r="FG160" s="215"/>
      <c r="FH160" s="215"/>
      <c r="FI160" s="215"/>
      <c r="FJ160" s="215"/>
      <c r="FK160" s="215"/>
      <c r="FL160" s="215"/>
      <c r="FM160" s="215"/>
      <c r="FN160" s="215"/>
      <c r="FO160" s="215"/>
      <c r="FP160" s="215"/>
      <c r="FQ160" s="215"/>
      <c r="FR160" s="215"/>
      <c r="FS160" s="215"/>
      <c r="FT160" s="215"/>
      <c r="FU160" s="215"/>
      <c r="FV160" s="215"/>
      <c r="FW160" s="215"/>
      <c r="FX160" s="215"/>
      <c r="FY160" s="215"/>
      <c r="FZ160" s="215"/>
      <c r="GA160" s="215"/>
      <c r="GB160" s="215"/>
      <c r="GC160" s="215"/>
      <c r="GD160" s="215"/>
      <c r="GE160" s="215"/>
      <c r="GF160" s="215"/>
      <c r="GG160" s="215"/>
      <c r="GH160" s="215"/>
      <c r="GI160" s="215"/>
      <c r="GJ160" s="215"/>
      <c r="GK160" s="215"/>
      <c r="GL160" s="215"/>
      <c r="GM160" s="215"/>
      <c r="GN160" s="215"/>
      <c r="GO160" s="215"/>
      <c r="GP160" s="215"/>
      <c r="GQ160" s="215"/>
      <c r="GR160" s="215"/>
      <c r="GS160" s="215"/>
      <c r="GT160" s="215"/>
      <c r="GU160" s="215"/>
      <c r="GV160" s="215"/>
      <c r="GW160" s="215"/>
      <c r="GX160" s="215"/>
      <c r="GY160" s="215"/>
      <c r="GZ160" s="215"/>
      <c r="HA160" s="215"/>
      <c r="HB160" s="215"/>
      <c r="HC160" s="215"/>
      <c r="HD160" s="215"/>
      <c r="HE160" s="215"/>
      <c r="HF160" s="215"/>
      <c r="HG160" s="215"/>
      <c r="HH160" s="215"/>
      <c r="HI160" s="215"/>
      <c r="HJ160" s="215"/>
      <c r="HK160" s="215"/>
      <c r="HL160" s="215"/>
      <c r="HM160" s="215"/>
      <c r="HN160" s="215"/>
      <c r="HO160" s="215"/>
      <c r="HP160" s="215"/>
      <c r="HQ160" s="215"/>
      <c r="HR160" s="215"/>
      <c r="HS160" s="215"/>
      <c r="HT160" s="215"/>
      <c r="HU160" s="215"/>
      <c r="HV160" s="215"/>
      <c r="HW160" s="215"/>
      <c r="HX160" s="215"/>
      <c r="HY160" s="215"/>
      <c r="HZ160" s="215"/>
      <c r="IA160" s="215"/>
      <c r="IB160" s="215"/>
      <c r="IC160" s="215"/>
      <c r="ID160" s="215"/>
      <c r="IE160" s="215"/>
      <c r="IF160" s="215"/>
      <c r="IG160" s="215"/>
      <c r="IH160" s="215"/>
      <c r="II160" s="215"/>
      <c r="IJ160" s="215"/>
      <c r="IK160" s="215"/>
      <c r="IL160" s="215"/>
      <c r="IM160" s="215"/>
      <c r="IN160" s="215"/>
      <c r="IO160" s="215"/>
      <c r="IP160" s="215"/>
      <c r="IQ160" s="215"/>
      <c r="IR160" s="215"/>
      <c r="IS160" s="215"/>
      <c r="IT160" s="215"/>
      <c r="IU160" s="215"/>
      <c r="IV160" s="215"/>
    </row>
    <row r="161" spans="1:256" ht="17.25">
      <c r="A161" s="223" t="s">
        <v>379</v>
      </c>
      <c r="B161" s="231">
        <v>137151</v>
      </c>
      <c r="C161" s="231">
        <v>147041.95</v>
      </c>
      <c r="D161" s="235"/>
      <c r="E161" s="236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5"/>
      <c r="CC161" s="215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5"/>
      <c r="DI161" s="215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5"/>
      <c r="DV161" s="215"/>
      <c r="DW161" s="215"/>
      <c r="DX161" s="215"/>
      <c r="DY161" s="215"/>
      <c r="DZ161" s="215"/>
      <c r="EA161" s="215"/>
      <c r="EB161" s="215"/>
      <c r="EC161" s="215"/>
      <c r="ED161" s="215"/>
      <c r="EE161" s="215"/>
      <c r="EF161" s="215"/>
      <c r="EG161" s="215"/>
      <c r="EH161" s="215"/>
      <c r="EI161" s="215"/>
      <c r="EJ161" s="215"/>
      <c r="EK161" s="215"/>
      <c r="EL161" s="215"/>
      <c r="EM161" s="215"/>
      <c r="EN161" s="215"/>
      <c r="EO161" s="215"/>
      <c r="EP161" s="215"/>
      <c r="EQ161" s="215"/>
      <c r="ER161" s="215"/>
      <c r="ES161" s="215"/>
      <c r="ET161" s="215"/>
      <c r="EU161" s="215"/>
      <c r="EV161" s="215"/>
      <c r="EW161" s="215"/>
      <c r="EX161" s="215"/>
      <c r="EY161" s="215"/>
      <c r="EZ161" s="215"/>
      <c r="FA161" s="215"/>
      <c r="FB161" s="215"/>
      <c r="FC161" s="215"/>
      <c r="FD161" s="215"/>
      <c r="FE161" s="215"/>
      <c r="FF161" s="215"/>
      <c r="FG161" s="215"/>
      <c r="FH161" s="215"/>
      <c r="FI161" s="215"/>
      <c r="FJ161" s="215"/>
      <c r="FK161" s="215"/>
      <c r="FL161" s="215"/>
      <c r="FM161" s="215"/>
      <c r="FN161" s="215"/>
      <c r="FO161" s="215"/>
      <c r="FP161" s="215"/>
      <c r="FQ161" s="215"/>
      <c r="FR161" s="215"/>
      <c r="FS161" s="215"/>
      <c r="FT161" s="215"/>
      <c r="FU161" s="215"/>
      <c r="FV161" s="215"/>
      <c r="FW161" s="215"/>
      <c r="FX161" s="215"/>
      <c r="FY161" s="215"/>
      <c r="FZ161" s="215"/>
      <c r="GA161" s="215"/>
      <c r="GB161" s="215"/>
      <c r="GC161" s="215"/>
      <c r="GD161" s="215"/>
      <c r="GE161" s="215"/>
      <c r="GF161" s="215"/>
      <c r="GG161" s="215"/>
      <c r="GH161" s="215"/>
      <c r="GI161" s="215"/>
      <c r="GJ161" s="215"/>
      <c r="GK161" s="215"/>
      <c r="GL161" s="215"/>
      <c r="GM161" s="215"/>
      <c r="GN161" s="215"/>
      <c r="GO161" s="215"/>
      <c r="GP161" s="215"/>
      <c r="GQ161" s="215"/>
      <c r="GR161" s="215"/>
      <c r="GS161" s="215"/>
      <c r="GT161" s="215"/>
      <c r="GU161" s="215"/>
      <c r="GV161" s="215"/>
      <c r="GW161" s="215"/>
      <c r="GX161" s="215"/>
      <c r="GY161" s="215"/>
      <c r="GZ161" s="215"/>
      <c r="HA161" s="215"/>
      <c r="HB161" s="215"/>
      <c r="HC161" s="215"/>
      <c r="HD161" s="215"/>
      <c r="HE161" s="215"/>
      <c r="HF161" s="215"/>
      <c r="HG161" s="215"/>
      <c r="HH161" s="215"/>
      <c r="HI161" s="215"/>
      <c r="HJ161" s="215"/>
      <c r="HK161" s="215"/>
      <c r="HL161" s="215"/>
      <c r="HM161" s="215"/>
      <c r="HN161" s="215"/>
      <c r="HO161" s="215"/>
      <c r="HP161" s="215"/>
      <c r="HQ161" s="215"/>
      <c r="HR161" s="215"/>
      <c r="HS161" s="215"/>
      <c r="HT161" s="215"/>
      <c r="HU161" s="215"/>
      <c r="HV161" s="215"/>
      <c r="HW161" s="215"/>
      <c r="HX161" s="215"/>
      <c r="HY161" s="215"/>
      <c r="HZ161" s="215"/>
      <c r="IA161" s="215"/>
      <c r="IB161" s="215"/>
      <c r="IC161" s="215"/>
      <c r="ID161" s="215"/>
      <c r="IE161" s="215"/>
      <c r="IF161" s="215"/>
      <c r="IG161" s="215"/>
      <c r="IH161" s="215"/>
      <c r="II161" s="215"/>
      <c r="IJ161" s="215"/>
      <c r="IK161" s="215"/>
      <c r="IL161" s="215"/>
      <c r="IM161" s="215"/>
      <c r="IN161" s="215"/>
      <c r="IO161" s="215"/>
      <c r="IP161" s="215"/>
      <c r="IQ161" s="215"/>
      <c r="IR161" s="215"/>
      <c r="IS161" s="215"/>
      <c r="IT161" s="215"/>
      <c r="IU161" s="215"/>
      <c r="IV161" s="215"/>
    </row>
    <row r="162" spans="1:256" ht="17.25">
      <c r="A162" s="223" t="s">
        <v>380</v>
      </c>
      <c r="B162" s="231">
        <v>0</v>
      </c>
      <c r="C162" s="231">
        <v>0</v>
      </c>
      <c r="D162" s="235"/>
      <c r="E162" s="236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5"/>
      <c r="DA162" s="215"/>
      <c r="DB162" s="215"/>
      <c r="DC162" s="215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5"/>
      <c r="DQ162" s="215"/>
      <c r="DR162" s="215"/>
      <c r="DS162" s="215"/>
      <c r="DT162" s="215"/>
      <c r="DU162" s="215"/>
      <c r="DV162" s="215"/>
      <c r="DW162" s="215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15"/>
      <c r="EU162" s="215"/>
      <c r="EV162" s="215"/>
      <c r="EW162" s="215"/>
      <c r="EX162" s="215"/>
      <c r="EY162" s="215"/>
      <c r="EZ162" s="215"/>
      <c r="FA162" s="215"/>
      <c r="FB162" s="215"/>
      <c r="FC162" s="215"/>
      <c r="FD162" s="215"/>
      <c r="FE162" s="215"/>
      <c r="FF162" s="215"/>
      <c r="FG162" s="215"/>
      <c r="FH162" s="215"/>
      <c r="FI162" s="215"/>
      <c r="FJ162" s="215"/>
      <c r="FK162" s="215"/>
      <c r="FL162" s="215"/>
      <c r="FM162" s="215"/>
      <c r="FN162" s="215"/>
      <c r="FO162" s="215"/>
      <c r="FP162" s="215"/>
      <c r="FQ162" s="215"/>
      <c r="FR162" s="215"/>
      <c r="FS162" s="215"/>
      <c r="FT162" s="215"/>
      <c r="FU162" s="215"/>
      <c r="FV162" s="215"/>
      <c r="FW162" s="215"/>
      <c r="FX162" s="215"/>
      <c r="FY162" s="215"/>
      <c r="FZ162" s="215"/>
      <c r="GA162" s="215"/>
      <c r="GB162" s="215"/>
      <c r="GC162" s="215"/>
      <c r="GD162" s="215"/>
      <c r="GE162" s="215"/>
      <c r="GF162" s="215"/>
      <c r="GG162" s="215"/>
      <c r="GH162" s="215"/>
      <c r="GI162" s="215"/>
      <c r="GJ162" s="215"/>
      <c r="GK162" s="215"/>
      <c r="GL162" s="215"/>
      <c r="GM162" s="215"/>
      <c r="GN162" s="215"/>
      <c r="GO162" s="215"/>
      <c r="GP162" s="215"/>
      <c r="GQ162" s="215"/>
      <c r="GR162" s="215"/>
      <c r="GS162" s="215"/>
      <c r="GT162" s="215"/>
      <c r="GU162" s="215"/>
      <c r="GV162" s="215"/>
      <c r="GW162" s="215"/>
      <c r="GX162" s="215"/>
      <c r="GY162" s="215"/>
      <c r="GZ162" s="215"/>
      <c r="HA162" s="215"/>
      <c r="HB162" s="215"/>
      <c r="HC162" s="215"/>
      <c r="HD162" s="215"/>
      <c r="HE162" s="215"/>
      <c r="HF162" s="215"/>
      <c r="HG162" s="215"/>
      <c r="HH162" s="215"/>
      <c r="HI162" s="215"/>
      <c r="HJ162" s="215"/>
      <c r="HK162" s="215"/>
      <c r="HL162" s="215"/>
      <c r="HM162" s="215"/>
      <c r="HN162" s="215"/>
      <c r="HO162" s="215"/>
      <c r="HP162" s="215"/>
      <c r="HQ162" s="215"/>
      <c r="HR162" s="215"/>
      <c r="HS162" s="215"/>
      <c r="HT162" s="215"/>
      <c r="HU162" s="215"/>
      <c r="HV162" s="215"/>
      <c r="HW162" s="215"/>
      <c r="HX162" s="215"/>
      <c r="HY162" s="215"/>
      <c r="HZ162" s="215"/>
      <c r="IA162" s="215"/>
      <c r="IB162" s="215"/>
      <c r="IC162" s="215"/>
      <c r="ID162" s="215"/>
      <c r="IE162" s="215"/>
      <c r="IF162" s="215"/>
      <c r="IG162" s="215"/>
      <c r="IH162" s="215"/>
      <c r="II162" s="215"/>
      <c r="IJ162" s="215"/>
      <c r="IK162" s="215"/>
      <c r="IL162" s="215"/>
      <c r="IM162" s="215"/>
      <c r="IN162" s="215"/>
      <c r="IO162" s="215"/>
      <c r="IP162" s="215"/>
      <c r="IQ162" s="215"/>
      <c r="IR162" s="215"/>
      <c r="IS162" s="215"/>
      <c r="IT162" s="215"/>
      <c r="IU162" s="215"/>
      <c r="IV162" s="215"/>
    </row>
    <row r="163" spans="1:256" ht="17.25">
      <c r="A163" s="223" t="s">
        <v>381</v>
      </c>
      <c r="B163" s="231">
        <v>15702.67</v>
      </c>
      <c r="C163" s="231">
        <v>14952.98</v>
      </c>
      <c r="D163" s="235"/>
      <c r="E163" s="236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5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15"/>
      <c r="EU163" s="215"/>
      <c r="EV163" s="215"/>
      <c r="EW163" s="215"/>
      <c r="EX163" s="215"/>
      <c r="EY163" s="215"/>
      <c r="EZ163" s="215"/>
      <c r="FA163" s="215"/>
      <c r="FB163" s="215"/>
      <c r="FC163" s="215"/>
      <c r="FD163" s="215"/>
      <c r="FE163" s="215"/>
      <c r="FF163" s="215"/>
      <c r="FG163" s="215"/>
      <c r="FH163" s="215"/>
      <c r="FI163" s="215"/>
      <c r="FJ163" s="215"/>
      <c r="FK163" s="215"/>
      <c r="FL163" s="215"/>
      <c r="FM163" s="215"/>
      <c r="FN163" s="215"/>
      <c r="FO163" s="215"/>
      <c r="FP163" s="215"/>
      <c r="FQ163" s="215"/>
      <c r="FR163" s="215"/>
      <c r="FS163" s="215"/>
      <c r="FT163" s="215"/>
      <c r="FU163" s="215"/>
      <c r="FV163" s="215"/>
      <c r="FW163" s="215"/>
      <c r="FX163" s="215"/>
      <c r="FY163" s="215"/>
      <c r="FZ163" s="215"/>
      <c r="GA163" s="215"/>
      <c r="GB163" s="215"/>
      <c r="GC163" s="215"/>
      <c r="GD163" s="215"/>
      <c r="GE163" s="215"/>
      <c r="GF163" s="215"/>
      <c r="GG163" s="215"/>
      <c r="GH163" s="215"/>
      <c r="GI163" s="215"/>
      <c r="GJ163" s="215"/>
      <c r="GK163" s="215"/>
      <c r="GL163" s="215"/>
      <c r="GM163" s="215"/>
      <c r="GN163" s="215"/>
      <c r="GO163" s="215"/>
      <c r="GP163" s="215"/>
      <c r="GQ163" s="215"/>
      <c r="GR163" s="215"/>
      <c r="GS163" s="215"/>
      <c r="GT163" s="215"/>
      <c r="GU163" s="215"/>
      <c r="GV163" s="215"/>
      <c r="GW163" s="215"/>
      <c r="GX163" s="215"/>
      <c r="GY163" s="215"/>
      <c r="GZ163" s="215"/>
      <c r="HA163" s="215"/>
      <c r="HB163" s="215"/>
      <c r="HC163" s="215"/>
      <c r="HD163" s="215"/>
      <c r="HE163" s="215"/>
      <c r="HF163" s="215"/>
      <c r="HG163" s="215"/>
      <c r="HH163" s="215"/>
      <c r="HI163" s="215"/>
      <c r="HJ163" s="215"/>
      <c r="HK163" s="215"/>
      <c r="HL163" s="215"/>
      <c r="HM163" s="215"/>
      <c r="HN163" s="215"/>
      <c r="HO163" s="215"/>
      <c r="HP163" s="215"/>
      <c r="HQ163" s="215"/>
      <c r="HR163" s="215"/>
      <c r="HS163" s="215"/>
      <c r="HT163" s="215"/>
      <c r="HU163" s="215"/>
      <c r="HV163" s="215"/>
      <c r="HW163" s="215"/>
      <c r="HX163" s="215"/>
      <c r="HY163" s="215"/>
      <c r="HZ163" s="215"/>
      <c r="IA163" s="215"/>
      <c r="IB163" s="215"/>
      <c r="IC163" s="215"/>
      <c r="ID163" s="215"/>
      <c r="IE163" s="215"/>
      <c r="IF163" s="215"/>
      <c r="IG163" s="215"/>
      <c r="IH163" s="215"/>
      <c r="II163" s="215"/>
      <c r="IJ163" s="215"/>
      <c r="IK163" s="215"/>
      <c r="IL163" s="215"/>
      <c r="IM163" s="215"/>
      <c r="IN163" s="215"/>
      <c r="IO163" s="215"/>
      <c r="IP163" s="215"/>
      <c r="IQ163" s="215"/>
      <c r="IR163" s="215"/>
      <c r="IS163" s="215"/>
      <c r="IT163" s="215"/>
      <c r="IU163" s="215"/>
      <c r="IV163" s="215"/>
    </row>
    <row r="164" spans="1:256" ht="17.25">
      <c r="A164" s="223" t="s">
        <v>382</v>
      </c>
      <c r="B164" s="231">
        <v>531.77</v>
      </c>
      <c r="C164" s="231">
        <v>-311.45</v>
      </c>
      <c r="D164" s="235"/>
      <c r="E164" s="236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5"/>
      <c r="CA164" s="215"/>
      <c r="CB164" s="215"/>
      <c r="CC164" s="215"/>
      <c r="CD164" s="215"/>
      <c r="CE164" s="215"/>
      <c r="CF164" s="215"/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5"/>
      <c r="DA164" s="215"/>
      <c r="DB164" s="215"/>
      <c r="DC164" s="215"/>
      <c r="DD164" s="215"/>
      <c r="DE164" s="215"/>
      <c r="DF164" s="215"/>
      <c r="DG164" s="215"/>
      <c r="DH164" s="215"/>
      <c r="DI164" s="215"/>
      <c r="DJ164" s="215"/>
      <c r="DK164" s="215"/>
      <c r="DL164" s="215"/>
      <c r="DM164" s="215"/>
      <c r="DN164" s="215"/>
      <c r="DO164" s="215"/>
      <c r="DP164" s="215"/>
      <c r="DQ164" s="215"/>
      <c r="DR164" s="215"/>
      <c r="DS164" s="215"/>
      <c r="DT164" s="215"/>
      <c r="DU164" s="215"/>
      <c r="DV164" s="215"/>
      <c r="DW164" s="215"/>
      <c r="DX164" s="215"/>
      <c r="DY164" s="215"/>
      <c r="DZ164" s="215"/>
      <c r="EA164" s="215"/>
      <c r="EB164" s="215"/>
      <c r="EC164" s="215"/>
      <c r="ED164" s="215"/>
      <c r="EE164" s="215"/>
      <c r="EF164" s="215"/>
      <c r="EG164" s="215"/>
      <c r="EH164" s="215"/>
      <c r="EI164" s="215"/>
      <c r="EJ164" s="215"/>
      <c r="EK164" s="215"/>
      <c r="EL164" s="215"/>
      <c r="EM164" s="215"/>
      <c r="EN164" s="215"/>
      <c r="EO164" s="215"/>
      <c r="EP164" s="215"/>
      <c r="EQ164" s="215"/>
      <c r="ER164" s="215"/>
      <c r="ES164" s="215"/>
      <c r="ET164" s="215"/>
      <c r="EU164" s="215"/>
      <c r="EV164" s="215"/>
      <c r="EW164" s="215"/>
      <c r="EX164" s="215"/>
      <c r="EY164" s="215"/>
      <c r="EZ164" s="215"/>
      <c r="FA164" s="215"/>
      <c r="FB164" s="215"/>
      <c r="FC164" s="215"/>
      <c r="FD164" s="215"/>
      <c r="FE164" s="215"/>
      <c r="FF164" s="215"/>
      <c r="FG164" s="215"/>
      <c r="FH164" s="215"/>
      <c r="FI164" s="215"/>
      <c r="FJ164" s="215"/>
      <c r="FK164" s="215"/>
      <c r="FL164" s="215"/>
      <c r="FM164" s="215"/>
      <c r="FN164" s="215"/>
      <c r="FO164" s="215"/>
      <c r="FP164" s="215"/>
      <c r="FQ164" s="215"/>
      <c r="FR164" s="215"/>
      <c r="FS164" s="215"/>
      <c r="FT164" s="215"/>
      <c r="FU164" s="215"/>
      <c r="FV164" s="215"/>
      <c r="FW164" s="215"/>
      <c r="FX164" s="215"/>
      <c r="FY164" s="215"/>
      <c r="FZ164" s="215"/>
      <c r="GA164" s="215"/>
      <c r="GB164" s="215"/>
      <c r="GC164" s="215"/>
      <c r="GD164" s="215"/>
      <c r="GE164" s="215"/>
      <c r="GF164" s="215"/>
      <c r="GG164" s="215"/>
      <c r="GH164" s="215"/>
      <c r="GI164" s="215"/>
      <c r="GJ164" s="215"/>
      <c r="GK164" s="215"/>
      <c r="GL164" s="215"/>
      <c r="GM164" s="215"/>
      <c r="GN164" s="215"/>
      <c r="GO164" s="215"/>
      <c r="GP164" s="215"/>
      <c r="GQ164" s="215"/>
      <c r="GR164" s="215"/>
      <c r="GS164" s="215"/>
      <c r="GT164" s="215"/>
      <c r="GU164" s="215"/>
      <c r="GV164" s="215"/>
      <c r="GW164" s="215"/>
      <c r="GX164" s="215"/>
      <c r="GY164" s="215"/>
      <c r="GZ164" s="215"/>
      <c r="HA164" s="215"/>
      <c r="HB164" s="215"/>
      <c r="HC164" s="215"/>
      <c r="HD164" s="215"/>
      <c r="HE164" s="215"/>
      <c r="HF164" s="215"/>
      <c r="HG164" s="215"/>
      <c r="HH164" s="215"/>
      <c r="HI164" s="215"/>
      <c r="HJ164" s="215"/>
      <c r="HK164" s="215"/>
      <c r="HL164" s="215"/>
      <c r="HM164" s="215"/>
      <c r="HN164" s="215"/>
      <c r="HO164" s="215"/>
      <c r="HP164" s="215"/>
      <c r="HQ164" s="215"/>
      <c r="HR164" s="215"/>
      <c r="HS164" s="215"/>
      <c r="HT164" s="215"/>
      <c r="HU164" s="215"/>
      <c r="HV164" s="215"/>
      <c r="HW164" s="215"/>
      <c r="HX164" s="215"/>
      <c r="HY164" s="215"/>
      <c r="HZ164" s="215"/>
      <c r="IA164" s="215"/>
      <c r="IB164" s="215"/>
      <c r="IC164" s="215"/>
      <c r="ID164" s="215"/>
      <c r="IE164" s="215"/>
      <c r="IF164" s="215"/>
      <c r="IG164" s="215"/>
      <c r="IH164" s="215"/>
      <c r="II164" s="215"/>
      <c r="IJ164" s="215"/>
      <c r="IK164" s="215"/>
      <c r="IL164" s="215"/>
      <c r="IM164" s="215"/>
      <c r="IN164" s="215"/>
      <c r="IO164" s="215"/>
      <c r="IP164" s="215"/>
      <c r="IQ164" s="215"/>
      <c r="IR164" s="215"/>
      <c r="IS164" s="215"/>
      <c r="IT164" s="215"/>
      <c r="IU164" s="215"/>
      <c r="IV164" s="215"/>
    </row>
    <row r="165" spans="1:256" ht="17.25">
      <c r="A165" s="223" t="s">
        <v>383</v>
      </c>
      <c r="B165" s="231">
        <v>423.6</v>
      </c>
      <c r="C165" s="231">
        <v>785.62</v>
      </c>
      <c r="D165" s="235"/>
      <c r="E165" s="236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5"/>
      <c r="CA165" s="215"/>
      <c r="CB165" s="215"/>
      <c r="CC165" s="215"/>
      <c r="CD165" s="215"/>
      <c r="CE165" s="215"/>
      <c r="CF165" s="215"/>
      <c r="CG165" s="215"/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215"/>
      <c r="CZ165" s="215"/>
      <c r="DA165" s="215"/>
      <c r="DB165" s="215"/>
      <c r="DC165" s="215"/>
      <c r="DD165" s="215"/>
      <c r="DE165" s="215"/>
      <c r="DF165" s="215"/>
      <c r="DG165" s="215"/>
      <c r="DH165" s="215"/>
      <c r="DI165" s="215"/>
      <c r="DJ165" s="215"/>
      <c r="DK165" s="215"/>
      <c r="DL165" s="215"/>
      <c r="DM165" s="215"/>
      <c r="DN165" s="215"/>
      <c r="DO165" s="215"/>
      <c r="DP165" s="215"/>
      <c r="DQ165" s="215"/>
      <c r="DR165" s="215"/>
      <c r="DS165" s="215"/>
      <c r="DT165" s="215"/>
      <c r="DU165" s="215"/>
      <c r="DV165" s="215"/>
      <c r="DW165" s="215"/>
      <c r="DX165" s="215"/>
      <c r="DY165" s="215"/>
      <c r="DZ165" s="215"/>
      <c r="EA165" s="215"/>
      <c r="EB165" s="215"/>
      <c r="EC165" s="215"/>
      <c r="ED165" s="215"/>
      <c r="EE165" s="215"/>
      <c r="EF165" s="215"/>
      <c r="EG165" s="215"/>
      <c r="EH165" s="215"/>
      <c r="EI165" s="215"/>
      <c r="EJ165" s="215"/>
      <c r="EK165" s="215"/>
      <c r="EL165" s="215"/>
      <c r="EM165" s="215"/>
      <c r="EN165" s="215"/>
      <c r="EO165" s="215"/>
      <c r="EP165" s="215"/>
      <c r="EQ165" s="215"/>
      <c r="ER165" s="215"/>
      <c r="ES165" s="215"/>
      <c r="ET165" s="215"/>
      <c r="EU165" s="215"/>
      <c r="EV165" s="215"/>
      <c r="EW165" s="215"/>
      <c r="EX165" s="215"/>
      <c r="EY165" s="215"/>
      <c r="EZ165" s="215"/>
      <c r="FA165" s="215"/>
      <c r="FB165" s="215"/>
      <c r="FC165" s="215"/>
      <c r="FD165" s="215"/>
      <c r="FE165" s="215"/>
      <c r="FF165" s="215"/>
      <c r="FG165" s="215"/>
      <c r="FH165" s="215"/>
      <c r="FI165" s="215"/>
      <c r="FJ165" s="215"/>
      <c r="FK165" s="215"/>
      <c r="FL165" s="215"/>
      <c r="FM165" s="215"/>
      <c r="FN165" s="215"/>
      <c r="FO165" s="215"/>
      <c r="FP165" s="215"/>
      <c r="FQ165" s="215"/>
      <c r="FR165" s="215"/>
      <c r="FS165" s="215"/>
      <c r="FT165" s="215"/>
      <c r="FU165" s="215"/>
      <c r="FV165" s="215"/>
      <c r="FW165" s="215"/>
      <c r="FX165" s="215"/>
      <c r="FY165" s="215"/>
      <c r="FZ165" s="215"/>
      <c r="GA165" s="215"/>
      <c r="GB165" s="215"/>
      <c r="GC165" s="215"/>
      <c r="GD165" s="215"/>
      <c r="GE165" s="215"/>
      <c r="GF165" s="215"/>
      <c r="GG165" s="215"/>
      <c r="GH165" s="215"/>
      <c r="GI165" s="215"/>
      <c r="GJ165" s="215"/>
      <c r="GK165" s="215"/>
      <c r="GL165" s="215"/>
      <c r="GM165" s="215"/>
      <c r="GN165" s="215"/>
      <c r="GO165" s="215"/>
      <c r="GP165" s="215"/>
      <c r="GQ165" s="215"/>
      <c r="GR165" s="215"/>
      <c r="GS165" s="215"/>
      <c r="GT165" s="215"/>
      <c r="GU165" s="215"/>
      <c r="GV165" s="215"/>
      <c r="GW165" s="215"/>
      <c r="GX165" s="215"/>
      <c r="GY165" s="215"/>
      <c r="GZ165" s="215"/>
      <c r="HA165" s="215"/>
      <c r="HB165" s="215"/>
      <c r="HC165" s="215"/>
      <c r="HD165" s="215"/>
      <c r="HE165" s="215"/>
      <c r="HF165" s="215"/>
      <c r="HG165" s="215"/>
      <c r="HH165" s="215"/>
      <c r="HI165" s="215"/>
      <c r="HJ165" s="215"/>
      <c r="HK165" s="215"/>
      <c r="HL165" s="215"/>
      <c r="HM165" s="215"/>
      <c r="HN165" s="215"/>
      <c r="HO165" s="215"/>
      <c r="HP165" s="215"/>
      <c r="HQ165" s="215"/>
      <c r="HR165" s="215"/>
      <c r="HS165" s="215"/>
      <c r="HT165" s="215"/>
      <c r="HU165" s="215"/>
      <c r="HV165" s="215"/>
      <c r="HW165" s="215"/>
      <c r="HX165" s="215"/>
      <c r="HY165" s="215"/>
      <c r="HZ165" s="215"/>
      <c r="IA165" s="215"/>
      <c r="IB165" s="215"/>
      <c r="IC165" s="215"/>
      <c r="ID165" s="215"/>
      <c r="IE165" s="215"/>
      <c r="IF165" s="215"/>
      <c r="IG165" s="215"/>
      <c r="IH165" s="215"/>
      <c r="II165" s="215"/>
      <c r="IJ165" s="215"/>
      <c r="IK165" s="215"/>
      <c r="IL165" s="215"/>
      <c r="IM165" s="215"/>
      <c r="IN165" s="215"/>
      <c r="IO165" s="215"/>
      <c r="IP165" s="215"/>
      <c r="IQ165" s="215"/>
      <c r="IR165" s="215"/>
      <c r="IS165" s="215"/>
      <c r="IT165" s="215"/>
      <c r="IU165" s="215"/>
      <c r="IV165" s="215"/>
    </row>
    <row r="166" spans="1:256" ht="17.25">
      <c r="A166" s="223" t="s">
        <v>384</v>
      </c>
      <c r="B166" s="231">
        <v>-0.32</v>
      </c>
      <c r="C166" s="231">
        <v>0</v>
      </c>
      <c r="D166" s="235"/>
      <c r="E166" s="236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5"/>
      <c r="CA166" s="215"/>
      <c r="CB166" s="215"/>
      <c r="CC166" s="215"/>
      <c r="CD166" s="215"/>
      <c r="CE166" s="215"/>
      <c r="CF166" s="215"/>
      <c r="CG166" s="215"/>
      <c r="CH166" s="215"/>
      <c r="CI166" s="215"/>
      <c r="CJ166" s="215"/>
      <c r="CK166" s="215"/>
      <c r="CL166" s="215"/>
      <c r="CM166" s="215"/>
      <c r="CN166" s="215"/>
      <c r="CO166" s="215"/>
      <c r="CP166" s="215"/>
      <c r="CQ166" s="215"/>
      <c r="CR166" s="215"/>
      <c r="CS166" s="215"/>
      <c r="CT166" s="215"/>
      <c r="CU166" s="215"/>
      <c r="CV166" s="215"/>
      <c r="CW166" s="215"/>
      <c r="CX166" s="215"/>
      <c r="CY166" s="215"/>
      <c r="CZ166" s="215"/>
      <c r="DA166" s="215"/>
      <c r="DB166" s="215"/>
      <c r="DC166" s="215"/>
      <c r="DD166" s="215"/>
      <c r="DE166" s="215"/>
      <c r="DF166" s="215"/>
      <c r="DG166" s="215"/>
      <c r="DH166" s="215"/>
      <c r="DI166" s="215"/>
      <c r="DJ166" s="215"/>
      <c r="DK166" s="215"/>
      <c r="DL166" s="215"/>
      <c r="DM166" s="215"/>
      <c r="DN166" s="215"/>
      <c r="DO166" s="215"/>
      <c r="DP166" s="215"/>
      <c r="DQ166" s="215"/>
      <c r="DR166" s="215"/>
      <c r="DS166" s="215"/>
      <c r="DT166" s="215"/>
      <c r="DU166" s="215"/>
      <c r="DV166" s="215"/>
      <c r="DW166" s="215"/>
      <c r="DX166" s="215"/>
      <c r="DY166" s="215"/>
      <c r="DZ166" s="215"/>
      <c r="EA166" s="215"/>
      <c r="EB166" s="215"/>
      <c r="EC166" s="215"/>
      <c r="ED166" s="215"/>
      <c r="EE166" s="215"/>
      <c r="EF166" s="215"/>
      <c r="EG166" s="215"/>
      <c r="EH166" s="215"/>
      <c r="EI166" s="215"/>
      <c r="EJ166" s="215"/>
      <c r="EK166" s="215"/>
      <c r="EL166" s="215"/>
      <c r="EM166" s="215"/>
      <c r="EN166" s="215"/>
      <c r="EO166" s="215"/>
      <c r="EP166" s="215"/>
      <c r="EQ166" s="215"/>
      <c r="ER166" s="215"/>
      <c r="ES166" s="215"/>
      <c r="ET166" s="215"/>
      <c r="EU166" s="215"/>
      <c r="EV166" s="215"/>
      <c r="EW166" s="215"/>
      <c r="EX166" s="215"/>
      <c r="EY166" s="215"/>
      <c r="EZ166" s="215"/>
      <c r="FA166" s="215"/>
      <c r="FB166" s="215"/>
      <c r="FC166" s="215"/>
      <c r="FD166" s="215"/>
      <c r="FE166" s="215"/>
      <c r="FF166" s="215"/>
      <c r="FG166" s="215"/>
      <c r="FH166" s="215"/>
      <c r="FI166" s="215"/>
      <c r="FJ166" s="215"/>
      <c r="FK166" s="215"/>
      <c r="FL166" s="215"/>
      <c r="FM166" s="215"/>
      <c r="FN166" s="215"/>
      <c r="FO166" s="215"/>
      <c r="FP166" s="215"/>
      <c r="FQ166" s="215"/>
      <c r="FR166" s="215"/>
      <c r="FS166" s="215"/>
      <c r="FT166" s="215"/>
      <c r="FU166" s="215"/>
      <c r="FV166" s="215"/>
      <c r="FW166" s="215"/>
      <c r="FX166" s="215"/>
      <c r="FY166" s="215"/>
      <c r="FZ166" s="215"/>
      <c r="GA166" s="215"/>
      <c r="GB166" s="215"/>
      <c r="GC166" s="215"/>
      <c r="GD166" s="215"/>
      <c r="GE166" s="215"/>
      <c r="GF166" s="215"/>
      <c r="GG166" s="215"/>
      <c r="GH166" s="215"/>
      <c r="GI166" s="215"/>
      <c r="GJ166" s="215"/>
      <c r="GK166" s="215"/>
      <c r="GL166" s="215"/>
      <c r="GM166" s="215"/>
      <c r="GN166" s="215"/>
      <c r="GO166" s="215"/>
      <c r="GP166" s="215"/>
      <c r="GQ166" s="215"/>
      <c r="GR166" s="215"/>
      <c r="GS166" s="215"/>
      <c r="GT166" s="215"/>
      <c r="GU166" s="215"/>
      <c r="GV166" s="215"/>
      <c r="GW166" s="215"/>
      <c r="GX166" s="215"/>
      <c r="GY166" s="215"/>
      <c r="GZ166" s="215"/>
      <c r="HA166" s="215"/>
      <c r="HB166" s="215"/>
      <c r="HC166" s="215"/>
      <c r="HD166" s="215"/>
      <c r="HE166" s="215"/>
      <c r="HF166" s="215"/>
      <c r="HG166" s="215"/>
      <c r="HH166" s="215"/>
      <c r="HI166" s="215"/>
      <c r="HJ166" s="215"/>
      <c r="HK166" s="215"/>
      <c r="HL166" s="215"/>
      <c r="HM166" s="215"/>
      <c r="HN166" s="215"/>
      <c r="HO166" s="215"/>
      <c r="HP166" s="215"/>
      <c r="HQ166" s="215"/>
      <c r="HR166" s="215"/>
      <c r="HS166" s="215"/>
      <c r="HT166" s="215"/>
      <c r="HU166" s="215"/>
      <c r="HV166" s="215"/>
      <c r="HW166" s="215"/>
      <c r="HX166" s="215"/>
      <c r="HY166" s="215"/>
      <c r="HZ166" s="215"/>
      <c r="IA166" s="215"/>
      <c r="IB166" s="215"/>
      <c r="IC166" s="215"/>
      <c r="ID166" s="215"/>
      <c r="IE166" s="215"/>
      <c r="IF166" s="215"/>
      <c r="IG166" s="215"/>
      <c r="IH166" s="215"/>
      <c r="II166" s="215"/>
      <c r="IJ166" s="215"/>
      <c r="IK166" s="215"/>
      <c r="IL166" s="215"/>
      <c r="IM166" s="215"/>
      <c r="IN166" s="215"/>
      <c r="IO166" s="215"/>
      <c r="IP166" s="215"/>
      <c r="IQ166" s="215"/>
      <c r="IR166" s="215"/>
      <c r="IS166" s="215"/>
      <c r="IT166" s="215"/>
      <c r="IU166" s="215"/>
      <c r="IV166" s="215"/>
    </row>
    <row r="167" spans="1:256" ht="17.25">
      <c r="A167" s="223" t="s">
        <v>385</v>
      </c>
      <c r="B167" s="231">
        <v>27354.45</v>
      </c>
      <c r="C167" s="231">
        <v>29443.35</v>
      </c>
      <c r="D167" s="235"/>
      <c r="E167" s="236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DD167" s="215"/>
      <c r="DE167" s="215"/>
      <c r="DF167" s="215"/>
      <c r="DG167" s="215"/>
      <c r="DH167" s="215"/>
      <c r="DI167" s="215"/>
      <c r="DJ167" s="215"/>
      <c r="DK167" s="215"/>
      <c r="DL167" s="215"/>
      <c r="DM167" s="215"/>
      <c r="DN167" s="215"/>
      <c r="DO167" s="215"/>
      <c r="DP167" s="215"/>
      <c r="DQ167" s="215"/>
      <c r="DR167" s="215"/>
      <c r="DS167" s="215"/>
      <c r="DT167" s="215"/>
      <c r="DU167" s="215"/>
      <c r="DV167" s="215"/>
      <c r="DW167" s="215"/>
      <c r="DX167" s="215"/>
      <c r="DY167" s="215"/>
      <c r="DZ167" s="215"/>
      <c r="EA167" s="215"/>
      <c r="EB167" s="215"/>
      <c r="EC167" s="215"/>
      <c r="ED167" s="215"/>
      <c r="EE167" s="215"/>
      <c r="EF167" s="215"/>
      <c r="EG167" s="215"/>
      <c r="EH167" s="215"/>
      <c r="EI167" s="215"/>
      <c r="EJ167" s="215"/>
      <c r="EK167" s="215"/>
      <c r="EL167" s="215"/>
      <c r="EM167" s="215"/>
      <c r="EN167" s="215"/>
      <c r="EO167" s="215"/>
      <c r="EP167" s="215"/>
      <c r="EQ167" s="215"/>
      <c r="ER167" s="215"/>
      <c r="ES167" s="215"/>
      <c r="ET167" s="215"/>
      <c r="EU167" s="215"/>
      <c r="EV167" s="215"/>
      <c r="EW167" s="215"/>
      <c r="EX167" s="215"/>
      <c r="EY167" s="215"/>
      <c r="EZ167" s="215"/>
      <c r="FA167" s="215"/>
      <c r="FB167" s="215"/>
      <c r="FC167" s="215"/>
      <c r="FD167" s="215"/>
      <c r="FE167" s="215"/>
      <c r="FF167" s="215"/>
      <c r="FG167" s="215"/>
      <c r="FH167" s="215"/>
      <c r="FI167" s="215"/>
      <c r="FJ167" s="215"/>
      <c r="FK167" s="215"/>
      <c r="FL167" s="215"/>
      <c r="FM167" s="215"/>
      <c r="FN167" s="215"/>
      <c r="FO167" s="215"/>
      <c r="FP167" s="215"/>
      <c r="FQ167" s="215"/>
      <c r="FR167" s="215"/>
      <c r="FS167" s="215"/>
      <c r="FT167" s="215"/>
      <c r="FU167" s="215"/>
      <c r="FV167" s="215"/>
      <c r="FW167" s="215"/>
      <c r="FX167" s="215"/>
      <c r="FY167" s="215"/>
      <c r="FZ167" s="215"/>
      <c r="GA167" s="215"/>
      <c r="GB167" s="215"/>
      <c r="GC167" s="215"/>
      <c r="GD167" s="215"/>
      <c r="GE167" s="215"/>
      <c r="GF167" s="215"/>
      <c r="GG167" s="215"/>
      <c r="GH167" s="215"/>
      <c r="GI167" s="215"/>
      <c r="GJ167" s="215"/>
      <c r="GK167" s="215"/>
      <c r="GL167" s="215"/>
      <c r="GM167" s="215"/>
      <c r="GN167" s="215"/>
      <c r="GO167" s="215"/>
      <c r="GP167" s="215"/>
      <c r="GQ167" s="215"/>
      <c r="GR167" s="215"/>
      <c r="GS167" s="215"/>
      <c r="GT167" s="215"/>
      <c r="GU167" s="215"/>
      <c r="GV167" s="215"/>
      <c r="GW167" s="215"/>
      <c r="GX167" s="215"/>
      <c r="GY167" s="215"/>
      <c r="GZ167" s="215"/>
      <c r="HA167" s="215"/>
      <c r="HB167" s="215"/>
      <c r="HC167" s="215"/>
      <c r="HD167" s="215"/>
      <c r="HE167" s="215"/>
      <c r="HF167" s="215"/>
      <c r="HG167" s="215"/>
      <c r="HH167" s="215"/>
      <c r="HI167" s="215"/>
      <c r="HJ167" s="215"/>
      <c r="HK167" s="215"/>
      <c r="HL167" s="215"/>
      <c r="HM167" s="215"/>
      <c r="HN167" s="215"/>
      <c r="HO167" s="215"/>
      <c r="HP167" s="215"/>
      <c r="HQ167" s="215"/>
      <c r="HR167" s="215"/>
      <c r="HS167" s="215"/>
      <c r="HT167" s="215"/>
      <c r="HU167" s="215"/>
      <c r="HV167" s="215"/>
      <c r="HW167" s="215"/>
      <c r="HX167" s="215"/>
      <c r="HY167" s="215"/>
      <c r="HZ167" s="215"/>
      <c r="IA167" s="215"/>
      <c r="IB167" s="215"/>
      <c r="IC167" s="215"/>
      <c r="ID167" s="215"/>
      <c r="IE167" s="215"/>
      <c r="IF167" s="215"/>
      <c r="IG167" s="215"/>
      <c r="IH167" s="215"/>
      <c r="II167" s="215"/>
      <c r="IJ167" s="215"/>
      <c r="IK167" s="215"/>
      <c r="IL167" s="215"/>
      <c r="IM167" s="215"/>
      <c r="IN167" s="215"/>
      <c r="IO167" s="215"/>
      <c r="IP167" s="215"/>
      <c r="IQ167" s="215"/>
      <c r="IR167" s="215"/>
      <c r="IS167" s="215"/>
      <c r="IT167" s="215"/>
      <c r="IU167" s="215"/>
      <c r="IV167" s="215"/>
    </row>
    <row r="168" spans="1:256" ht="17.25">
      <c r="A168" s="223" t="s">
        <v>386</v>
      </c>
      <c r="B168" s="231">
        <v>28815.55</v>
      </c>
      <c r="C168" s="231">
        <v>27783.06</v>
      </c>
      <c r="D168" s="235"/>
      <c r="E168" s="236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215"/>
      <c r="CP168" s="215"/>
      <c r="CQ168" s="215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DD168" s="215"/>
      <c r="DE168" s="215"/>
      <c r="DF168" s="215"/>
      <c r="DG168" s="215"/>
      <c r="DH168" s="215"/>
      <c r="DI168" s="215"/>
      <c r="DJ168" s="215"/>
      <c r="DK168" s="215"/>
      <c r="DL168" s="215"/>
      <c r="DM168" s="215"/>
      <c r="DN168" s="215"/>
      <c r="DO168" s="215"/>
      <c r="DP168" s="215"/>
      <c r="DQ168" s="215"/>
      <c r="DR168" s="215"/>
      <c r="DS168" s="215"/>
      <c r="DT168" s="215"/>
      <c r="DU168" s="215"/>
      <c r="DV168" s="215"/>
      <c r="DW168" s="215"/>
      <c r="DX168" s="215"/>
      <c r="DY168" s="215"/>
      <c r="DZ168" s="215"/>
      <c r="EA168" s="215"/>
      <c r="EB168" s="215"/>
      <c r="EC168" s="215"/>
      <c r="ED168" s="215"/>
      <c r="EE168" s="215"/>
      <c r="EF168" s="215"/>
      <c r="EG168" s="215"/>
      <c r="EH168" s="215"/>
      <c r="EI168" s="215"/>
      <c r="EJ168" s="215"/>
      <c r="EK168" s="215"/>
      <c r="EL168" s="215"/>
      <c r="EM168" s="215"/>
      <c r="EN168" s="215"/>
      <c r="EO168" s="215"/>
      <c r="EP168" s="215"/>
      <c r="EQ168" s="215"/>
      <c r="ER168" s="215"/>
      <c r="ES168" s="215"/>
      <c r="ET168" s="215"/>
      <c r="EU168" s="215"/>
      <c r="EV168" s="215"/>
      <c r="EW168" s="215"/>
      <c r="EX168" s="215"/>
      <c r="EY168" s="215"/>
      <c r="EZ168" s="215"/>
      <c r="FA168" s="215"/>
      <c r="FB168" s="215"/>
      <c r="FC168" s="215"/>
      <c r="FD168" s="215"/>
      <c r="FE168" s="215"/>
      <c r="FF168" s="215"/>
      <c r="FG168" s="215"/>
      <c r="FH168" s="215"/>
      <c r="FI168" s="215"/>
      <c r="FJ168" s="215"/>
      <c r="FK168" s="215"/>
      <c r="FL168" s="215"/>
      <c r="FM168" s="215"/>
      <c r="FN168" s="215"/>
      <c r="FO168" s="215"/>
      <c r="FP168" s="215"/>
      <c r="FQ168" s="215"/>
      <c r="FR168" s="215"/>
      <c r="FS168" s="215"/>
      <c r="FT168" s="215"/>
      <c r="FU168" s="215"/>
      <c r="FV168" s="215"/>
      <c r="FW168" s="215"/>
      <c r="FX168" s="215"/>
      <c r="FY168" s="215"/>
      <c r="FZ168" s="215"/>
      <c r="GA168" s="215"/>
      <c r="GB168" s="215"/>
      <c r="GC168" s="215"/>
      <c r="GD168" s="215"/>
      <c r="GE168" s="215"/>
      <c r="GF168" s="215"/>
      <c r="GG168" s="215"/>
      <c r="GH168" s="215"/>
      <c r="GI168" s="215"/>
      <c r="GJ168" s="215"/>
      <c r="GK168" s="215"/>
      <c r="GL168" s="215"/>
      <c r="GM168" s="215"/>
      <c r="GN168" s="215"/>
      <c r="GO168" s="215"/>
      <c r="GP168" s="215"/>
      <c r="GQ168" s="215"/>
      <c r="GR168" s="215"/>
      <c r="GS168" s="215"/>
      <c r="GT168" s="215"/>
      <c r="GU168" s="215"/>
      <c r="GV168" s="215"/>
      <c r="GW168" s="215"/>
      <c r="GX168" s="215"/>
      <c r="GY168" s="215"/>
      <c r="GZ168" s="215"/>
      <c r="HA168" s="215"/>
      <c r="HB168" s="215"/>
      <c r="HC168" s="215"/>
      <c r="HD168" s="215"/>
      <c r="HE168" s="215"/>
      <c r="HF168" s="215"/>
      <c r="HG168" s="215"/>
      <c r="HH168" s="215"/>
      <c r="HI168" s="215"/>
      <c r="HJ168" s="215"/>
      <c r="HK168" s="215"/>
      <c r="HL168" s="215"/>
      <c r="HM168" s="215"/>
      <c r="HN168" s="215"/>
      <c r="HO168" s="215"/>
      <c r="HP168" s="215"/>
      <c r="HQ168" s="215"/>
      <c r="HR168" s="215"/>
      <c r="HS168" s="215"/>
      <c r="HT168" s="215"/>
      <c r="HU168" s="215"/>
      <c r="HV168" s="215"/>
      <c r="HW168" s="215"/>
      <c r="HX168" s="215"/>
      <c r="HY168" s="215"/>
      <c r="HZ168" s="215"/>
      <c r="IA168" s="215"/>
      <c r="IB168" s="215"/>
      <c r="IC168" s="215"/>
      <c r="ID168" s="215"/>
      <c r="IE168" s="215"/>
      <c r="IF168" s="215"/>
      <c r="IG168" s="215"/>
      <c r="IH168" s="215"/>
      <c r="II168" s="215"/>
      <c r="IJ168" s="215"/>
      <c r="IK168" s="215"/>
      <c r="IL168" s="215"/>
      <c r="IM168" s="215"/>
      <c r="IN168" s="215"/>
      <c r="IO168" s="215"/>
      <c r="IP168" s="215"/>
      <c r="IQ168" s="215"/>
      <c r="IR168" s="215"/>
      <c r="IS168" s="215"/>
      <c r="IT168" s="215"/>
      <c r="IU168" s="215"/>
      <c r="IV168" s="215"/>
    </row>
    <row r="169" spans="1:256" ht="17.25">
      <c r="A169" s="226" t="s">
        <v>218</v>
      </c>
      <c r="B169" s="228">
        <f>SUM(B151:B168)</f>
        <v>2922424.3800000004</v>
      </c>
      <c r="C169" s="228">
        <f>SUM(C151:C168)</f>
        <v>3313529.4000000004</v>
      </c>
      <c r="D169" s="245">
        <f>C169-B169</f>
        <v>391105.02</v>
      </c>
      <c r="E169" s="246">
        <f>D169/B169</f>
        <v>0.13382896155554244</v>
      </c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215"/>
      <c r="EQ169" s="215"/>
      <c r="ER169" s="215"/>
      <c r="ES169" s="215"/>
      <c r="ET169" s="215"/>
      <c r="EU169" s="215"/>
      <c r="EV169" s="215"/>
      <c r="EW169" s="215"/>
      <c r="EX169" s="215"/>
      <c r="EY169" s="215"/>
      <c r="EZ169" s="215"/>
      <c r="FA169" s="215"/>
      <c r="FB169" s="215"/>
      <c r="FC169" s="215"/>
      <c r="FD169" s="215"/>
      <c r="FE169" s="215"/>
      <c r="FF169" s="215"/>
      <c r="FG169" s="215"/>
      <c r="FH169" s="215"/>
      <c r="FI169" s="215"/>
      <c r="FJ169" s="215"/>
      <c r="FK169" s="215"/>
      <c r="FL169" s="215"/>
      <c r="FM169" s="215"/>
      <c r="FN169" s="215"/>
      <c r="FO169" s="215"/>
      <c r="FP169" s="215"/>
      <c r="FQ169" s="215"/>
      <c r="FR169" s="215"/>
      <c r="FS169" s="215"/>
      <c r="FT169" s="215"/>
      <c r="FU169" s="215"/>
      <c r="FV169" s="215"/>
      <c r="FW169" s="215"/>
      <c r="FX169" s="215"/>
      <c r="FY169" s="215"/>
      <c r="FZ169" s="215"/>
      <c r="GA169" s="215"/>
      <c r="GB169" s="215"/>
      <c r="GC169" s="215"/>
      <c r="GD169" s="215"/>
      <c r="GE169" s="215"/>
      <c r="GF169" s="215"/>
      <c r="GG169" s="215"/>
      <c r="GH169" s="215"/>
      <c r="GI169" s="215"/>
      <c r="GJ169" s="215"/>
      <c r="GK169" s="215"/>
      <c r="GL169" s="215"/>
      <c r="GM169" s="215"/>
      <c r="GN169" s="215"/>
      <c r="GO169" s="215"/>
      <c r="GP169" s="215"/>
      <c r="GQ169" s="215"/>
      <c r="GR169" s="215"/>
      <c r="GS169" s="215"/>
      <c r="GT169" s="215"/>
      <c r="GU169" s="215"/>
      <c r="GV169" s="215"/>
      <c r="GW169" s="215"/>
      <c r="GX169" s="215"/>
      <c r="GY169" s="215"/>
      <c r="GZ169" s="215"/>
      <c r="HA169" s="215"/>
      <c r="HB169" s="215"/>
      <c r="HC169" s="215"/>
      <c r="HD169" s="215"/>
      <c r="HE169" s="215"/>
      <c r="HF169" s="215"/>
      <c r="HG169" s="215"/>
      <c r="HH169" s="215"/>
      <c r="HI169" s="215"/>
      <c r="HJ169" s="215"/>
      <c r="HK169" s="215"/>
      <c r="HL169" s="215"/>
      <c r="HM169" s="215"/>
      <c r="HN169" s="215"/>
      <c r="HO169" s="215"/>
      <c r="HP169" s="215"/>
      <c r="HQ169" s="215"/>
      <c r="HR169" s="215"/>
      <c r="HS169" s="215"/>
      <c r="HT169" s="215"/>
      <c r="HU169" s="215"/>
      <c r="HV169" s="215"/>
      <c r="HW169" s="215"/>
      <c r="HX169" s="215"/>
      <c r="HY169" s="215"/>
      <c r="HZ169" s="215"/>
      <c r="IA169" s="215"/>
      <c r="IB169" s="215"/>
      <c r="IC169" s="215"/>
      <c r="ID169" s="215"/>
      <c r="IE169" s="215"/>
      <c r="IF169" s="215"/>
      <c r="IG169" s="215"/>
      <c r="IH169" s="215"/>
      <c r="II169" s="215"/>
      <c r="IJ169" s="215"/>
      <c r="IK169" s="215"/>
      <c r="IL169" s="215"/>
      <c r="IM169" s="215"/>
      <c r="IN169" s="215"/>
      <c r="IO169" s="215"/>
      <c r="IP169" s="215"/>
      <c r="IQ169" s="215"/>
      <c r="IR169" s="215"/>
      <c r="IS169" s="215"/>
      <c r="IT169" s="215"/>
      <c r="IU169" s="215"/>
      <c r="IV169" s="215"/>
    </row>
    <row r="170" spans="1:256" ht="17.25">
      <c r="A170" s="249" t="s">
        <v>455</v>
      </c>
      <c r="B170" s="231">
        <v>108150</v>
      </c>
      <c r="C170" s="231">
        <v>9350</v>
      </c>
      <c r="D170" s="235" t="s">
        <v>106</v>
      </c>
      <c r="E170" s="240" t="s">
        <v>106</v>
      </c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  <c r="DD170" s="215"/>
      <c r="DE170" s="215"/>
      <c r="DF170" s="215"/>
      <c r="DG170" s="215"/>
      <c r="DH170" s="215"/>
      <c r="DI170" s="215"/>
      <c r="DJ170" s="215"/>
      <c r="DK170" s="215"/>
      <c r="DL170" s="215"/>
      <c r="DM170" s="215"/>
      <c r="DN170" s="215"/>
      <c r="DO170" s="215"/>
      <c r="DP170" s="215"/>
      <c r="DQ170" s="215"/>
      <c r="DR170" s="215"/>
      <c r="DS170" s="215"/>
      <c r="DT170" s="215"/>
      <c r="DU170" s="215"/>
      <c r="DV170" s="215"/>
      <c r="DW170" s="215"/>
      <c r="DX170" s="215"/>
      <c r="DY170" s="215"/>
      <c r="DZ170" s="215"/>
      <c r="EA170" s="215"/>
      <c r="EB170" s="215"/>
      <c r="EC170" s="215"/>
      <c r="ED170" s="215"/>
      <c r="EE170" s="215"/>
      <c r="EF170" s="215"/>
      <c r="EG170" s="215"/>
      <c r="EH170" s="215"/>
      <c r="EI170" s="215"/>
      <c r="EJ170" s="215"/>
      <c r="EK170" s="215"/>
      <c r="EL170" s="215"/>
      <c r="EM170" s="215"/>
      <c r="EN170" s="215"/>
      <c r="EO170" s="215"/>
      <c r="EP170" s="215"/>
      <c r="EQ170" s="215"/>
      <c r="ER170" s="215"/>
      <c r="ES170" s="215"/>
      <c r="ET170" s="215"/>
      <c r="EU170" s="215"/>
      <c r="EV170" s="215"/>
      <c r="EW170" s="215"/>
      <c r="EX170" s="215"/>
      <c r="EY170" s="215"/>
      <c r="EZ170" s="215"/>
      <c r="FA170" s="215"/>
      <c r="FB170" s="215"/>
      <c r="FC170" s="215"/>
      <c r="FD170" s="215"/>
      <c r="FE170" s="215"/>
      <c r="FF170" s="215"/>
      <c r="FG170" s="215"/>
      <c r="FH170" s="215"/>
      <c r="FI170" s="215"/>
      <c r="FJ170" s="215"/>
      <c r="FK170" s="215"/>
      <c r="FL170" s="215"/>
      <c r="FM170" s="215"/>
      <c r="FN170" s="215"/>
      <c r="FO170" s="215"/>
      <c r="FP170" s="215"/>
      <c r="FQ170" s="215"/>
      <c r="FR170" s="215"/>
      <c r="FS170" s="215"/>
      <c r="FT170" s="215"/>
      <c r="FU170" s="215"/>
      <c r="FV170" s="215"/>
      <c r="FW170" s="215"/>
      <c r="FX170" s="215"/>
      <c r="FY170" s="215"/>
      <c r="FZ170" s="215"/>
      <c r="GA170" s="215"/>
      <c r="GB170" s="215"/>
      <c r="GC170" s="215"/>
      <c r="GD170" s="215"/>
      <c r="GE170" s="215"/>
      <c r="GF170" s="215"/>
      <c r="GG170" s="215"/>
      <c r="GH170" s="215"/>
      <c r="GI170" s="215"/>
      <c r="GJ170" s="215"/>
      <c r="GK170" s="215"/>
      <c r="GL170" s="215"/>
      <c r="GM170" s="215"/>
      <c r="GN170" s="215"/>
      <c r="GO170" s="215"/>
      <c r="GP170" s="215"/>
      <c r="GQ170" s="215"/>
      <c r="GR170" s="215"/>
      <c r="GS170" s="215"/>
      <c r="GT170" s="215"/>
      <c r="GU170" s="215"/>
      <c r="GV170" s="215"/>
      <c r="GW170" s="215"/>
      <c r="GX170" s="215"/>
      <c r="GY170" s="215"/>
      <c r="GZ170" s="215"/>
      <c r="HA170" s="215"/>
      <c r="HB170" s="215"/>
      <c r="HC170" s="215"/>
      <c r="HD170" s="215"/>
      <c r="HE170" s="215"/>
      <c r="HF170" s="215"/>
      <c r="HG170" s="215"/>
      <c r="HH170" s="215"/>
      <c r="HI170" s="215"/>
      <c r="HJ170" s="215"/>
      <c r="HK170" s="215"/>
      <c r="HL170" s="215"/>
      <c r="HM170" s="215"/>
      <c r="HN170" s="215"/>
      <c r="HO170" s="215"/>
      <c r="HP170" s="215"/>
      <c r="HQ170" s="215"/>
      <c r="HR170" s="215"/>
      <c r="HS170" s="215"/>
      <c r="HT170" s="215"/>
      <c r="HU170" s="215"/>
      <c r="HV170" s="215"/>
      <c r="HW170" s="215"/>
      <c r="HX170" s="215"/>
      <c r="HY170" s="215"/>
      <c r="HZ170" s="215"/>
      <c r="IA170" s="215"/>
      <c r="IB170" s="215"/>
      <c r="IC170" s="215"/>
      <c r="ID170" s="215"/>
      <c r="IE170" s="215"/>
      <c r="IF170" s="215"/>
      <c r="IG170" s="215"/>
      <c r="IH170" s="215"/>
      <c r="II170" s="215"/>
      <c r="IJ170" s="215"/>
      <c r="IK170" s="215"/>
      <c r="IL170" s="215"/>
      <c r="IM170" s="215"/>
      <c r="IN170" s="215"/>
      <c r="IO170" s="215"/>
      <c r="IP170" s="215"/>
      <c r="IQ170" s="215"/>
      <c r="IR170" s="215"/>
      <c r="IS170" s="215"/>
      <c r="IT170" s="215"/>
      <c r="IU170" s="215"/>
      <c r="IV170" s="215"/>
    </row>
    <row r="171" spans="1:256" ht="17.25">
      <c r="A171" s="223" t="s">
        <v>387</v>
      </c>
      <c r="B171" s="231">
        <v>0</v>
      </c>
      <c r="C171" s="231">
        <v>133.33</v>
      </c>
      <c r="D171" s="235" t="s">
        <v>106</v>
      </c>
      <c r="E171" s="240" t="s">
        <v>105</v>
      </c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5"/>
      <c r="DN171" s="215"/>
      <c r="DO171" s="215"/>
      <c r="DP171" s="215"/>
      <c r="DQ171" s="215"/>
      <c r="DR171" s="215"/>
      <c r="DS171" s="215"/>
      <c r="DT171" s="215"/>
      <c r="DU171" s="215"/>
      <c r="DV171" s="215"/>
      <c r="DW171" s="215"/>
      <c r="DX171" s="215"/>
      <c r="DY171" s="215"/>
      <c r="DZ171" s="215"/>
      <c r="EA171" s="215"/>
      <c r="EB171" s="215"/>
      <c r="EC171" s="215"/>
      <c r="ED171" s="215"/>
      <c r="EE171" s="215"/>
      <c r="EF171" s="215"/>
      <c r="EG171" s="215"/>
      <c r="EH171" s="215"/>
      <c r="EI171" s="215"/>
      <c r="EJ171" s="215"/>
      <c r="EK171" s="215"/>
      <c r="EL171" s="215"/>
      <c r="EM171" s="215"/>
      <c r="EN171" s="215"/>
      <c r="EO171" s="215"/>
      <c r="EP171" s="215"/>
      <c r="EQ171" s="215"/>
      <c r="ER171" s="215"/>
      <c r="ES171" s="215"/>
      <c r="ET171" s="215"/>
      <c r="EU171" s="215"/>
      <c r="EV171" s="215"/>
      <c r="EW171" s="215"/>
      <c r="EX171" s="215"/>
      <c r="EY171" s="215"/>
      <c r="EZ171" s="215"/>
      <c r="FA171" s="215"/>
      <c r="FB171" s="215"/>
      <c r="FC171" s="215"/>
      <c r="FD171" s="215"/>
      <c r="FE171" s="215"/>
      <c r="FF171" s="215"/>
      <c r="FG171" s="215"/>
      <c r="FH171" s="215"/>
      <c r="FI171" s="215"/>
      <c r="FJ171" s="215"/>
      <c r="FK171" s="215"/>
      <c r="FL171" s="215"/>
      <c r="FM171" s="215"/>
      <c r="FN171" s="215"/>
      <c r="FO171" s="215"/>
      <c r="FP171" s="215"/>
      <c r="FQ171" s="215"/>
      <c r="FR171" s="215"/>
      <c r="FS171" s="215"/>
      <c r="FT171" s="215"/>
      <c r="FU171" s="215"/>
      <c r="FV171" s="215"/>
      <c r="FW171" s="215"/>
      <c r="FX171" s="215"/>
      <c r="FY171" s="215"/>
      <c r="FZ171" s="215"/>
      <c r="GA171" s="215"/>
      <c r="GB171" s="215"/>
      <c r="GC171" s="215"/>
      <c r="GD171" s="215"/>
      <c r="GE171" s="215"/>
      <c r="GF171" s="215"/>
      <c r="GG171" s="215"/>
      <c r="GH171" s="215"/>
      <c r="GI171" s="215"/>
      <c r="GJ171" s="215"/>
      <c r="GK171" s="215"/>
      <c r="GL171" s="215"/>
      <c r="GM171" s="215"/>
      <c r="GN171" s="215"/>
      <c r="GO171" s="215"/>
      <c r="GP171" s="215"/>
      <c r="GQ171" s="215"/>
      <c r="GR171" s="215"/>
      <c r="GS171" s="215"/>
      <c r="GT171" s="215"/>
      <c r="GU171" s="215"/>
      <c r="GV171" s="215"/>
      <c r="GW171" s="215"/>
      <c r="GX171" s="215"/>
      <c r="GY171" s="215"/>
      <c r="GZ171" s="215"/>
      <c r="HA171" s="215"/>
      <c r="HB171" s="215"/>
      <c r="HC171" s="215"/>
      <c r="HD171" s="215"/>
      <c r="HE171" s="215"/>
      <c r="HF171" s="215"/>
      <c r="HG171" s="215"/>
      <c r="HH171" s="215"/>
      <c r="HI171" s="215"/>
      <c r="HJ171" s="215"/>
      <c r="HK171" s="215"/>
      <c r="HL171" s="215"/>
      <c r="HM171" s="215"/>
      <c r="HN171" s="215"/>
      <c r="HO171" s="215"/>
      <c r="HP171" s="215"/>
      <c r="HQ171" s="215"/>
      <c r="HR171" s="215"/>
      <c r="HS171" s="215"/>
      <c r="HT171" s="215"/>
      <c r="HU171" s="215"/>
      <c r="HV171" s="215"/>
      <c r="HW171" s="215"/>
      <c r="HX171" s="215"/>
      <c r="HY171" s="215"/>
      <c r="HZ171" s="215"/>
      <c r="IA171" s="215"/>
      <c r="IB171" s="215"/>
      <c r="IC171" s="215"/>
      <c r="ID171" s="215"/>
      <c r="IE171" s="215"/>
      <c r="IF171" s="215"/>
      <c r="IG171" s="215"/>
      <c r="IH171" s="215"/>
      <c r="II171" s="215"/>
      <c r="IJ171" s="215"/>
      <c r="IK171" s="215"/>
      <c r="IL171" s="215"/>
      <c r="IM171" s="215"/>
      <c r="IN171" s="215"/>
      <c r="IO171" s="215"/>
      <c r="IP171" s="215"/>
      <c r="IQ171" s="215"/>
      <c r="IR171" s="215"/>
      <c r="IS171" s="215"/>
      <c r="IT171" s="215"/>
      <c r="IU171" s="215"/>
      <c r="IV171" s="215"/>
    </row>
    <row r="172" spans="1:256" ht="17.25">
      <c r="A172" s="223" t="s">
        <v>388</v>
      </c>
      <c r="B172" s="231">
        <v>0</v>
      </c>
      <c r="C172" s="231">
        <v>0</v>
      </c>
      <c r="D172" s="235"/>
      <c r="E172" s="236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5"/>
      <c r="CA172" s="215"/>
      <c r="CB172" s="215"/>
      <c r="CC172" s="215"/>
      <c r="CD172" s="215"/>
      <c r="CE172" s="215"/>
      <c r="CF172" s="215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  <c r="CW172" s="215"/>
      <c r="CX172" s="215"/>
      <c r="CY172" s="215"/>
      <c r="CZ172" s="215"/>
      <c r="DA172" s="215"/>
      <c r="DB172" s="215"/>
      <c r="DC172" s="215"/>
      <c r="DD172" s="215"/>
      <c r="DE172" s="215"/>
      <c r="DF172" s="215"/>
      <c r="DG172" s="215"/>
      <c r="DH172" s="215"/>
      <c r="DI172" s="215"/>
      <c r="DJ172" s="215"/>
      <c r="DK172" s="215"/>
      <c r="DL172" s="215"/>
      <c r="DM172" s="215"/>
      <c r="DN172" s="215"/>
      <c r="DO172" s="215"/>
      <c r="DP172" s="215"/>
      <c r="DQ172" s="215"/>
      <c r="DR172" s="215"/>
      <c r="DS172" s="215"/>
      <c r="DT172" s="215"/>
      <c r="DU172" s="215"/>
      <c r="DV172" s="215"/>
      <c r="DW172" s="215"/>
      <c r="DX172" s="215"/>
      <c r="DY172" s="215"/>
      <c r="DZ172" s="215"/>
      <c r="EA172" s="215"/>
      <c r="EB172" s="215"/>
      <c r="EC172" s="215"/>
      <c r="ED172" s="215"/>
      <c r="EE172" s="215"/>
      <c r="EF172" s="215"/>
      <c r="EG172" s="215"/>
      <c r="EH172" s="215"/>
      <c r="EI172" s="215"/>
      <c r="EJ172" s="215"/>
      <c r="EK172" s="215"/>
      <c r="EL172" s="215"/>
      <c r="EM172" s="215"/>
      <c r="EN172" s="215"/>
      <c r="EO172" s="215"/>
      <c r="EP172" s="215"/>
      <c r="EQ172" s="215"/>
      <c r="ER172" s="215"/>
      <c r="ES172" s="215"/>
      <c r="ET172" s="215"/>
      <c r="EU172" s="215"/>
      <c r="EV172" s="215"/>
      <c r="EW172" s="215"/>
      <c r="EX172" s="215"/>
      <c r="EY172" s="215"/>
      <c r="EZ172" s="215"/>
      <c r="FA172" s="215"/>
      <c r="FB172" s="215"/>
      <c r="FC172" s="215"/>
      <c r="FD172" s="215"/>
      <c r="FE172" s="215"/>
      <c r="FF172" s="215"/>
      <c r="FG172" s="215"/>
      <c r="FH172" s="215"/>
      <c r="FI172" s="215"/>
      <c r="FJ172" s="215"/>
      <c r="FK172" s="215"/>
      <c r="FL172" s="215"/>
      <c r="FM172" s="215"/>
      <c r="FN172" s="215"/>
      <c r="FO172" s="215"/>
      <c r="FP172" s="215"/>
      <c r="FQ172" s="215"/>
      <c r="FR172" s="215"/>
      <c r="FS172" s="215"/>
      <c r="FT172" s="215"/>
      <c r="FU172" s="215"/>
      <c r="FV172" s="215"/>
      <c r="FW172" s="215"/>
      <c r="FX172" s="215"/>
      <c r="FY172" s="215"/>
      <c r="FZ172" s="215"/>
      <c r="GA172" s="215"/>
      <c r="GB172" s="215"/>
      <c r="GC172" s="215"/>
      <c r="GD172" s="215"/>
      <c r="GE172" s="215"/>
      <c r="GF172" s="215"/>
      <c r="GG172" s="215"/>
      <c r="GH172" s="215"/>
      <c r="GI172" s="215"/>
      <c r="GJ172" s="215"/>
      <c r="GK172" s="215"/>
      <c r="GL172" s="215"/>
      <c r="GM172" s="215"/>
      <c r="GN172" s="215"/>
      <c r="GO172" s="215"/>
      <c r="GP172" s="215"/>
      <c r="GQ172" s="215"/>
      <c r="GR172" s="215"/>
      <c r="GS172" s="215"/>
      <c r="GT172" s="215"/>
      <c r="GU172" s="215"/>
      <c r="GV172" s="215"/>
      <c r="GW172" s="215"/>
      <c r="GX172" s="215"/>
      <c r="GY172" s="215"/>
      <c r="GZ172" s="215"/>
      <c r="HA172" s="215"/>
      <c r="HB172" s="215"/>
      <c r="HC172" s="215"/>
      <c r="HD172" s="215"/>
      <c r="HE172" s="215"/>
      <c r="HF172" s="215"/>
      <c r="HG172" s="215"/>
      <c r="HH172" s="215"/>
      <c r="HI172" s="215"/>
      <c r="HJ172" s="215"/>
      <c r="HK172" s="215"/>
      <c r="HL172" s="215"/>
      <c r="HM172" s="215"/>
      <c r="HN172" s="215"/>
      <c r="HO172" s="215"/>
      <c r="HP172" s="215"/>
      <c r="HQ172" s="215"/>
      <c r="HR172" s="215"/>
      <c r="HS172" s="215"/>
      <c r="HT172" s="215"/>
      <c r="HU172" s="215"/>
      <c r="HV172" s="215"/>
      <c r="HW172" s="215"/>
      <c r="HX172" s="215"/>
      <c r="HY172" s="215"/>
      <c r="HZ172" s="215"/>
      <c r="IA172" s="215"/>
      <c r="IB172" s="215"/>
      <c r="IC172" s="215"/>
      <c r="ID172" s="215"/>
      <c r="IE172" s="215"/>
      <c r="IF172" s="215"/>
      <c r="IG172" s="215"/>
      <c r="IH172" s="215"/>
      <c r="II172" s="215"/>
      <c r="IJ172" s="215"/>
      <c r="IK172" s="215"/>
      <c r="IL172" s="215"/>
      <c r="IM172" s="215"/>
      <c r="IN172" s="215"/>
      <c r="IO172" s="215"/>
      <c r="IP172" s="215"/>
      <c r="IQ172" s="215"/>
      <c r="IR172" s="215"/>
      <c r="IS172" s="215"/>
      <c r="IT172" s="215"/>
      <c r="IU172" s="215"/>
      <c r="IV172" s="215"/>
    </row>
    <row r="173" spans="1:256" ht="17.25">
      <c r="A173" s="223" t="s">
        <v>389</v>
      </c>
      <c r="B173" s="231">
        <v>90750</v>
      </c>
      <c r="C173" s="231">
        <v>15000</v>
      </c>
      <c r="D173" s="250"/>
      <c r="E173" s="250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  <c r="CW173" s="215"/>
      <c r="CX173" s="215"/>
      <c r="CY173" s="215"/>
      <c r="CZ173" s="215"/>
      <c r="DA173" s="215"/>
      <c r="DB173" s="215"/>
      <c r="DC173" s="215"/>
      <c r="DD173" s="215"/>
      <c r="DE173" s="215"/>
      <c r="DF173" s="215"/>
      <c r="DG173" s="215"/>
      <c r="DH173" s="215"/>
      <c r="DI173" s="215"/>
      <c r="DJ173" s="215"/>
      <c r="DK173" s="215"/>
      <c r="DL173" s="215"/>
      <c r="DM173" s="215"/>
      <c r="DN173" s="215"/>
      <c r="DO173" s="215"/>
      <c r="DP173" s="215"/>
      <c r="DQ173" s="215"/>
      <c r="DR173" s="215"/>
      <c r="DS173" s="215"/>
      <c r="DT173" s="215"/>
      <c r="DU173" s="215"/>
      <c r="DV173" s="215"/>
      <c r="DW173" s="215"/>
      <c r="DX173" s="215"/>
      <c r="DY173" s="215"/>
      <c r="DZ173" s="215"/>
      <c r="EA173" s="215"/>
      <c r="EB173" s="215"/>
      <c r="EC173" s="215"/>
      <c r="ED173" s="215"/>
      <c r="EE173" s="215"/>
      <c r="EF173" s="215"/>
      <c r="EG173" s="215"/>
      <c r="EH173" s="215"/>
      <c r="EI173" s="215"/>
      <c r="EJ173" s="215"/>
      <c r="EK173" s="215"/>
      <c r="EL173" s="215"/>
      <c r="EM173" s="215"/>
      <c r="EN173" s="215"/>
      <c r="EO173" s="215"/>
      <c r="EP173" s="215"/>
      <c r="EQ173" s="215"/>
      <c r="ER173" s="215"/>
      <c r="ES173" s="215"/>
      <c r="ET173" s="215"/>
      <c r="EU173" s="215"/>
      <c r="EV173" s="215"/>
      <c r="EW173" s="215"/>
      <c r="EX173" s="215"/>
      <c r="EY173" s="215"/>
      <c r="EZ173" s="215"/>
      <c r="FA173" s="215"/>
      <c r="FB173" s="215"/>
      <c r="FC173" s="215"/>
      <c r="FD173" s="215"/>
      <c r="FE173" s="215"/>
      <c r="FF173" s="215"/>
      <c r="FG173" s="215"/>
      <c r="FH173" s="215"/>
      <c r="FI173" s="215"/>
      <c r="FJ173" s="215"/>
      <c r="FK173" s="215"/>
      <c r="FL173" s="215"/>
      <c r="FM173" s="215"/>
      <c r="FN173" s="215"/>
      <c r="FO173" s="215"/>
      <c r="FP173" s="215"/>
      <c r="FQ173" s="215"/>
      <c r="FR173" s="215"/>
      <c r="FS173" s="215"/>
      <c r="FT173" s="215"/>
      <c r="FU173" s="215"/>
      <c r="FV173" s="215"/>
      <c r="FW173" s="215"/>
      <c r="FX173" s="215"/>
      <c r="FY173" s="215"/>
      <c r="FZ173" s="215"/>
      <c r="GA173" s="215"/>
      <c r="GB173" s="215"/>
      <c r="GC173" s="215"/>
      <c r="GD173" s="215"/>
      <c r="GE173" s="215"/>
      <c r="GF173" s="215"/>
      <c r="GG173" s="215"/>
      <c r="GH173" s="215"/>
      <c r="GI173" s="215"/>
      <c r="GJ173" s="215"/>
      <c r="GK173" s="215"/>
      <c r="GL173" s="215"/>
      <c r="GM173" s="215"/>
      <c r="GN173" s="215"/>
      <c r="GO173" s="215"/>
      <c r="GP173" s="215"/>
      <c r="GQ173" s="215"/>
      <c r="GR173" s="215"/>
      <c r="GS173" s="215"/>
      <c r="GT173" s="215"/>
      <c r="GU173" s="215"/>
      <c r="GV173" s="215"/>
      <c r="GW173" s="215"/>
      <c r="GX173" s="215"/>
      <c r="GY173" s="215"/>
      <c r="GZ173" s="215"/>
      <c r="HA173" s="215"/>
      <c r="HB173" s="215"/>
      <c r="HC173" s="215"/>
      <c r="HD173" s="215"/>
      <c r="HE173" s="215"/>
      <c r="HF173" s="215"/>
      <c r="HG173" s="215"/>
      <c r="HH173" s="215"/>
      <c r="HI173" s="215"/>
      <c r="HJ173" s="215"/>
      <c r="HK173" s="215"/>
      <c r="HL173" s="215"/>
      <c r="HM173" s="215"/>
      <c r="HN173" s="215"/>
      <c r="HO173" s="215"/>
      <c r="HP173" s="215"/>
      <c r="HQ173" s="215"/>
      <c r="HR173" s="215"/>
      <c r="HS173" s="215"/>
      <c r="HT173" s="215"/>
      <c r="HU173" s="215"/>
      <c r="HV173" s="215"/>
      <c r="HW173" s="215"/>
      <c r="HX173" s="215"/>
      <c r="HY173" s="215"/>
      <c r="HZ173" s="215"/>
      <c r="IA173" s="215"/>
      <c r="IB173" s="215"/>
      <c r="IC173" s="215"/>
      <c r="ID173" s="215"/>
      <c r="IE173" s="215"/>
      <c r="IF173" s="215"/>
      <c r="IG173" s="215"/>
      <c r="IH173" s="215"/>
      <c r="II173" s="215"/>
      <c r="IJ173" s="215"/>
      <c r="IK173" s="215"/>
      <c r="IL173" s="215"/>
      <c r="IM173" s="215"/>
      <c r="IN173" s="215"/>
      <c r="IO173" s="215"/>
      <c r="IP173" s="215"/>
      <c r="IQ173" s="215"/>
      <c r="IR173" s="215"/>
      <c r="IS173" s="215"/>
      <c r="IT173" s="215"/>
      <c r="IU173" s="215"/>
      <c r="IV173" s="215"/>
    </row>
    <row r="174" spans="1:256" ht="17.25">
      <c r="A174" s="223" t="s">
        <v>390</v>
      </c>
      <c r="B174" s="231">
        <v>0</v>
      </c>
      <c r="C174" s="231">
        <v>0</v>
      </c>
      <c r="D174" s="250"/>
      <c r="E174" s="224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15"/>
      <c r="CH174" s="215"/>
      <c r="CI174" s="215"/>
      <c r="CJ174" s="215"/>
      <c r="CK174" s="215"/>
      <c r="CL174" s="215"/>
      <c r="CM174" s="215"/>
      <c r="CN174" s="215"/>
      <c r="CO174" s="215"/>
      <c r="CP174" s="215"/>
      <c r="CQ174" s="215"/>
      <c r="CR174" s="215"/>
      <c r="CS174" s="215"/>
      <c r="CT174" s="215"/>
      <c r="CU174" s="215"/>
      <c r="CV174" s="215"/>
      <c r="CW174" s="215"/>
      <c r="CX174" s="215"/>
      <c r="CY174" s="215"/>
      <c r="CZ174" s="215"/>
      <c r="DA174" s="215"/>
      <c r="DB174" s="215"/>
      <c r="DC174" s="215"/>
      <c r="DD174" s="215"/>
      <c r="DE174" s="215"/>
      <c r="DF174" s="215"/>
      <c r="DG174" s="215"/>
      <c r="DH174" s="215"/>
      <c r="DI174" s="215"/>
      <c r="DJ174" s="215"/>
      <c r="DK174" s="215"/>
      <c r="DL174" s="215"/>
      <c r="DM174" s="215"/>
      <c r="DN174" s="215"/>
      <c r="DO174" s="215"/>
      <c r="DP174" s="215"/>
      <c r="DQ174" s="215"/>
      <c r="DR174" s="215"/>
      <c r="DS174" s="215"/>
      <c r="DT174" s="215"/>
      <c r="DU174" s="215"/>
      <c r="DV174" s="215"/>
      <c r="DW174" s="215"/>
      <c r="DX174" s="215"/>
      <c r="DY174" s="215"/>
      <c r="DZ174" s="215"/>
      <c r="EA174" s="215"/>
      <c r="EB174" s="215"/>
      <c r="EC174" s="215"/>
      <c r="ED174" s="215"/>
      <c r="EE174" s="215"/>
      <c r="EF174" s="215"/>
      <c r="EG174" s="215"/>
      <c r="EH174" s="215"/>
      <c r="EI174" s="215"/>
      <c r="EJ174" s="215"/>
      <c r="EK174" s="215"/>
      <c r="EL174" s="215"/>
      <c r="EM174" s="215"/>
      <c r="EN174" s="215"/>
      <c r="EO174" s="215"/>
      <c r="EP174" s="215"/>
      <c r="EQ174" s="215"/>
      <c r="ER174" s="215"/>
      <c r="ES174" s="215"/>
      <c r="ET174" s="215"/>
      <c r="EU174" s="215"/>
      <c r="EV174" s="215"/>
      <c r="EW174" s="215"/>
      <c r="EX174" s="215"/>
      <c r="EY174" s="215"/>
      <c r="EZ174" s="215"/>
      <c r="FA174" s="215"/>
      <c r="FB174" s="215"/>
      <c r="FC174" s="215"/>
      <c r="FD174" s="215"/>
      <c r="FE174" s="215"/>
      <c r="FF174" s="215"/>
      <c r="FG174" s="215"/>
      <c r="FH174" s="215"/>
      <c r="FI174" s="215"/>
      <c r="FJ174" s="215"/>
      <c r="FK174" s="215"/>
      <c r="FL174" s="215"/>
      <c r="FM174" s="215"/>
      <c r="FN174" s="215"/>
      <c r="FO174" s="215"/>
      <c r="FP174" s="215"/>
      <c r="FQ174" s="215"/>
      <c r="FR174" s="215"/>
      <c r="FS174" s="215"/>
      <c r="FT174" s="215"/>
      <c r="FU174" s="215"/>
      <c r="FV174" s="215"/>
      <c r="FW174" s="215"/>
      <c r="FX174" s="215"/>
      <c r="FY174" s="215"/>
      <c r="FZ174" s="215"/>
      <c r="GA174" s="215"/>
      <c r="GB174" s="215"/>
      <c r="GC174" s="215"/>
      <c r="GD174" s="215"/>
      <c r="GE174" s="215"/>
      <c r="GF174" s="215"/>
      <c r="GG174" s="215"/>
      <c r="GH174" s="215"/>
      <c r="GI174" s="215"/>
      <c r="GJ174" s="215"/>
      <c r="GK174" s="215"/>
      <c r="GL174" s="215"/>
      <c r="GM174" s="215"/>
      <c r="GN174" s="215"/>
      <c r="GO174" s="215"/>
      <c r="GP174" s="215"/>
      <c r="GQ174" s="215"/>
      <c r="GR174" s="215"/>
      <c r="GS174" s="215"/>
      <c r="GT174" s="215"/>
      <c r="GU174" s="215"/>
      <c r="GV174" s="215"/>
      <c r="GW174" s="215"/>
      <c r="GX174" s="215"/>
      <c r="GY174" s="215"/>
      <c r="GZ174" s="215"/>
      <c r="HA174" s="215"/>
      <c r="HB174" s="215"/>
      <c r="HC174" s="215"/>
      <c r="HD174" s="215"/>
      <c r="HE174" s="215"/>
      <c r="HF174" s="215"/>
      <c r="HG174" s="215"/>
      <c r="HH174" s="215"/>
      <c r="HI174" s="215"/>
      <c r="HJ174" s="215"/>
      <c r="HK174" s="215"/>
      <c r="HL174" s="215"/>
      <c r="HM174" s="215"/>
      <c r="HN174" s="215"/>
      <c r="HO174" s="215"/>
      <c r="HP174" s="215"/>
      <c r="HQ174" s="215"/>
      <c r="HR174" s="215"/>
      <c r="HS174" s="215"/>
      <c r="HT174" s="215"/>
      <c r="HU174" s="215"/>
      <c r="HV174" s="215"/>
      <c r="HW174" s="215"/>
      <c r="HX174" s="215"/>
      <c r="HY174" s="215"/>
      <c r="HZ174" s="215"/>
      <c r="IA174" s="215"/>
      <c r="IB174" s="215"/>
      <c r="IC174" s="215"/>
      <c r="ID174" s="215"/>
      <c r="IE174" s="215"/>
      <c r="IF174" s="215"/>
      <c r="IG174" s="215"/>
      <c r="IH174" s="215"/>
      <c r="II174" s="215"/>
      <c r="IJ174" s="215"/>
      <c r="IK174" s="215"/>
      <c r="IL174" s="215"/>
      <c r="IM174" s="215"/>
      <c r="IN174" s="215"/>
      <c r="IO174" s="215"/>
      <c r="IP174" s="215"/>
      <c r="IQ174" s="215"/>
      <c r="IR174" s="215"/>
      <c r="IS174" s="215"/>
      <c r="IT174" s="215"/>
      <c r="IU174" s="215"/>
      <c r="IV174" s="215"/>
    </row>
    <row r="175" spans="1:256" ht="18" thickBot="1">
      <c r="A175" s="226" t="s">
        <v>218</v>
      </c>
      <c r="B175" s="239">
        <f>SUM(B170:B174)</f>
        <v>198900</v>
      </c>
      <c r="C175" s="239">
        <f>SUM(C170:C174)</f>
        <v>24483.33</v>
      </c>
      <c r="D175" s="237">
        <f>C175-B175</f>
        <v>-174416.66999999998</v>
      </c>
      <c r="E175" s="246">
        <f>D175/B175</f>
        <v>-0.8769063348416288</v>
      </c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5"/>
      <c r="CJ175" s="215"/>
      <c r="CK175" s="215"/>
      <c r="CL175" s="215"/>
      <c r="CM175" s="215"/>
      <c r="CN175" s="215"/>
      <c r="CO175" s="215"/>
      <c r="CP175" s="215"/>
      <c r="CQ175" s="215"/>
      <c r="CR175" s="215"/>
      <c r="CS175" s="215"/>
      <c r="CT175" s="215"/>
      <c r="CU175" s="215"/>
      <c r="CV175" s="215"/>
      <c r="CW175" s="215"/>
      <c r="CX175" s="215"/>
      <c r="CY175" s="215"/>
      <c r="CZ175" s="215"/>
      <c r="DA175" s="215"/>
      <c r="DB175" s="215"/>
      <c r="DC175" s="215"/>
      <c r="DD175" s="215"/>
      <c r="DE175" s="215"/>
      <c r="DF175" s="215"/>
      <c r="DG175" s="215"/>
      <c r="DH175" s="215"/>
      <c r="DI175" s="215"/>
      <c r="DJ175" s="215"/>
      <c r="DK175" s="215"/>
      <c r="DL175" s="215"/>
      <c r="DM175" s="215"/>
      <c r="DN175" s="215"/>
      <c r="DO175" s="215"/>
      <c r="DP175" s="215"/>
      <c r="DQ175" s="215"/>
      <c r="DR175" s="215"/>
      <c r="DS175" s="215"/>
      <c r="DT175" s="215"/>
      <c r="DU175" s="215"/>
      <c r="DV175" s="215"/>
      <c r="DW175" s="215"/>
      <c r="DX175" s="215"/>
      <c r="DY175" s="215"/>
      <c r="DZ175" s="215"/>
      <c r="EA175" s="215"/>
      <c r="EB175" s="215"/>
      <c r="EC175" s="215"/>
      <c r="ED175" s="215"/>
      <c r="EE175" s="215"/>
      <c r="EF175" s="215"/>
      <c r="EG175" s="215"/>
      <c r="EH175" s="215"/>
      <c r="EI175" s="215"/>
      <c r="EJ175" s="215"/>
      <c r="EK175" s="215"/>
      <c r="EL175" s="215"/>
      <c r="EM175" s="215"/>
      <c r="EN175" s="215"/>
      <c r="EO175" s="215"/>
      <c r="EP175" s="215"/>
      <c r="EQ175" s="215"/>
      <c r="ER175" s="215"/>
      <c r="ES175" s="215"/>
      <c r="ET175" s="215"/>
      <c r="EU175" s="215"/>
      <c r="EV175" s="215"/>
      <c r="EW175" s="215"/>
      <c r="EX175" s="215"/>
      <c r="EY175" s="215"/>
      <c r="EZ175" s="215"/>
      <c r="FA175" s="215"/>
      <c r="FB175" s="215"/>
      <c r="FC175" s="215"/>
      <c r="FD175" s="215"/>
      <c r="FE175" s="215"/>
      <c r="FF175" s="215"/>
      <c r="FG175" s="215"/>
      <c r="FH175" s="215"/>
      <c r="FI175" s="215"/>
      <c r="FJ175" s="215"/>
      <c r="FK175" s="215"/>
      <c r="FL175" s="215"/>
      <c r="FM175" s="215"/>
      <c r="FN175" s="215"/>
      <c r="FO175" s="215"/>
      <c r="FP175" s="215"/>
      <c r="FQ175" s="215"/>
      <c r="FR175" s="215"/>
      <c r="FS175" s="215"/>
      <c r="FT175" s="215"/>
      <c r="FU175" s="215"/>
      <c r="FV175" s="215"/>
      <c r="FW175" s="215"/>
      <c r="FX175" s="215"/>
      <c r="FY175" s="215"/>
      <c r="FZ175" s="215"/>
      <c r="GA175" s="215"/>
      <c r="GB175" s="215"/>
      <c r="GC175" s="215"/>
      <c r="GD175" s="215"/>
      <c r="GE175" s="215"/>
      <c r="GF175" s="215"/>
      <c r="GG175" s="215"/>
      <c r="GH175" s="215"/>
      <c r="GI175" s="215"/>
      <c r="GJ175" s="215"/>
      <c r="GK175" s="215"/>
      <c r="GL175" s="215"/>
      <c r="GM175" s="215"/>
      <c r="GN175" s="215"/>
      <c r="GO175" s="215"/>
      <c r="GP175" s="215"/>
      <c r="GQ175" s="215"/>
      <c r="GR175" s="215"/>
      <c r="GS175" s="215"/>
      <c r="GT175" s="215"/>
      <c r="GU175" s="215"/>
      <c r="GV175" s="215"/>
      <c r="GW175" s="215"/>
      <c r="GX175" s="215"/>
      <c r="GY175" s="215"/>
      <c r="GZ175" s="215"/>
      <c r="HA175" s="215"/>
      <c r="HB175" s="215"/>
      <c r="HC175" s="215"/>
      <c r="HD175" s="215"/>
      <c r="HE175" s="215"/>
      <c r="HF175" s="215"/>
      <c r="HG175" s="215"/>
      <c r="HH175" s="215"/>
      <c r="HI175" s="215"/>
      <c r="HJ175" s="215"/>
      <c r="HK175" s="215"/>
      <c r="HL175" s="215"/>
      <c r="HM175" s="215"/>
      <c r="HN175" s="215"/>
      <c r="HO175" s="215"/>
      <c r="HP175" s="215"/>
      <c r="HQ175" s="215"/>
      <c r="HR175" s="215"/>
      <c r="HS175" s="215"/>
      <c r="HT175" s="215"/>
      <c r="HU175" s="215"/>
      <c r="HV175" s="215"/>
      <c r="HW175" s="215"/>
      <c r="HX175" s="215"/>
      <c r="HY175" s="215"/>
      <c r="HZ175" s="215"/>
      <c r="IA175" s="215"/>
      <c r="IB175" s="215"/>
      <c r="IC175" s="215"/>
      <c r="ID175" s="215"/>
      <c r="IE175" s="215"/>
      <c r="IF175" s="215"/>
      <c r="IG175" s="215"/>
      <c r="IH175" s="215"/>
      <c r="II175" s="215"/>
      <c r="IJ175" s="215"/>
      <c r="IK175" s="215"/>
      <c r="IL175" s="215"/>
      <c r="IM175" s="215"/>
      <c r="IN175" s="215"/>
      <c r="IO175" s="215"/>
      <c r="IP175" s="215"/>
      <c r="IQ175" s="215"/>
      <c r="IR175" s="215"/>
      <c r="IS175" s="215"/>
      <c r="IT175" s="215"/>
      <c r="IU175" s="215"/>
      <c r="IV175" s="215"/>
    </row>
    <row r="176" spans="1:256" ht="18" thickTop="1">
      <c r="A176" s="249" t="s">
        <v>456</v>
      </c>
      <c r="B176" s="231">
        <v>415726274.56</v>
      </c>
      <c r="C176" s="231">
        <v>436282722.95</v>
      </c>
      <c r="D176" s="235"/>
      <c r="E176" s="236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5"/>
      <c r="CA176" s="215"/>
      <c r="CB176" s="215"/>
      <c r="CC176" s="215"/>
      <c r="CD176" s="215"/>
      <c r="CE176" s="215"/>
      <c r="CF176" s="215"/>
      <c r="CG176" s="215"/>
      <c r="CH176" s="215"/>
      <c r="CI176" s="215"/>
      <c r="CJ176" s="215"/>
      <c r="CK176" s="215"/>
      <c r="CL176" s="215"/>
      <c r="CM176" s="215"/>
      <c r="CN176" s="215"/>
      <c r="CO176" s="215"/>
      <c r="CP176" s="215"/>
      <c r="CQ176" s="215"/>
      <c r="CR176" s="215"/>
      <c r="CS176" s="215"/>
      <c r="CT176" s="215"/>
      <c r="CU176" s="215"/>
      <c r="CV176" s="215"/>
      <c r="CW176" s="215"/>
      <c r="CX176" s="215"/>
      <c r="CY176" s="215"/>
      <c r="CZ176" s="215"/>
      <c r="DA176" s="215"/>
      <c r="DB176" s="215"/>
      <c r="DC176" s="215"/>
      <c r="DD176" s="215"/>
      <c r="DE176" s="215"/>
      <c r="DF176" s="215"/>
      <c r="DG176" s="215"/>
      <c r="DH176" s="215"/>
      <c r="DI176" s="215"/>
      <c r="DJ176" s="215"/>
      <c r="DK176" s="215"/>
      <c r="DL176" s="215"/>
      <c r="DM176" s="215"/>
      <c r="DN176" s="215"/>
      <c r="DO176" s="215"/>
      <c r="DP176" s="215"/>
      <c r="DQ176" s="215"/>
      <c r="DR176" s="215"/>
      <c r="DS176" s="215"/>
      <c r="DT176" s="215"/>
      <c r="DU176" s="215"/>
      <c r="DV176" s="215"/>
      <c r="DW176" s="215"/>
      <c r="DX176" s="215"/>
      <c r="DY176" s="215"/>
      <c r="DZ176" s="215"/>
      <c r="EA176" s="215"/>
      <c r="EB176" s="215"/>
      <c r="EC176" s="215"/>
      <c r="ED176" s="215"/>
      <c r="EE176" s="215"/>
      <c r="EF176" s="215"/>
      <c r="EG176" s="215"/>
      <c r="EH176" s="215"/>
      <c r="EI176" s="215"/>
      <c r="EJ176" s="215"/>
      <c r="EK176" s="215"/>
      <c r="EL176" s="215"/>
      <c r="EM176" s="215"/>
      <c r="EN176" s="215"/>
      <c r="EO176" s="215"/>
      <c r="EP176" s="215"/>
      <c r="EQ176" s="215"/>
      <c r="ER176" s="215"/>
      <c r="ES176" s="215"/>
      <c r="ET176" s="215"/>
      <c r="EU176" s="215"/>
      <c r="EV176" s="215"/>
      <c r="EW176" s="215"/>
      <c r="EX176" s="215"/>
      <c r="EY176" s="215"/>
      <c r="EZ176" s="215"/>
      <c r="FA176" s="215"/>
      <c r="FB176" s="215"/>
      <c r="FC176" s="215"/>
      <c r="FD176" s="215"/>
      <c r="FE176" s="215"/>
      <c r="FF176" s="215"/>
      <c r="FG176" s="215"/>
      <c r="FH176" s="215"/>
      <c r="FI176" s="215"/>
      <c r="FJ176" s="215"/>
      <c r="FK176" s="215"/>
      <c r="FL176" s="215"/>
      <c r="FM176" s="215"/>
      <c r="FN176" s="215"/>
      <c r="FO176" s="215"/>
      <c r="FP176" s="215"/>
      <c r="FQ176" s="215"/>
      <c r="FR176" s="215"/>
      <c r="FS176" s="215"/>
      <c r="FT176" s="215"/>
      <c r="FU176" s="215"/>
      <c r="FV176" s="215"/>
      <c r="FW176" s="215"/>
      <c r="FX176" s="215"/>
      <c r="FY176" s="215"/>
      <c r="FZ176" s="215"/>
      <c r="GA176" s="215"/>
      <c r="GB176" s="215"/>
      <c r="GC176" s="215"/>
      <c r="GD176" s="215"/>
      <c r="GE176" s="215"/>
      <c r="GF176" s="215"/>
      <c r="GG176" s="215"/>
      <c r="GH176" s="215"/>
      <c r="GI176" s="215"/>
      <c r="GJ176" s="215"/>
      <c r="GK176" s="215"/>
      <c r="GL176" s="215"/>
      <c r="GM176" s="215"/>
      <c r="GN176" s="215"/>
      <c r="GO176" s="215"/>
      <c r="GP176" s="215"/>
      <c r="GQ176" s="215"/>
      <c r="GR176" s="215"/>
      <c r="GS176" s="215"/>
      <c r="GT176" s="215"/>
      <c r="GU176" s="215"/>
      <c r="GV176" s="215"/>
      <c r="GW176" s="215"/>
      <c r="GX176" s="215"/>
      <c r="GY176" s="215"/>
      <c r="GZ176" s="215"/>
      <c r="HA176" s="215"/>
      <c r="HB176" s="215"/>
      <c r="HC176" s="215"/>
      <c r="HD176" s="215"/>
      <c r="HE176" s="215"/>
      <c r="HF176" s="215"/>
      <c r="HG176" s="215"/>
      <c r="HH176" s="215"/>
      <c r="HI176" s="215"/>
      <c r="HJ176" s="215"/>
      <c r="HK176" s="215"/>
      <c r="HL176" s="215"/>
      <c r="HM176" s="215"/>
      <c r="HN176" s="215"/>
      <c r="HO176" s="215"/>
      <c r="HP176" s="215"/>
      <c r="HQ176" s="215"/>
      <c r="HR176" s="215"/>
      <c r="HS176" s="215"/>
      <c r="HT176" s="215"/>
      <c r="HU176" s="215"/>
      <c r="HV176" s="215"/>
      <c r="HW176" s="215"/>
      <c r="HX176" s="215"/>
      <c r="HY176" s="215"/>
      <c r="HZ176" s="215"/>
      <c r="IA176" s="215"/>
      <c r="IB176" s="215"/>
      <c r="IC176" s="215"/>
      <c r="ID176" s="215"/>
      <c r="IE176" s="215"/>
      <c r="IF176" s="215"/>
      <c r="IG176" s="215"/>
      <c r="IH176" s="215"/>
      <c r="II176" s="215"/>
      <c r="IJ176" s="215"/>
      <c r="IK176" s="215"/>
      <c r="IL176" s="215"/>
      <c r="IM176" s="215"/>
      <c r="IN176" s="215"/>
      <c r="IO176" s="215"/>
      <c r="IP176" s="215"/>
      <c r="IQ176" s="215"/>
      <c r="IR176" s="215"/>
      <c r="IS176" s="215"/>
      <c r="IT176" s="215"/>
      <c r="IU176" s="215"/>
      <c r="IV176" s="215"/>
    </row>
    <row r="177" spans="1:256" ht="17.25">
      <c r="A177" s="223" t="s">
        <v>391</v>
      </c>
      <c r="B177" s="231">
        <v>4739056.14</v>
      </c>
      <c r="C177" s="231">
        <v>5130611.78</v>
      </c>
      <c r="D177" s="235"/>
      <c r="E177" s="236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5"/>
      <c r="EH177" s="215"/>
      <c r="EI177" s="215"/>
      <c r="EJ177" s="215"/>
      <c r="EK177" s="215"/>
      <c r="EL177" s="215"/>
      <c r="EM177" s="215"/>
      <c r="EN177" s="215"/>
      <c r="EO177" s="215"/>
      <c r="EP177" s="215"/>
      <c r="EQ177" s="215"/>
      <c r="ER177" s="215"/>
      <c r="ES177" s="215"/>
      <c r="ET177" s="215"/>
      <c r="EU177" s="215"/>
      <c r="EV177" s="215"/>
      <c r="EW177" s="215"/>
      <c r="EX177" s="215"/>
      <c r="EY177" s="215"/>
      <c r="EZ177" s="215"/>
      <c r="FA177" s="215"/>
      <c r="FB177" s="215"/>
      <c r="FC177" s="215"/>
      <c r="FD177" s="215"/>
      <c r="FE177" s="215"/>
      <c r="FF177" s="215"/>
      <c r="FG177" s="215"/>
      <c r="FH177" s="215"/>
      <c r="FI177" s="215"/>
      <c r="FJ177" s="215"/>
      <c r="FK177" s="215"/>
      <c r="FL177" s="215"/>
      <c r="FM177" s="215"/>
      <c r="FN177" s="215"/>
      <c r="FO177" s="215"/>
      <c r="FP177" s="215"/>
      <c r="FQ177" s="215"/>
      <c r="FR177" s="215"/>
      <c r="FS177" s="215"/>
      <c r="FT177" s="215"/>
      <c r="FU177" s="215"/>
      <c r="FV177" s="215"/>
      <c r="FW177" s="215"/>
      <c r="FX177" s="215"/>
      <c r="FY177" s="215"/>
      <c r="FZ177" s="215"/>
      <c r="GA177" s="215"/>
      <c r="GB177" s="215"/>
      <c r="GC177" s="215"/>
      <c r="GD177" s="215"/>
      <c r="GE177" s="215"/>
      <c r="GF177" s="215"/>
      <c r="GG177" s="215"/>
      <c r="GH177" s="215"/>
      <c r="GI177" s="215"/>
      <c r="GJ177" s="215"/>
      <c r="GK177" s="215"/>
      <c r="GL177" s="215"/>
      <c r="GM177" s="215"/>
      <c r="GN177" s="215"/>
      <c r="GO177" s="215"/>
      <c r="GP177" s="215"/>
      <c r="GQ177" s="215"/>
      <c r="GR177" s="215"/>
      <c r="GS177" s="215"/>
      <c r="GT177" s="215"/>
      <c r="GU177" s="215"/>
      <c r="GV177" s="215"/>
      <c r="GW177" s="215"/>
      <c r="GX177" s="215"/>
      <c r="GY177" s="215"/>
      <c r="GZ177" s="215"/>
      <c r="HA177" s="215"/>
      <c r="HB177" s="215"/>
      <c r="HC177" s="215"/>
      <c r="HD177" s="215"/>
      <c r="HE177" s="215"/>
      <c r="HF177" s="215"/>
      <c r="HG177" s="215"/>
      <c r="HH177" s="215"/>
      <c r="HI177" s="215"/>
      <c r="HJ177" s="215"/>
      <c r="HK177" s="215"/>
      <c r="HL177" s="215"/>
      <c r="HM177" s="215"/>
      <c r="HN177" s="215"/>
      <c r="HO177" s="215"/>
      <c r="HP177" s="215"/>
      <c r="HQ177" s="215"/>
      <c r="HR177" s="215"/>
      <c r="HS177" s="215"/>
      <c r="HT177" s="215"/>
      <c r="HU177" s="215"/>
      <c r="HV177" s="215"/>
      <c r="HW177" s="215"/>
      <c r="HX177" s="215"/>
      <c r="HY177" s="215"/>
      <c r="HZ177" s="215"/>
      <c r="IA177" s="215"/>
      <c r="IB177" s="215"/>
      <c r="IC177" s="215"/>
      <c r="ID177" s="215"/>
      <c r="IE177" s="215"/>
      <c r="IF177" s="215"/>
      <c r="IG177" s="215"/>
      <c r="IH177" s="215"/>
      <c r="II177" s="215"/>
      <c r="IJ177" s="215"/>
      <c r="IK177" s="215"/>
      <c r="IL177" s="215"/>
      <c r="IM177" s="215"/>
      <c r="IN177" s="215"/>
      <c r="IO177" s="215"/>
      <c r="IP177" s="215"/>
      <c r="IQ177" s="215"/>
      <c r="IR177" s="215"/>
      <c r="IS177" s="215"/>
      <c r="IT177" s="215"/>
      <c r="IU177" s="215"/>
      <c r="IV177" s="215"/>
    </row>
    <row r="178" spans="1:256" ht="17.25">
      <c r="A178" s="223" t="s">
        <v>392</v>
      </c>
      <c r="B178" s="231">
        <v>2198308.99</v>
      </c>
      <c r="C178" s="231">
        <v>2754103.41</v>
      </c>
      <c r="D178" s="235"/>
      <c r="E178" s="236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/>
      <c r="CA178" s="215"/>
      <c r="CB178" s="215"/>
      <c r="CC178" s="215"/>
      <c r="CD178" s="215"/>
      <c r="CE178" s="215"/>
      <c r="CF178" s="215"/>
      <c r="CG178" s="215"/>
      <c r="CH178" s="215"/>
      <c r="CI178" s="215"/>
      <c r="CJ178" s="215"/>
      <c r="CK178" s="215"/>
      <c r="CL178" s="215"/>
      <c r="CM178" s="215"/>
      <c r="CN178" s="215"/>
      <c r="CO178" s="215"/>
      <c r="CP178" s="215"/>
      <c r="CQ178" s="215"/>
      <c r="CR178" s="215"/>
      <c r="CS178" s="215"/>
      <c r="CT178" s="215"/>
      <c r="CU178" s="215"/>
      <c r="CV178" s="215"/>
      <c r="CW178" s="215"/>
      <c r="CX178" s="215"/>
      <c r="CY178" s="215"/>
      <c r="CZ178" s="215"/>
      <c r="DA178" s="215"/>
      <c r="DB178" s="215"/>
      <c r="DC178" s="215"/>
      <c r="DD178" s="215"/>
      <c r="DE178" s="215"/>
      <c r="DF178" s="215"/>
      <c r="DG178" s="215"/>
      <c r="DH178" s="215"/>
      <c r="DI178" s="215"/>
      <c r="DJ178" s="215"/>
      <c r="DK178" s="215"/>
      <c r="DL178" s="215"/>
      <c r="DM178" s="215"/>
      <c r="DN178" s="215"/>
      <c r="DO178" s="215"/>
      <c r="DP178" s="215"/>
      <c r="DQ178" s="215"/>
      <c r="DR178" s="215"/>
      <c r="DS178" s="215"/>
      <c r="DT178" s="215"/>
      <c r="DU178" s="215"/>
      <c r="DV178" s="215"/>
      <c r="DW178" s="215"/>
      <c r="DX178" s="215"/>
      <c r="DY178" s="215"/>
      <c r="DZ178" s="215"/>
      <c r="EA178" s="215"/>
      <c r="EB178" s="215"/>
      <c r="EC178" s="215"/>
      <c r="ED178" s="215"/>
      <c r="EE178" s="215"/>
      <c r="EF178" s="215"/>
      <c r="EG178" s="215"/>
      <c r="EH178" s="215"/>
      <c r="EI178" s="215"/>
      <c r="EJ178" s="215"/>
      <c r="EK178" s="215"/>
      <c r="EL178" s="215"/>
      <c r="EM178" s="215"/>
      <c r="EN178" s="215"/>
      <c r="EO178" s="215"/>
      <c r="EP178" s="215"/>
      <c r="EQ178" s="215"/>
      <c r="ER178" s="215"/>
      <c r="ES178" s="215"/>
      <c r="ET178" s="215"/>
      <c r="EU178" s="215"/>
      <c r="EV178" s="215"/>
      <c r="EW178" s="215"/>
      <c r="EX178" s="215"/>
      <c r="EY178" s="215"/>
      <c r="EZ178" s="215"/>
      <c r="FA178" s="215"/>
      <c r="FB178" s="215"/>
      <c r="FC178" s="215"/>
      <c r="FD178" s="215"/>
      <c r="FE178" s="215"/>
      <c r="FF178" s="215"/>
      <c r="FG178" s="215"/>
      <c r="FH178" s="215"/>
      <c r="FI178" s="215"/>
      <c r="FJ178" s="215"/>
      <c r="FK178" s="215"/>
      <c r="FL178" s="215"/>
      <c r="FM178" s="215"/>
      <c r="FN178" s="215"/>
      <c r="FO178" s="215"/>
      <c r="FP178" s="215"/>
      <c r="FQ178" s="215"/>
      <c r="FR178" s="215"/>
      <c r="FS178" s="215"/>
      <c r="FT178" s="215"/>
      <c r="FU178" s="215"/>
      <c r="FV178" s="215"/>
      <c r="FW178" s="215"/>
      <c r="FX178" s="215"/>
      <c r="FY178" s="215"/>
      <c r="FZ178" s="215"/>
      <c r="GA178" s="215"/>
      <c r="GB178" s="215"/>
      <c r="GC178" s="215"/>
      <c r="GD178" s="215"/>
      <c r="GE178" s="215"/>
      <c r="GF178" s="215"/>
      <c r="GG178" s="215"/>
      <c r="GH178" s="215"/>
      <c r="GI178" s="215"/>
      <c r="GJ178" s="215"/>
      <c r="GK178" s="215"/>
      <c r="GL178" s="215"/>
      <c r="GM178" s="215"/>
      <c r="GN178" s="215"/>
      <c r="GO178" s="215"/>
      <c r="GP178" s="215"/>
      <c r="GQ178" s="215"/>
      <c r="GR178" s="215"/>
      <c r="GS178" s="215"/>
      <c r="GT178" s="215"/>
      <c r="GU178" s="215"/>
      <c r="GV178" s="215"/>
      <c r="GW178" s="215"/>
      <c r="GX178" s="215"/>
      <c r="GY178" s="215"/>
      <c r="GZ178" s="215"/>
      <c r="HA178" s="215"/>
      <c r="HB178" s="215"/>
      <c r="HC178" s="215"/>
      <c r="HD178" s="215"/>
      <c r="HE178" s="215"/>
      <c r="HF178" s="215"/>
      <c r="HG178" s="215"/>
      <c r="HH178" s="215"/>
      <c r="HI178" s="215"/>
      <c r="HJ178" s="215"/>
      <c r="HK178" s="215"/>
      <c r="HL178" s="215"/>
      <c r="HM178" s="215"/>
      <c r="HN178" s="215"/>
      <c r="HO178" s="215"/>
      <c r="HP178" s="215"/>
      <c r="HQ178" s="215"/>
      <c r="HR178" s="215"/>
      <c r="HS178" s="215"/>
      <c r="HT178" s="215"/>
      <c r="HU178" s="215"/>
      <c r="HV178" s="215"/>
      <c r="HW178" s="215"/>
      <c r="HX178" s="215"/>
      <c r="HY178" s="215"/>
      <c r="HZ178" s="215"/>
      <c r="IA178" s="215"/>
      <c r="IB178" s="215"/>
      <c r="IC178" s="215"/>
      <c r="ID178" s="215"/>
      <c r="IE178" s="215"/>
      <c r="IF178" s="215"/>
      <c r="IG178" s="215"/>
      <c r="IH178" s="215"/>
      <c r="II178" s="215"/>
      <c r="IJ178" s="215"/>
      <c r="IK178" s="215"/>
      <c r="IL178" s="215"/>
      <c r="IM178" s="215"/>
      <c r="IN178" s="215"/>
      <c r="IO178" s="215"/>
      <c r="IP178" s="215"/>
      <c r="IQ178" s="215"/>
      <c r="IR178" s="215"/>
      <c r="IS178" s="215"/>
      <c r="IT178" s="215"/>
      <c r="IU178" s="215"/>
      <c r="IV178" s="215"/>
    </row>
    <row r="179" spans="1:256" ht="17.25">
      <c r="A179" s="223" t="s">
        <v>393</v>
      </c>
      <c r="B179" s="231">
        <v>62176881.98</v>
      </c>
      <c r="C179" s="231">
        <v>66390065.51</v>
      </c>
      <c r="D179" s="235"/>
      <c r="E179" s="236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  <c r="CG179" s="215"/>
      <c r="CH179" s="215"/>
      <c r="CI179" s="215"/>
      <c r="CJ179" s="215"/>
      <c r="CK179" s="215"/>
      <c r="CL179" s="215"/>
      <c r="CM179" s="215"/>
      <c r="CN179" s="215"/>
      <c r="CO179" s="215"/>
      <c r="CP179" s="215"/>
      <c r="CQ179" s="215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5"/>
      <c r="DG179" s="215"/>
      <c r="DH179" s="215"/>
      <c r="DI179" s="215"/>
      <c r="DJ179" s="215"/>
      <c r="DK179" s="215"/>
      <c r="DL179" s="215"/>
      <c r="DM179" s="215"/>
      <c r="DN179" s="215"/>
      <c r="DO179" s="215"/>
      <c r="DP179" s="215"/>
      <c r="DQ179" s="215"/>
      <c r="DR179" s="215"/>
      <c r="DS179" s="215"/>
      <c r="DT179" s="215"/>
      <c r="DU179" s="215"/>
      <c r="DV179" s="215"/>
      <c r="DW179" s="215"/>
      <c r="DX179" s="215"/>
      <c r="DY179" s="215"/>
      <c r="DZ179" s="215"/>
      <c r="EA179" s="215"/>
      <c r="EB179" s="215"/>
      <c r="EC179" s="215"/>
      <c r="ED179" s="215"/>
      <c r="EE179" s="215"/>
      <c r="EF179" s="215"/>
      <c r="EG179" s="215"/>
      <c r="EH179" s="215"/>
      <c r="EI179" s="215"/>
      <c r="EJ179" s="215"/>
      <c r="EK179" s="215"/>
      <c r="EL179" s="215"/>
      <c r="EM179" s="215"/>
      <c r="EN179" s="215"/>
      <c r="EO179" s="215"/>
      <c r="EP179" s="215"/>
      <c r="EQ179" s="215"/>
      <c r="ER179" s="215"/>
      <c r="ES179" s="215"/>
      <c r="ET179" s="215"/>
      <c r="EU179" s="215"/>
      <c r="EV179" s="215"/>
      <c r="EW179" s="215"/>
      <c r="EX179" s="215"/>
      <c r="EY179" s="215"/>
      <c r="EZ179" s="215"/>
      <c r="FA179" s="215"/>
      <c r="FB179" s="215"/>
      <c r="FC179" s="215"/>
      <c r="FD179" s="215"/>
      <c r="FE179" s="215"/>
      <c r="FF179" s="215"/>
      <c r="FG179" s="215"/>
      <c r="FH179" s="215"/>
      <c r="FI179" s="215"/>
      <c r="FJ179" s="215"/>
      <c r="FK179" s="215"/>
      <c r="FL179" s="215"/>
      <c r="FM179" s="215"/>
      <c r="FN179" s="215"/>
      <c r="FO179" s="215"/>
      <c r="FP179" s="215"/>
      <c r="FQ179" s="215"/>
      <c r="FR179" s="215"/>
      <c r="FS179" s="215"/>
      <c r="FT179" s="215"/>
      <c r="FU179" s="215"/>
      <c r="FV179" s="215"/>
      <c r="FW179" s="215"/>
      <c r="FX179" s="215"/>
      <c r="FY179" s="215"/>
      <c r="FZ179" s="215"/>
      <c r="GA179" s="215"/>
      <c r="GB179" s="215"/>
      <c r="GC179" s="215"/>
      <c r="GD179" s="215"/>
      <c r="GE179" s="215"/>
      <c r="GF179" s="215"/>
      <c r="GG179" s="215"/>
      <c r="GH179" s="215"/>
      <c r="GI179" s="215"/>
      <c r="GJ179" s="215"/>
      <c r="GK179" s="215"/>
      <c r="GL179" s="215"/>
      <c r="GM179" s="215"/>
      <c r="GN179" s="215"/>
      <c r="GO179" s="215"/>
      <c r="GP179" s="215"/>
      <c r="GQ179" s="215"/>
      <c r="GR179" s="215"/>
      <c r="GS179" s="215"/>
      <c r="GT179" s="215"/>
      <c r="GU179" s="215"/>
      <c r="GV179" s="215"/>
      <c r="GW179" s="215"/>
      <c r="GX179" s="215"/>
      <c r="GY179" s="215"/>
      <c r="GZ179" s="215"/>
      <c r="HA179" s="215"/>
      <c r="HB179" s="215"/>
      <c r="HC179" s="215"/>
      <c r="HD179" s="215"/>
      <c r="HE179" s="215"/>
      <c r="HF179" s="215"/>
      <c r="HG179" s="215"/>
      <c r="HH179" s="215"/>
      <c r="HI179" s="215"/>
      <c r="HJ179" s="215"/>
      <c r="HK179" s="215"/>
      <c r="HL179" s="215"/>
      <c r="HM179" s="215"/>
      <c r="HN179" s="215"/>
      <c r="HO179" s="215"/>
      <c r="HP179" s="215"/>
      <c r="HQ179" s="215"/>
      <c r="HR179" s="215"/>
      <c r="HS179" s="215"/>
      <c r="HT179" s="215"/>
      <c r="HU179" s="215"/>
      <c r="HV179" s="215"/>
      <c r="HW179" s="215"/>
      <c r="HX179" s="215"/>
      <c r="HY179" s="215"/>
      <c r="HZ179" s="215"/>
      <c r="IA179" s="215"/>
      <c r="IB179" s="215"/>
      <c r="IC179" s="215"/>
      <c r="ID179" s="215"/>
      <c r="IE179" s="215"/>
      <c r="IF179" s="215"/>
      <c r="IG179" s="215"/>
      <c r="IH179" s="215"/>
      <c r="II179" s="215"/>
      <c r="IJ179" s="215"/>
      <c r="IK179" s="215"/>
      <c r="IL179" s="215"/>
      <c r="IM179" s="215"/>
      <c r="IN179" s="215"/>
      <c r="IO179" s="215"/>
      <c r="IP179" s="215"/>
      <c r="IQ179" s="215"/>
      <c r="IR179" s="215"/>
      <c r="IS179" s="215"/>
      <c r="IT179" s="215"/>
      <c r="IU179" s="215"/>
      <c r="IV179" s="215"/>
    </row>
    <row r="180" spans="1:256" ht="17.25">
      <c r="A180" s="223" t="s">
        <v>394</v>
      </c>
      <c r="B180" s="231">
        <v>3804458.15</v>
      </c>
      <c r="C180" s="231">
        <v>4287276.33</v>
      </c>
      <c r="D180" s="235"/>
      <c r="E180" s="236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  <c r="CG180" s="215"/>
      <c r="CH180" s="215"/>
      <c r="CI180" s="215"/>
      <c r="CJ180" s="215"/>
      <c r="CK180" s="215"/>
      <c r="CL180" s="215"/>
      <c r="CM180" s="215"/>
      <c r="CN180" s="215"/>
      <c r="CO180" s="215"/>
      <c r="CP180" s="215"/>
      <c r="CQ180" s="215"/>
      <c r="CR180" s="215"/>
      <c r="CS180" s="215"/>
      <c r="CT180" s="215"/>
      <c r="CU180" s="215"/>
      <c r="CV180" s="215"/>
      <c r="CW180" s="215"/>
      <c r="CX180" s="215"/>
      <c r="CY180" s="215"/>
      <c r="CZ180" s="215"/>
      <c r="DA180" s="215"/>
      <c r="DB180" s="215"/>
      <c r="DC180" s="215"/>
      <c r="DD180" s="215"/>
      <c r="DE180" s="215"/>
      <c r="DF180" s="215"/>
      <c r="DG180" s="215"/>
      <c r="DH180" s="215"/>
      <c r="DI180" s="215"/>
      <c r="DJ180" s="215"/>
      <c r="DK180" s="215"/>
      <c r="DL180" s="215"/>
      <c r="DM180" s="215"/>
      <c r="DN180" s="215"/>
      <c r="DO180" s="215"/>
      <c r="DP180" s="215"/>
      <c r="DQ180" s="215"/>
      <c r="DR180" s="215"/>
      <c r="DS180" s="215"/>
      <c r="DT180" s="215"/>
      <c r="DU180" s="215"/>
      <c r="DV180" s="215"/>
      <c r="DW180" s="215"/>
      <c r="DX180" s="215"/>
      <c r="DY180" s="215"/>
      <c r="DZ180" s="215"/>
      <c r="EA180" s="215"/>
      <c r="EB180" s="215"/>
      <c r="EC180" s="215"/>
      <c r="ED180" s="215"/>
      <c r="EE180" s="215"/>
      <c r="EF180" s="215"/>
      <c r="EG180" s="215"/>
      <c r="EH180" s="215"/>
      <c r="EI180" s="215"/>
      <c r="EJ180" s="215"/>
      <c r="EK180" s="215"/>
      <c r="EL180" s="215"/>
      <c r="EM180" s="215"/>
      <c r="EN180" s="215"/>
      <c r="EO180" s="215"/>
      <c r="EP180" s="215"/>
      <c r="EQ180" s="215"/>
      <c r="ER180" s="215"/>
      <c r="ES180" s="215"/>
      <c r="ET180" s="215"/>
      <c r="EU180" s="215"/>
      <c r="EV180" s="215"/>
      <c r="EW180" s="215"/>
      <c r="EX180" s="215"/>
      <c r="EY180" s="215"/>
      <c r="EZ180" s="215"/>
      <c r="FA180" s="215"/>
      <c r="FB180" s="215"/>
      <c r="FC180" s="215"/>
      <c r="FD180" s="215"/>
      <c r="FE180" s="215"/>
      <c r="FF180" s="215"/>
      <c r="FG180" s="215"/>
      <c r="FH180" s="215"/>
      <c r="FI180" s="215"/>
      <c r="FJ180" s="215"/>
      <c r="FK180" s="215"/>
      <c r="FL180" s="215"/>
      <c r="FM180" s="215"/>
      <c r="FN180" s="215"/>
      <c r="FO180" s="215"/>
      <c r="FP180" s="215"/>
      <c r="FQ180" s="215"/>
      <c r="FR180" s="215"/>
      <c r="FS180" s="215"/>
      <c r="FT180" s="215"/>
      <c r="FU180" s="215"/>
      <c r="FV180" s="215"/>
      <c r="FW180" s="215"/>
      <c r="FX180" s="215"/>
      <c r="FY180" s="215"/>
      <c r="FZ180" s="215"/>
      <c r="GA180" s="215"/>
      <c r="GB180" s="215"/>
      <c r="GC180" s="215"/>
      <c r="GD180" s="215"/>
      <c r="GE180" s="215"/>
      <c r="GF180" s="215"/>
      <c r="GG180" s="215"/>
      <c r="GH180" s="215"/>
      <c r="GI180" s="215"/>
      <c r="GJ180" s="215"/>
      <c r="GK180" s="215"/>
      <c r="GL180" s="215"/>
      <c r="GM180" s="215"/>
      <c r="GN180" s="215"/>
      <c r="GO180" s="215"/>
      <c r="GP180" s="215"/>
      <c r="GQ180" s="215"/>
      <c r="GR180" s="215"/>
      <c r="GS180" s="215"/>
      <c r="GT180" s="215"/>
      <c r="GU180" s="215"/>
      <c r="GV180" s="215"/>
      <c r="GW180" s="215"/>
      <c r="GX180" s="215"/>
      <c r="GY180" s="215"/>
      <c r="GZ180" s="215"/>
      <c r="HA180" s="215"/>
      <c r="HB180" s="215"/>
      <c r="HC180" s="215"/>
      <c r="HD180" s="215"/>
      <c r="HE180" s="215"/>
      <c r="HF180" s="215"/>
      <c r="HG180" s="215"/>
      <c r="HH180" s="215"/>
      <c r="HI180" s="215"/>
      <c r="HJ180" s="215"/>
      <c r="HK180" s="215"/>
      <c r="HL180" s="215"/>
      <c r="HM180" s="215"/>
      <c r="HN180" s="215"/>
      <c r="HO180" s="215"/>
      <c r="HP180" s="215"/>
      <c r="HQ180" s="215"/>
      <c r="HR180" s="215"/>
      <c r="HS180" s="215"/>
      <c r="HT180" s="215"/>
      <c r="HU180" s="215"/>
      <c r="HV180" s="215"/>
      <c r="HW180" s="215"/>
      <c r="HX180" s="215"/>
      <c r="HY180" s="215"/>
      <c r="HZ180" s="215"/>
      <c r="IA180" s="215"/>
      <c r="IB180" s="215"/>
      <c r="IC180" s="215"/>
      <c r="ID180" s="215"/>
      <c r="IE180" s="215"/>
      <c r="IF180" s="215"/>
      <c r="IG180" s="215"/>
      <c r="IH180" s="215"/>
      <c r="II180" s="215"/>
      <c r="IJ180" s="215"/>
      <c r="IK180" s="215"/>
      <c r="IL180" s="215"/>
      <c r="IM180" s="215"/>
      <c r="IN180" s="215"/>
      <c r="IO180" s="215"/>
      <c r="IP180" s="215"/>
      <c r="IQ180" s="215"/>
      <c r="IR180" s="215"/>
      <c r="IS180" s="215"/>
      <c r="IT180" s="215"/>
      <c r="IU180" s="215"/>
      <c r="IV180" s="215"/>
    </row>
    <row r="181" spans="1:256" ht="18" thickBot="1">
      <c r="A181" s="226" t="s">
        <v>218</v>
      </c>
      <c r="B181" s="237">
        <f>SUM(B176:B180)</f>
        <v>488644979.82</v>
      </c>
      <c r="C181" s="237">
        <f>SUM(C176:C180)</f>
        <v>514844779.97999996</v>
      </c>
      <c r="D181" s="237">
        <f>C181-B181</f>
        <v>26199800.159999967</v>
      </c>
      <c r="E181" s="238">
        <f>D181/B181</f>
        <v>0.05361725023687151</v>
      </c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/>
      <c r="CA181" s="215"/>
      <c r="CB181" s="215"/>
      <c r="CC181" s="215"/>
      <c r="CD181" s="215"/>
      <c r="CE181" s="215"/>
      <c r="CF181" s="215"/>
      <c r="CG181" s="215"/>
      <c r="CH181" s="215"/>
      <c r="CI181" s="215"/>
      <c r="CJ181" s="215"/>
      <c r="CK181" s="215"/>
      <c r="CL181" s="215"/>
      <c r="CM181" s="215"/>
      <c r="CN181" s="215"/>
      <c r="CO181" s="215"/>
      <c r="CP181" s="215"/>
      <c r="CQ181" s="215"/>
      <c r="CR181" s="215"/>
      <c r="CS181" s="215"/>
      <c r="CT181" s="215"/>
      <c r="CU181" s="215"/>
      <c r="CV181" s="215"/>
      <c r="CW181" s="215"/>
      <c r="CX181" s="215"/>
      <c r="CY181" s="215"/>
      <c r="CZ181" s="215"/>
      <c r="DA181" s="215"/>
      <c r="DB181" s="215"/>
      <c r="DC181" s="215"/>
      <c r="DD181" s="215"/>
      <c r="DE181" s="215"/>
      <c r="DF181" s="215"/>
      <c r="DG181" s="215"/>
      <c r="DH181" s="215"/>
      <c r="DI181" s="215"/>
      <c r="DJ181" s="215"/>
      <c r="DK181" s="215"/>
      <c r="DL181" s="215"/>
      <c r="DM181" s="215"/>
      <c r="DN181" s="215"/>
      <c r="DO181" s="215"/>
      <c r="DP181" s="215"/>
      <c r="DQ181" s="215"/>
      <c r="DR181" s="215"/>
      <c r="DS181" s="215"/>
      <c r="DT181" s="215"/>
      <c r="DU181" s="215"/>
      <c r="DV181" s="215"/>
      <c r="DW181" s="215"/>
      <c r="DX181" s="215"/>
      <c r="DY181" s="215"/>
      <c r="DZ181" s="215"/>
      <c r="EA181" s="215"/>
      <c r="EB181" s="215"/>
      <c r="EC181" s="215"/>
      <c r="ED181" s="215"/>
      <c r="EE181" s="215"/>
      <c r="EF181" s="215"/>
      <c r="EG181" s="215"/>
      <c r="EH181" s="215"/>
      <c r="EI181" s="215"/>
      <c r="EJ181" s="215"/>
      <c r="EK181" s="215"/>
      <c r="EL181" s="215"/>
      <c r="EM181" s="215"/>
      <c r="EN181" s="215"/>
      <c r="EO181" s="215"/>
      <c r="EP181" s="215"/>
      <c r="EQ181" s="215"/>
      <c r="ER181" s="215"/>
      <c r="ES181" s="215"/>
      <c r="ET181" s="215"/>
      <c r="EU181" s="215"/>
      <c r="EV181" s="215"/>
      <c r="EW181" s="215"/>
      <c r="EX181" s="215"/>
      <c r="EY181" s="215"/>
      <c r="EZ181" s="215"/>
      <c r="FA181" s="215"/>
      <c r="FB181" s="215"/>
      <c r="FC181" s="215"/>
      <c r="FD181" s="215"/>
      <c r="FE181" s="215"/>
      <c r="FF181" s="215"/>
      <c r="FG181" s="215"/>
      <c r="FH181" s="215"/>
      <c r="FI181" s="215"/>
      <c r="FJ181" s="215"/>
      <c r="FK181" s="215"/>
      <c r="FL181" s="215"/>
      <c r="FM181" s="215"/>
      <c r="FN181" s="215"/>
      <c r="FO181" s="215"/>
      <c r="FP181" s="215"/>
      <c r="FQ181" s="215"/>
      <c r="FR181" s="215"/>
      <c r="FS181" s="215"/>
      <c r="FT181" s="215"/>
      <c r="FU181" s="215"/>
      <c r="FV181" s="215"/>
      <c r="FW181" s="215"/>
      <c r="FX181" s="215"/>
      <c r="FY181" s="215"/>
      <c r="FZ181" s="215"/>
      <c r="GA181" s="215"/>
      <c r="GB181" s="215"/>
      <c r="GC181" s="215"/>
      <c r="GD181" s="215"/>
      <c r="GE181" s="215"/>
      <c r="GF181" s="215"/>
      <c r="GG181" s="215"/>
      <c r="GH181" s="215"/>
      <c r="GI181" s="215"/>
      <c r="GJ181" s="215"/>
      <c r="GK181" s="215"/>
      <c r="GL181" s="215"/>
      <c r="GM181" s="215"/>
      <c r="GN181" s="215"/>
      <c r="GO181" s="215"/>
      <c r="GP181" s="215"/>
      <c r="GQ181" s="215"/>
      <c r="GR181" s="215"/>
      <c r="GS181" s="215"/>
      <c r="GT181" s="215"/>
      <c r="GU181" s="215"/>
      <c r="GV181" s="215"/>
      <c r="GW181" s="215"/>
      <c r="GX181" s="215"/>
      <c r="GY181" s="215"/>
      <c r="GZ181" s="215"/>
      <c r="HA181" s="215"/>
      <c r="HB181" s="215"/>
      <c r="HC181" s="215"/>
      <c r="HD181" s="215"/>
      <c r="HE181" s="215"/>
      <c r="HF181" s="215"/>
      <c r="HG181" s="215"/>
      <c r="HH181" s="215"/>
      <c r="HI181" s="215"/>
      <c r="HJ181" s="215"/>
      <c r="HK181" s="215"/>
      <c r="HL181" s="215"/>
      <c r="HM181" s="215"/>
      <c r="HN181" s="215"/>
      <c r="HO181" s="215"/>
      <c r="HP181" s="215"/>
      <c r="HQ181" s="215"/>
      <c r="HR181" s="215"/>
      <c r="HS181" s="215"/>
      <c r="HT181" s="215"/>
      <c r="HU181" s="215"/>
      <c r="HV181" s="215"/>
      <c r="HW181" s="215"/>
      <c r="HX181" s="215"/>
      <c r="HY181" s="215"/>
      <c r="HZ181" s="215"/>
      <c r="IA181" s="215"/>
      <c r="IB181" s="215"/>
      <c r="IC181" s="215"/>
      <c r="ID181" s="215"/>
      <c r="IE181" s="215"/>
      <c r="IF181" s="215"/>
      <c r="IG181" s="215"/>
      <c r="IH181" s="215"/>
      <c r="II181" s="215"/>
      <c r="IJ181" s="215"/>
      <c r="IK181" s="215"/>
      <c r="IL181" s="215"/>
      <c r="IM181" s="215"/>
      <c r="IN181" s="215"/>
      <c r="IO181" s="215"/>
      <c r="IP181" s="215"/>
      <c r="IQ181" s="215"/>
      <c r="IR181" s="215"/>
      <c r="IS181" s="215"/>
      <c r="IT181" s="215"/>
      <c r="IU181" s="215"/>
      <c r="IV181" s="215"/>
    </row>
    <row r="182" spans="1:256" ht="17.25">
      <c r="A182" s="222" t="s">
        <v>395</v>
      </c>
      <c r="B182" s="223"/>
      <c r="C182" s="223"/>
      <c r="D182" s="223"/>
      <c r="E182" s="224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  <c r="CG182" s="215"/>
      <c r="CH182" s="215"/>
      <c r="CI182" s="215"/>
      <c r="CJ182" s="215"/>
      <c r="CK182" s="215"/>
      <c r="CL182" s="215"/>
      <c r="CM182" s="215"/>
      <c r="CN182" s="215"/>
      <c r="CO182" s="215"/>
      <c r="CP182" s="215"/>
      <c r="CQ182" s="215"/>
      <c r="CR182" s="215"/>
      <c r="CS182" s="215"/>
      <c r="CT182" s="215"/>
      <c r="CU182" s="215"/>
      <c r="CV182" s="215"/>
      <c r="CW182" s="215"/>
      <c r="CX182" s="215"/>
      <c r="CY182" s="215"/>
      <c r="CZ182" s="215"/>
      <c r="DA182" s="215"/>
      <c r="DB182" s="215"/>
      <c r="DC182" s="215"/>
      <c r="DD182" s="215"/>
      <c r="DE182" s="215"/>
      <c r="DF182" s="215"/>
      <c r="DG182" s="215"/>
      <c r="DH182" s="215"/>
      <c r="DI182" s="215"/>
      <c r="DJ182" s="215"/>
      <c r="DK182" s="215"/>
      <c r="DL182" s="215"/>
      <c r="DM182" s="215"/>
      <c r="DN182" s="215"/>
      <c r="DO182" s="215"/>
      <c r="DP182" s="215"/>
      <c r="DQ182" s="215"/>
      <c r="DR182" s="215"/>
      <c r="DS182" s="215"/>
      <c r="DT182" s="215"/>
      <c r="DU182" s="215"/>
      <c r="DV182" s="215"/>
      <c r="DW182" s="215"/>
      <c r="DX182" s="215"/>
      <c r="DY182" s="215"/>
      <c r="DZ182" s="215"/>
      <c r="EA182" s="215"/>
      <c r="EB182" s="215"/>
      <c r="EC182" s="215"/>
      <c r="ED182" s="215"/>
      <c r="EE182" s="215"/>
      <c r="EF182" s="215"/>
      <c r="EG182" s="215"/>
      <c r="EH182" s="215"/>
      <c r="EI182" s="215"/>
      <c r="EJ182" s="215"/>
      <c r="EK182" s="215"/>
      <c r="EL182" s="215"/>
      <c r="EM182" s="215"/>
      <c r="EN182" s="215"/>
      <c r="EO182" s="215"/>
      <c r="EP182" s="215"/>
      <c r="EQ182" s="215"/>
      <c r="ER182" s="215"/>
      <c r="ES182" s="215"/>
      <c r="ET182" s="215"/>
      <c r="EU182" s="215"/>
      <c r="EV182" s="215"/>
      <c r="EW182" s="215"/>
      <c r="EX182" s="215"/>
      <c r="EY182" s="215"/>
      <c r="EZ182" s="215"/>
      <c r="FA182" s="215"/>
      <c r="FB182" s="215"/>
      <c r="FC182" s="215"/>
      <c r="FD182" s="215"/>
      <c r="FE182" s="215"/>
      <c r="FF182" s="215"/>
      <c r="FG182" s="215"/>
      <c r="FH182" s="215"/>
      <c r="FI182" s="215"/>
      <c r="FJ182" s="215"/>
      <c r="FK182" s="215"/>
      <c r="FL182" s="215"/>
      <c r="FM182" s="215"/>
      <c r="FN182" s="215"/>
      <c r="FO182" s="215"/>
      <c r="FP182" s="215"/>
      <c r="FQ182" s="215"/>
      <c r="FR182" s="215"/>
      <c r="FS182" s="215"/>
      <c r="FT182" s="215"/>
      <c r="FU182" s="215"/>
      <c r="FV182" s="215"/>
      <c r="FW182" s="215"/>
      <c r="FX182" s="215"/>
      <c r="FY182" s="215"/>
      <c r="FZ182" s="215"/>
      <c r="GA182" s="215"/>
      <c r="GB182" s="215"/>
      <c r="GC182" s="215"/>
      <c r="GD182" s="215"/>
      <c r="GE182" s="215"/>
      <c r="GF182" s="215"/>
      <c r="GG182" s="215"/>
      <c r="GH182" s="215"/>
      <c r="GI182" s="215"/>
      <c r="GJ182" s="215"/>
      <c r="GK182" s="215"/>
      <c r="GL182" s="215"/>
      <c r="GM182" s="215"/>
      <c r="GN182" s="215"/>
      <c r="GO182" s="215"/>
      <c r="GP182" s="215"/>
      <c r="GQ182" s="215"/>
      <c r="GR182" s="215"/>
      <c r="GS182" s="215"/>
      <c r="GT182" s="215"/>
      <c r="GU182" s="215"/>
      <c r="GV182" s="215"/>
      <c r="GW182" s="215"/>
      <c r="GX182" s="215"/>
      <c r="GY182" s="215"/>
      <c r="GZ182" s="215"/>
      <c r="HA182" s="215"/>
      <c r="HB182" s="215"/>
      <c r="HC182" s="215"/>
      <c r="HD182" s="215"/>
      <c r="HE182" s="215"/>
      <c r="HF182" s="215"/>
      <c r="HG182" s="215"/>
      <c r="HH182" s="215"/>
      <c r="HI182" s="215"/>
      <c r="HJ182" s="215"/>
      <c r="HK182" s="215"/>
      <c r="HL182" s="215"/>
      <c r="HM182" s="215"/>
      <c r="HN182" s="215"/>
      <c r="HO182" s="215"/>
      <c r="HP182" s="215"/>
      <c r="HQ182" s="215"/>
      <c r="HR182" s="215"/>
      <c r="HS182" s="215"/>
      <c r="HT182" s="215"/>
      <c r="HU182" s="215"/>
      <c r="HV182" s="215"/>
      <c r="HW182" s="215"/>
      <c r="HX182" s="215"/>
      <c r="HY182" s="215"/>
      <c r="HZ182" s="215"/>
      <c r="IA182" s="215"/>
      <c r="IB182" s="215"/>
      <c r="IC182" s="215"/>
      <c r="ID182" s="215"/>
      <c r="IE182" s="215"/>
      <c r="IF182" s="215"/>
      <c r="IG182" s="215"/>
      <c r="IH182" s="215"/>
      <c r="II182" s="215"/>
      <c r="IJ182" s="215"/>
      <c r="IK182" s="215"/>
      <c r="IL182" s="215"/>
      <c r="IM182" s="215"/>
      <c r="IN182" s="215"/>
      <c r="IO182" s="215"/>
      <c r="IP182" s="215"/>
      <c r="IQ182" s="215"/>
      <c r="IR182" s="215"/>
      <c r="IS182" s="215"/>
      <c r="IT182" s="215"/>
      <c r="IU182" s="215"/>
      <c r="IV182" s="215"/>
    </row>
    <row r="183" spans="1:256" ht="17.25">
      <c r="A183" s="223" t="s">
        <v>396</v>
      </c>
      <c r="B183" s="231">
        <v>13046331.92</v>
      </c>
      <c r="C183" s="231">
        <f>1081872.04+13993870.02</f>
        <v>15075742.059999999</v>
      </c>
      <c r="D183" s="235"/>
      <c r="E183" s="236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  <c r="CM183" s="215"/>
      <c r="CN183" s="215"/>
      <c r="CO183" s="215"/>
      <c r="CP183" s="215"/>
      <c r="CQ183" s="215"/>
      <c r="CR183" s="215"/>
      <c r="CS183" s="215"/>
      <c r="CT183" s="215"/>
      <c r="CU183" s="215"/>
      <c r="CV183" s="215"/>
      <c r="CW183" s="215"/>
      <c r="CX183" s="215"/>
      <c r="CY183" s="215"/>
      <c r="CZ183" s="215"/>
      <c r="DA183" s="215"/>
      <c r="DB183" s="215"/>
      <c r="DC183" s="215"/>
      <c r="DD183" s="215"/>
      <c r="DE183" s="215"/>
      <c r="DF183" s="215"/>
      <c r="DG183" s="215"/>
      <c r="DH183" s="215"/>
      <c r="DI183" s="215"/>
      <c r="DJ183" s="215"/>
      <c r="DK183" s="215"/>
      <c r="DL183" s="215"/>
      <c r="DM183" s="215"/>
      <c r="DN183" s="215"/>
      <c r="DO183" s="215"/>
      <c r="DP183" s="215"/>
      <c r="DQ183" s="215"/>
      <c r="DR183" s="215"/>
      <c r="DS183" s="215"/>
      <c r="DT183" s="215"/>
      <c r="DU183" s="215"/>
      <c r="DV183" s="215"/>
      <c r="DW183" s="215"/>
      <c r="DX183" s="215"/>
      <c r="DY183" s="215"/>
      <c r="DZ183" s="215"/>
      <c r="EA183" s="215"/>
      <c r="EB183" s="215"/>
      <c r="EC183" s="215"/>
      <c r="ED183" s="215"/>
      <c r="EE183" s="215"/>
      <c r="EF183" s="215"/>
      <c r="EG183" s="215"/>
      <c r="EH183" s="215"/>
      <c r="EI183" s="215"/>
      <c r="EJ183" s="215"/>
      <c r="EK183" s="215"/>
      <c r="EL183" s="215"/>
      <c r="EM183" s="215"/>
      <c r="EN183" s="215"/>
      <c r="EO183" s="215"/>
      <c r="EP183" s="215"/>
      <c r="EQ183" s="215"/>
      <c r="ER183" s="215"/>
      <c r="ES183" s="215"/>
      <c r="ET183" s="215"/>
      <c r="EU183" s="215"/>
      <c r="EV183" s="215"/>
      <c r="EW183" s="215"/>
      <c r="EX183" s="215"/>
      <c r="EY183" s="215"/>
      <c r="EZ183" s="215"/>
      <c r="FA183" s="215"/>
      <c r="FB183" s="215"/>
      <c r="FC183" s="215"/>
      <c r="FD183" s="215"/>
      <c r="FE183" s="215"/>
      <c r="FF183" s="215"/>
      <c r="FG183" s="215"/>
      <c r="FH183" s="215"/>
      <c r="FI183" s="215"/>
      <c r="FJ183" s="215"/>
      <c r="FK183" s="215"/>
      <c r="FL183" s="215"/>
      <c r="FM183" s="215"/>
      <c r="FN183" s="215"/>
      <c r="FO183" s="215"/>
      <c r="FP183" s="215"/>
      <c r="FQ183" s="215"/>
      <c r="FR183" s="215"/>
      <c r="FS183" s="215"/>
      <c r="FT183" s="215"/>
      <c r="FU183" s="215"/>
      <c r="FV183" s="215"/>
      <c r="FW183" s="215"/>
      <c r="FX183" s="215"/>
      <c r="FY183" s="215"/>
      <c r="FZ183" s="215"/>
      <c r="GA183" s="215"/>
      <c r="GB183" s="215"/>
      <c r="GC183" s="215"/>
      <c r="GD183" s="215"/>
      <c r="GE183" s="215"/>
      <c r="GF183" s="215"/>
      <c r="GG183" s="215"/>
      <c r="GH183" s="215"/>
      <c r="GI183" s="215"/>
      <c r="GJ183" s="215"/>
      <c r="GK183" s="215"/>
      <c r="GL183" s="215"/>
      <c r="GM183" s="215"/>
      <c r="GN183" s="215"/>
      <c r="GO183" s="215"/>
      <c r="GP183" s="215"/>
      <c r="GQ183" s="215"/>
      <c r="GR183" s="215"/>
      <c r="GS183" s="215"/>
      <c r="GT183" s="215"/>
      <c r="GU183" s="215"/>
      <c r="GV183" s="215"/>
      <c r="GW183" s="215"/>
      <c r="GX183" s="215"/>
      <c r="GY183" s="215"/>
      <c r="GZ183" s="215"/>
      <c r="HA183" s="215"/>
      <c r="HB183" s="215"/>
      <c r="HC183" s="215"/>
      <c r="HD183" s="215"/>
      <c r="HE183" s="215"/>
      <c r="HF183" s="215"/>
      <c r="HG183" s="215"/>
      <c r="HH183" s="215"/>
      <c r="HI183" s="215"/>
      <c r="HJ183" s="215"/>
      <c r="HK183" s="215"/>
      <c r="HL183" s="215"/>
      <c r="HM183" s="215"/>
      <c r="HN183" s="215"/>
      <c r="HO183" s="215"/>
      <c r="HP183" s="215"/>
      <c r="HQ183" s="215"/>
      <c r="HR183" s="215"/>
      <c r="HS183" s="215"/>
      <c r="HT183" s="215"/>
      <c r="HU183" s="215"/>
      <c r="HV183" s="215"/>
      <c r="HW183" s="215"/>
      <c r="HX183" s="215"/>
      <c r="HY183" s="215"/>
      <c r="HZ183" s="215"/>
      <c r="IA183" s="215"/>
      <c r="IB183" s="215"/>
      <c r="IC183" s="215"/>
      <c r="ID183" s="215"/>
      <c r="IE183" s="215"/>
      <c r="IF183" s="215"/>
      <c r="IG183" s="215"/>
      <c r="IH183" s="215"/>
      <c r="II183" s="215"/>
      <c r="IJ183" s="215"/>
      <c r="IK183" s="215"/>
      <c r="IL183" s="215"/>
      <c r="IM183" s="215"/>
      <c r="IN183" s="215"/>
      <c r="IO183" s="215"/>
      <c r="IP183" s="215"/>
      <c r="IQ183" s="215"/>
      <c r="IR183" s="215"/>
      <c r="IS183" s="215"/>
      <c r="IT183" s="215"/>
      <c r="IU183" s="215"/>
      <c r="IV183" s="215"/>
    </row>
    <row r="184" spans="1:256" ht="17.25">
      <c r="A184" s="223" t="s">
        <v>397</v>
      </c>
      <c r="B184" s="231">
        <v>18344.5</v>
      </c>
      <c r="C184" s="231">
        <v>18698.2</v>
      </c>
      <c r="D184" s="235"/>
      <c r="E184" s="236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5"/>
      <c r="CE184" s="215"/>
      <c r="CF184" s="215"/>
      <c r="CG184" s="215"/>
      <c r="CH184" s="215"/>
      <c r="CI184" s="215"/>
      <c r="CJ184" s="215"/>
      <c r="CK184" s="215"/>
      <c r="CL184" s="215"/>
      <c r="CM184" s="215"/>
      <c r="CN184" s="215"/>
      <c r="CO184" s="215"/>
      <c r="CP184" s="215"/>
      <c r="CQ184" s="215"/>
      <c r="CR184" s="215"/>
      <c r="CS184" s="215"/>
      <c r="CT184" s="215"/>
      <c r="CU184" s="215"/>
      <c r="CV184" s="215"/>
      <c r="CW184" s="215"/>
      <c r="CX184" s="215"/>
      <c r="CY184" s="215"/>
      <c r="CZ184" s="215"/>
      <c r="DA184" s="215"/>
      <c r="DB184" s="215"/>
      <c r="DC184" s="215"/>
      <c r="DD184" s="215"/>
      <c r="DE184" s="215"/>
      <c r="DF184" s="215"/>
      <c r="DG184" s="215"/>
      <c r="DH184" s="215"/>
      <c r="DI184" s="215"/>
      <c r="DJ184" s="215"/>
      <c r="DK184" s="215"/>
      <c r="DL184" s="215"/>
      <c r="DM184" s="215"/>
      <c r="DN184" s="215"/>
      <c r="DO184" s="215"/>
      <c r="DP184" s="215"/>
      <c r="DQ184" s="215"/>
      <c r="DR184" s="215"/>
      <c r="DS184" s="215"/>
      <c r="DT184" s="215"/>
      <c r="DU184" s="215"/>
      <c r="DV184" s="215"/>
      <c r="DW184" s="215"/>
      <c r="DX184" s="215"/>
      <c r="DY184" s="215"/>
      <c r="DZ184" s="215"/>
      <c r="EA184" s="215"/>
      <c r="EB184" s="215"/>
      <c r="EC184" s="215"/>
      <c r="ED184" s="215"/>
      <c r="EE184" s="215"/>
      <c r="EF184" s="215"/>
      <c r="EG184" s="215"/>
      <c r="EH184" s="215"/>
      <c r="EI184" s="215"/>
      <c r="EJ184" s="215"/>
      <c r="EK184" s="215"/>
      <c r="EL184" s="215"/>
      <c r="EM184" s="215"/>
      <c r="EN184" s="215"/>
      <c r="EO184" s="215"/>
      <c r="EP184" s="215"/>
      <c r="EQ184" s="215"/>
      <c r="ER184" s="215"/>
      <c r="ES184" s="215"/>
      <c r="ET184" s="215"/>
      <c r="EU184" s="215"/>
      <c r="EV184" s="215"/>
      <c r="EW184" s="215"/>
      <c r="EX184" s="215"/>
      <c r="EY184" s="215"/>
      <c r="EZ184" s="215"/>
      <c r="FA184" s="215"/>
      <c r="FB184" s="215"/>
      <c r="FC184" s="215"/>
      <c r="FD184" s="215"/>
      <c r="FE184" s="215"/>
      <c r="FF184" s="215"/>
      <c r="FG184" s="215"/>
      <c r="FH184" s="215"/>
      <c r="FI184" s="215"/>
      <c r="FJ184" s="215"/>
      <c r="FK184" s="215"/>
      <c r="FL184" s="215"/>
      <c r="FM184" s="215"/>
      <c r="FN184" s="215"/>
      <c r="FO184" s="215"/>
      <c r="FP184" s="215"/>
      <c r="FQ184" s="215"/>
      <c r="FR184" s="215"/>
      <c r="FS184" s="215"/>
      <c r="FT184" s="215"/>
      <c r="FU184" s="215"/>
      <c r="FV184" s="215"/>
      <c r="FW184" s="215"/>
      <c r="FX184" s="215"/>
      <c r="FY184" s="215"/>
      <c r="FZ184" s="215"/>
      <c r="GA184" s="215"/>
      <c r="GB184" s="215"/>
      <c r="GC184" s="215"/>
      <c r="GD184" s="215"/>
      <c r="GE184" s="215"/>
      <c r="GF184" s="215"/>
      <c r="GG184" s="215"/>
      <c r="GH184" s="215"/>
      <c r="GI184" s="215"/>
      <c r="GJ184" s="215"/>
      <c r="GK184" s="215"/>
      <c r="GL184" s="215"/>
      <c r="GM184" s="215"/>
      <c r="GN184" s="215"/>
      <c r="GO184" s="215"/>
      <c r="GP184" s="215"/>
      <c r="GQ184" s="215"/>
      <c r="GR184" s="215"/>
      <c r="GS184" s="215"/>
      <c r="GT184" s="215"/>
      <c r="GU184" s="215"/>
      <c r="GV184" s="215"/>
      <c r="GW184" s="215"/>
      <c r="GX184" s="215"/>
      <c r="GY184" s="215"/>
      <c r="GZ184" s="215"/>
      <c r="HA184" s="215"/>
      <c r="HB184" s="215"/>
      <c r="HC184" s="215"/>
      <c r="HD184" s="215"/>
      <c r="HE184" s="215"/>
      <c r="HF184" s="215"/>
      <c r="HG184" s="215"/>
      <c r="HH184" s="215"/>
      <c r="HI184" s="215"/>
      <c r="HJ184" s="215"/>
      <c r="HK184" s="215"/>
      <c r="HL184" s="215"/>
      <c r="HM184" s="215"/>
      <c r="HN184" s="215"/>
      <c r="HO184" s="215"/>
      <c r="HP184" s="215"/>
      <c r="HQ184" s="215"/>
      <c r="HR184" s="215"/>
      <c r="HS184" s="215"/>
      <c r="HT184" s="215"/>
      <c r="HU184" s="215"/>
      <c r="HV184" s="215"/>
      <c r="HW184" s="215"/>
      <c r="HX184" s="215"/>
      <c r="HY184" s="215"/>
      <c r="HZ184" s="215"/>
      <c r="IA184" s="215"/>
      <c r="IB184" s="215"/>
      <c r="IC184" s="215"/>
      <c r="ID184" s="215"/>
      <c r="IE184" s="215"/>
      <c r="IF184" s="215"/>
      <c r="IG184" s="215"/>
      <c r="IH184" s="215"/>
      <c r="II184" s="215"/>
      <c r="IJ184" s="215"/>
      <c r="IK184" s="215"/>
      <c r="IL184" s="215"/>
      <c r="IM184" s="215"/>
      <c r="IN184" s="215"/>
      <c r="IO184" s="215"/>
      <c r="IP184" s="215"/>
      <c r="IQ184" s="215"/>
      <c r="IR184" s="215"/>
      <c r="IS184" s="215"/>
      <c r="IT184" s="215"/>
      <c r="IU184" s="215"/>
      <c r="IV184" s="215"/>
    </row>
    <row r="185" spans="1:256" ht="17.25">
      <c r="A185" s="223" t="s">
        <v>398</v>
      </c>
      <c r="B185" s="231">
        <v>0</v>
      </c>
      <c r="C185" s="231">
        <v>0</v>
      </c>
      <c r="D185" s="235"/>
      <c r="E185" s="236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  <c r="CG185" s="215"/>
      <c r="CH185" s="215"/>
      <c r="CI185" s="215"/>
      <c r="CJ185" s="215"/>
      <c r="CK185" s="215"/>
      <c r="CL185" s="215"/>
      <c r="CM185" s="215"/>
      <c r="CN185" s="215"/>
      <c r="CO185" s="215"/>
      <c r="CP185" s="215"/>
      <c r="CQ185" s="215"/>
      <c r="CR185" s="215"/>
      <c r="CS185" s="215"/>
      <c r="CT185" s="215"/>
      <c r="CU185" s="215"/>
      <c r="CV185" s="215"/>
      <c r="CW185" s="215"/>
      <c r="CX185" s="215"/>
      <c r="CY185" s="215"/>
      <c r="CZ185" s="215"/>
      <c r="DA185" s="215"/>
      <c r="DB185" s="215"/>
      <c r="DC185" s="215"/>
      <c r="DD185" s="215"/>
      <c r="DE185" s="215"/>
      <c r="DF185" s="215"/>
      <c r="DG185" s="215"/>
      <c r="DH185" s="215"/>
      <c r="DI185" s="215"/>
      <c r="DJ185" s="215"/>
      <c r="DK185" s="215"/>
      <c r="DL185" s="215"/>
      <c r="DM185" s="215"/>
      <c r="DN185" s="215"/>
      <c r="DO185" s="215"/>
      <c r="DP185" s="215"/>
      <c r="DQ185" s="215"/>
      <c r="DR185" s="215"/>
      <c r="DS185" s="215"/>
      <c r="DT185" s="215"/>
      <c r="DU185" s="215"/>
      <c r="DV185" s="215"/>
      <c r="DW185" s="215"/>
      <c r="DX185" s="215"/>
      <c r="DY185" s="215"/>
      <c r="DZ185" s="215"/>
      <c r="EA185" s="215"/>
      <c r="EB185" s="215"/>
      <c r="EC185" s="215"/>
      <c r="ED185" s="215"/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215"/>
      <c r="EQ185" s="215"/>
      <c r="ER185" s="215"/>
      <c r="ES185" s="215"/>
      <c r="ET185" s="215"/>
      <c r="EU185" s="215"/>
      <c r="EV185" s="215"/>
      <c r="EW185" s="215"/>
      <c r="EX185" s="215"/>
      <c r="EY185" s="215"/>
      <c r="EZ185" s="215"/>
      <c r="FA185" s="215"/>
      <c r="FB185" s="215"/>
      <c r="FC185" s="215"/>
      <c r="FD185" s="215"/>
      <c r="FE185" s="215"/>
      <c r="FF185" s="215"/>
      <c r="FG185" s="215"/>
      <c r="FH185" s="215"/>
      <c r="FI185" s="215"/>
      <c r="FJ185" s="215"/>
      <c r="FK185" s="215"/>
      <c r="FL185" s="215"/>
      <c r="FM185" s="215"/>
      <c r="FN185" s="215"/>
      <c r="FO185" s="215"/>
      <c r="FP185" s="215"/>
      <c r="FQ185" s="215"/>
      <c r="FR185" s="215"/>
      <c r="FS185" s="215"/>
      <c r="FT185" s="215"/>
      <c r="FU185" s="215"/>
      <c r="FV185" s="215"/>
      <c r="FW185" s="215"/>
      <c r="FX185" s="215"/>
      <c r="FY185" s="215"/>
      <c r="FZ185" s="215"/>
      <c r="GA185" s="215"/>
      <c r="GB185" s="215"/>
      <c r="GC185" s="215"/>
      <c r="GD185" s="215"/>
      <c r="GE185" s="215"/>
      <c r="GF185" s="215"/>
      <c r="GG185" s="215"/>
      <c r="GH185" s="215"/>
      <c r="GI185" s="215"/>
      <c r="GJ185" s="215"/>
      <c r="GK185" s="215"/>
      <c r="GL185" s="215"/>
      <c r="GM185" s="215"/>
      <c r="GN185" s="215"/>
      <c r="GO185" s="215"/>
      <c r="GP185" s="215"/>
      <c r="GQ185" s="215"/>
      <c r="GR185" s="215"/>
      <c r="GS185" s="215"/>
      <c r="GT185" s="215"/>
      <c r="GU185" s="215"/>
      <c r="GV185" s="215"/>
      <c r="GW185" s="215"/>
      <c r="GX185" s="215"/>
      <c r="GY185" s="215"/>
      <c r="GZ185" s="215"/>
      <c r="HA185" s="215"/>
      <c r="HB185" s="215"/>
      <c r="HC185" s="215"/>
      <c r="HD185" s="215"/>
      <c r="HE185" s="215"/>
      <c r="HF185" s="215"/>
      <c r="HG185" s="215"/>
      <c r="HH185" s="215"/>
      <c r="HI185" s="215"/>
      <c r="HJ185" s="215"/>
      <c r="HK185" s="215"/>
      <c r="HL185" s="215"/>
      <c r="HM185" s="215"/>
      <c r="HN185" s="215"/>
      <c r="HO185" s="215"/>
      <c r="HP185" s="215"/>
      <c r="HQ185" s="215"/>
      <c r="HR185" s="215"/>
      <c r="HS185" s="215"/>
      <c r="HT185" s="215"/>
      <c r="HU185" s="215"/>
      <c r="HV185" s="215"/>
      <c r="HW185" s="215"/>
      <c r="HX185" s="215"/>
      <c r="HY185" s="215"/>
      <c r="HZ185" s="215"/>
      <c r="IA185" s="215"/>
      <c r="IB185" s="215"/>
      <c r="IC185" s="215"/>
      <c r="ID185" s="215"/>
      <c r="IE185" s="215"/>
      <c r="IF185" s="215"/>
      <c r="IG185" s="215"/>
      <c r="IH185" s="215"/>
      <c r="II185" s="215"/>
      <c r="IJ185" s="215"/>
      <c r="IK185" s="215"/>
      <c r="IL185" s="215"/>
      <c r="IM185" s="215"/>
      <c r="IN185" s="215"/>
      <c r="IO185" s="215"/>
      <c r="IP185" s="215"/>
      <c r="IQ185" s="215"/>
      <c r="IR185" s="215"/>
      <c r="IS185" s="215"/>
      <c r="IT185" s="215"/>
      <c r="IU185" s="215"/>
      <c r="IV185" s="215"/>
    </row>
    <row r="186" spans="1:256" ht="17.25">
      <c r="A186" s="223" t="s">
        <v>399</v>
      </c>
      <c r="B186" s="231">
        <v>0</v>
      </c>
      <c r="C186" s="231">
        <v>0</v>
      </c>
      <c r="D186" s="235" t="s">
        <v>106</v>
      </c>
      <c r="E186" s="240" t="s">
        <v>105</v>
      </c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C186" s="215"/>
      <c r="CD186" s="215"/>
      <c r="CE186" s="215"/>
      <c r="CF186" s="215"/>
      <c r="CG186" s="215"/>
      <c r="CH186" s="215"/>
      <c r="CI186" s="215"/>
      <c r="CJ186" s="215"/>
      <c r="CK186" s="215"/>
      <c r="CL186" s="215"/>
      <c r="CM186" s="215"/>
      <c r="CN186" s="215"/>
      <c r="CO186" s="215"/>
      <c r="CP186" s="215"/>
      <c r="CQ186" s="215"/>
      <c r="CR186" s="215"/>
      <c r="CS186" s="215"/>
      <c r="CT186" s="215"/>
      <c r="CU186" s="215"/>
      <c r="CV186" s="215"/>
      <c r="CW186" s="215"/>
      <c r="CX186" s="215"/>
      <c r="CY186" s="215"/>
      <c r="CZ186" s="215"/>
      <c r="DA186" s="215"/>
      <c r="DB186" s="215"/>
      <c r="DC186" s="215"/>
      <c r="DD186" s="215"/>
      <c r="DE186" s="215"/>
      <c r="DF186" s="215"/>
      <c r="DG186" s="215"/>
      <c r="DH186" s="215"/>
      <c r="DI186" s="215"/>
      <c r="DJ186" s="215"/>
      <c r="DK186" s="215"/>
      <c r="DL186" s="215"/>
      <c r="DM186" s="215"/>
      <c r="DN186" s="215"/>
      <c r="DO186" s="215"/>
      <c r="DP186" s="215"/>
      <c r="DQ186" s="215"/>
      <c r="DR186" s="215"/>
      <c r="DS186" s="215"/>
      <c r="DT186" s="215"/>
      <c r="DU186" s="215"/>
      <c r="DV186" s="215"/>
      <c r="DW186" s="215"/>
      <c r="DX186" s="215"/>
      <c r="DY186" s="215"/>
      <c r="DZ186" s="215"/>
      <c r="EA186" s="215"/>
      <c r="EB186" s="215"/>
      <c r="EC186" s="215"/>
      <c r="ED186" s="215"/>
      <c r="EE186" s="215"/>
      <c r="EF186" s="215"/>
      <c r="EG186" s="215"/>
      <c r="EH186" s="215"/>
      <c r="EI186" s="215"/>
      <c r="EJ186" s="215"/>
      <c r="EK186" s="215"/>
      <c r="EL186" s="215"/>
      <c r="EM186" s="215"/>
      <c r="EN186" s="215"/>
      <c r="EO186" s="215"/>
      <c r="EP186" s="215"/>
      <c r="EQ186" s="215"/>
      <c r="ER186" s="215"/>
      <c r="ES186" s="215"/>
      <c r="ET186" s="215"/>
      <c r="EU186" s="215"/>
      <c r="EV186" s="215"/>
      <c r="EW186" s="215"/>
      <c r="EX186" s="215"/>
      <c r="EY186" s="215"/>
      <c r="EZ186" s="215"/>
      <c r="FA186" s="215"/>
      <c r="FB186" s="215"/>
      <c r="FC186" s="215"/>
      <c r="FD186" s="215"/>
      <c r="FE186" s="215"/>
      <c r="FF186" s="215"/>
      <c r="FG186" s="215"/>
      <c r="FH186" s="215"/>
      <c r="FI186" s="215"/>
      <c r="FJ186" s="215"/>
      <c r="FK186" s="215"/>
      <c r="FL186" s="215"/>
      <c r="FM186" s="215"/>
      <c r="FN186" s="215"/>
      <c r="FO186" s="215"/>
      <c r="FP186" s="215"/>
      <c r="FQ186" s="215"/>
      <c r="FR186" s="215"/>
      <c r="FS186" s="215"/>
      <c r="FT186" s="215"/>
      <c r="FU186" s="215"/>
      <c r="FV186" s="215"/>
      <c r="FW186" s="215"/>
      <c r="FX186" s="215"/>
      <c r="FY186" s="215"/>
      <c r="FZ186" s="215"/>
      <c r="GA186" s="215"/>
      <c r="GB186" s="215"/>
      <c r="GC186" s="215"/>
      <c r="GD186" s="215"/>
      <c r="GE186" s="215"/>
      <c r="GF186" s="215"/>
      <c r="GG186" s="215"/>
      <c r="GH186" s="215"/>
      <c r="GI186" s="215"/>
      <c r="GJ186" s="215"/>
      <c r="GK186" s="215"/>
      <c r="GL186" s="215"/>
      <c r="GM186" s="215"/>
      <c r="GN186" s="215"/>
      <c r="GO186" s="215"/>
      <c r="GP186" s="215"/>
      <c r="GQ186" s="215"/>
      <c r="GR186" s="215"/>
      <c r="GS186" s="215"/>
      <c r="GT186" s="215"/>
      <c r="GU186" s="215"/>
      <c r="GV186" s="215"/>
      <c r="GW186" s="215"/>
      <c r="GX186" s="215"/>
      <c r="GY186" s="215"/>
      <c r="GZ186" s="215"/>
      <c r="HA186" s="215"/>
      <c r="HB186" s="215"/>
      <c r="HC186" s="215"/>
      <c r="HD186" s="215"/>
      <c r="HE186" s="215"/>
      <c r="HF186" s="215"/>
      <c r="HG186" s="215"/>
      <c r="HH186" s="215"/>
      <c r="HI186" s="215"/>
      <c r="HJ186" s="215"/>
      <c r="HK186" s="215"/>
      <c r="HL186" s="215"/>
      <c r="HM186" s="215"/>
      <c r="HN186" s="215"/>
      <c r="HO186" s="215"/>
      <c r="HP186" s="215"/>
      <c r="HQ186" s="215"/>
      <c r="HR186" s="215"/>
      <c r="HS186" s="215"/>
      <c r="HT186" s="215"/>
      <c r="HU186" s="215"/>
      <c r="HV186" s="215"/>
      <c r="HW186" s="215"/>
      <c r="HX186" s="215"/>
      <c r="HY186" s="215"/>
      <c r="HZ186" s="215"/>
      <c r="IA186" s="215"/>
      <c r="IB186" s="215"/>
      <c r="IC186" s="215"/>
      <c r="ID186" s="215"/>
      <c r="IE186" s="215"/>
      <c r="IF186" s="215"/>
      <c r="IG186" s="215"/>
      <c r="IH186" s="215"/>
      <c r="II186" s="215"/>
      <c r="IJ186" s="215"/>
      <c r="IK186" s="215"/>
      <c r="IL186" s="215"/>
      <c r="IM186" s="215"/>
      <c r="IN186" s="215"/>
      <c r="IO186" s="215"/>
      <c r="IP186" s="215"/>
      <c r="IQ186" s="215"/>
      <c r="IR186" s="215"/>
      <c r="IS186" s="215"/>
      <c r="IT186" s="215"/>
      <c r="IU186" s="215"/>
      <c r="IV186" s="215"/>
    </row>
    <row r="187" spans="1:256" ht="17.25">
      <c r="A187" s="223" t="s">
        <v>400</v>
      </c>
      <c r="B187" s="231">
        <v>0</v>
      </c>
      <c r="C187" s="231">
        <v>0</v>
      </c>
      <c r="D187" s="235"/>
      <c r="E187" s="236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C187" s="215"/>
      <c r="CD187" s="215"/>
      <c r="CE187" s="215"/>
      <c r="CF187" s="215"/>
      <c r="CG187" s="215"/>
      <c r="CH187" s="215"/>
      <c r="CI187" s="215"/>
      <c r="CJ187" s="215"/>
      <c r="CK187" s="215"/>
      <c r="CL187" s="215"/>
      <c r="CM187" s="215"/>
      <c r="CN187" s="215"/>
      <c r="CO187" s="215"/>
      <c r="CP187" s="215"/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5"/>
      <c r="DF187" s="215"/>
      <c r="DG187" s="215"/>
      <c r="DH187" s="215"/>
      <c r="DI187" s="215"/>
      <c r="DJ187" s="215"/>
      <c r="DK187" s="215"/>
      <c r="DL187" s="215"/>
      <c r="DM187" s="215"/>
      <c r="DN187" s="215"/>
      <c r="DO187" s="215"/>
      <c r="DP187" s="215"/>
      <c r="DQ187" s="215"/>
      <c r="DR187" s="215"/>
      <c r="DS187" s="215"/>
      <c r="DT187" s="215"/>
      <c r="DU187" s="215"/>
      <c r="DV187" s="215"/>
      <c r="DW187" s="215"/>
      <c r="DX187" s="215"/>
      <c r="DY187" s="215"/>
      <c r="DZ187" s="215"/>
      <c r="EA187" s="215"/>
      <c r="EB187" s="215"/>
      <c r="EC187" s="215"/>
      <c r="ED187" s="215"/>
      <c r="EE187" s="215"/>
      <c r="EF187" s="215"/>
      <c r="EG187" s="215"/>
      <c r="EH187" s="215"/>
      <c r="EI187" s="215"/>
      <c r="EJ187" s="215"/>
      <c r="EK187" s="215"/>
      <c r="EL187" s="215"/>
      <c r="EM187" s="215"/>
      <c r="EN187" s="215"/>
      <c r="EO187" s="215"/>
      <c r="EP187" s="215"/>
      <c r="EQ187" s="215"/>
      <c r="ER187" s="215"/>
      <c r="ES187" s="215"/>
      <c r="ET187" s="215"/>
      <c r="EU187" s="215"/>
      <c r="EV187" s="215"/>
      <c r="EW187" s="215"/>
      <c r="EX187" s="215"/>
      <c r="EY187" s="215"/>
      <c r="EZ187" s="215"/>
      <c r="FA187" s="215"/>
      <c r="FB187" s="215"/>
      <c r="FC187" s="215"/>
      <c r="FD187" s="215"/>
      <c r="FE187" s="215"/>
      <c r="FF187" s="215"/>
      <c r="FG187" s="215"/>
      <c r="FH187" s="215"/>
      <c r="FI187" s="215"/>
      <c r="FJ187" s="215"/>
      <c r="FK187" s="215"/>
      <c r="FL187" s="215"/>
      <c r="FM187" s="215"/>
      <c r="FN187" s="215"/>
      <c r="FO187" s="215"/>
      <c r="FP187" s="215"/>
      <c r="FQ187" s="215"/>
      <c r="FR187" s="215"/>
      <c r="FS187" s="215"/>
      <c r="FT187" s="215"/>
      <c r="FU187" s="215"/>
      <c r="FV187" s="215"/>
      <c r="FW187" s="215"/>
      <c r="FX187" s="215"/>
      <c r="FY187" s="215"/>
      <c r="FZ187" s="215"/>
      <c r="GA187" s="215"/>
      <c r="GB187" s="215"/>
      <c r="GC187" s="215"/>
      <c r="GD187" s="215"/>
      <c r="GE187" s="215"/>
      <c r="GF187" s="215"/>
      <c r="GG187" s="215"/>
      <c r="GH187" s="215"/>
      <c r="GI187" s="215"/>
      <c r="GJ187" s="215"/>
      <c r="GK187" s="215"/>
      <c r="GL187" s="215"/>
      <c r="GM187" s="215"/>
      <c r="GN187" s="215"/>
      <c r="GO187" s="215"/>
      <c r="GP187" s="215"/>
      <c r="GQ187" s="215"/>
      <c r="GR187" s="215"/>
      <c r="GS187" s="215"/>
      <c r="GT187" s="215"/>
      <c r="GU187" s="215"/>
      <c r="GV187" s="215"/>
      <c r="GW187" s="215"/>
      <c r="GX187" s="215"/>
      <c r="GY187" s="215"/>
      <c r="GZ187" s="215"/>
      <c r="HA187" s="215"/>
      <c r="HB187" s="215"/>
      <c r="HC187" s="215"/>
      <c r="HD187" s="215"/>
      <c r="HE187" s="215"/>
      <c r="HF187" s="215"/>
      <c r="HG187" s="215"/>
      <c r="HH187" s="215"/>
      <c r="HI187" s="215"/>
      <c r="HJ187" s="215"/>
      <c r="HK187" s="215"/>
      <c r="HL187" s="215"/>
      <c r="HM187" s="215"/>
      <c r="HN187" s="215"/>
      <c r="HO187" s="215"/>
      <c r="HP187" s="215"/>
      <c r="HQ187" s="215"/>
      <c r="HR187" s="215"/>
      <c r="HS187" s="215"/>
      <c r="HT187" s="215"/>
      <c r="HU187" s="215"/>
      <c r="HV187" s="215"/>
      <c r="HW187" s="215"/>
      <c r="HX187" s="215"/>
      <c r="HY187" s="215"/>
      <c r="HZ187" s="215"/>
      <c r="IA187" s="215"/>
      <c r="IB187" s="215"/>
      <c r="IC187" s="215"/>
      <c r="ID187" s="215"/>
      <c r="IE187" s="215"/>
      <c r="IF187" s="215"/>
      <c r="IG187" s="215"/>
      <c r="IH187" s="215"/>
      <c r="II187" s="215"/>
      <c r="IJ187" s="215"/>
      <c r="IK187" s="215"/>
      <c r="IL187" s="215"/>
      <c r="IM187" s="215"/>
      <c r="IN187" s="215"/>
      <c r="IO187" s="215"/>
      <c r="IP187" s="215"/>
      <c r="IQ187" s="215"/>
      <c r="IR187" s="215"/>
      <c r="IS187" s="215"/>
      <c r="IT187" s="215"/>
      <c r="IU187" s="215"/>
      <c r="IV187" s="215"/>
    </row>
    <row r="188" spans="1:256" ht="17.25">
      <c r="A188" s="223" t="s">
        <v>401</v>
      </c>
      <c r="B188" s="231">
        <v>0</v>
      </c>
      <c r="C188" s="231">
        <v>0</v>
      </c>
      <c r="D188" s="235"/>
      <c r="E188" s="236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  <c r="DC188" s="215"/>
      <c r="DD188" s="215"/>
      <c r="DE188" s="215"/>
      <c r="DF188" s="215"/>
      <c r="DG188" s="215"/>
      <c r="DH188" s="215"/>
      <c r="DI188" s="215"/>
      <c r="DJ188" s="215"/>
      <c r="DK188" s="215"/>
      <c r="DL188" s="215"/>
      <c r="DM188" s="215"/>
      <c r="DN188" s="215"/>
      <c r="DO188" s="215"/>
      <c r="DP188" s="215"/>
      <c r="DQ188" s="215"/>
      <c r="DR188" s="215"/>
      <c r="DS188" s="215"/>
      <c r="DT188" s="215"/>
      <c r="DU188" s="215"/>
      <c r="DV188" s="215"/>
      <c r="DW188" s="215"/>
      <c r="DX188" s="215"/>
      <c r="DY188" s="215"/>
      <c r="DZ188" s="215"/>
      <c r="EA188" s="215"/>
      <c r="EB188" s="215"/>
      <c r="EC188" s="215"/>
      <c r="ED188" s="215"/>
      <c r="EE188" s="215"/>
      <c r="EF188" s="215"/>
      <c r="EG188" s="215"/>
      <c r="EH188" s="215"/>
      <c r="EI188" s="215"/>
      <c r="EJ188" s="215"/>
      <c r="EK188" s="215"/>
      <c r="EL188" s="215"/>
      <c r="EM188" s="215"/>
      <c r="EN188" s="215"/>
      <c r="EO188" s="215"/>
      <c r="EP188" s="215"/>
      <c r="EQ188" s="215"/>
      <c r="ER188" s="215"/>
      <c r="ES188" s="215"/>
      <c r="ET188" s="215"/>
      <c r="EU188" s="215"/>
      <c r="EV188" s="215"/>
      <c r="EW188" s="215"/>
      <c r="EX188" s="215"/>
      <c r="EY188" s="215"/>
      <c r="EZ188" s="215"/>
      <c r="FA188" s="215"/>
      <c r="FB188" s="215"/>
      <c r="FC188" s="215"/>
      <c r="FD188" s="215"/>
      <c r="FE188" s="215"/>
      <c r="FF188" s="215"/>
      <c r="FG188" s="215"/>
      <c r="FH188" s="215"/>
      <c r="FI188" s="215"/>
      <c r="FJ188" s="215"/>
      <c r="FK188" s="215"/>
      <c r="FL188" s="215"/>
      <c r="FM188" s="215"/>
      <c r="FN188" s="215"/>
      <c r="FO188" s="215"/>
      <c r="FP188" s="215"/>
      <c r="FQ188" s="215"/>
      <c r="FR188" s="215"/>
      <c r="FS188" s="215"/>
      <c r="FT188" s="215"/>
      <c r="FU188" s="215"/>
      <c r="FV188" s="215"/>
      <c r="FW188" s="215"/>
      <c r="FX188" s="215"/>
      <c r="FY188" s="215"/>
      <c r="FZ188" s="215"/>
      <c r="GA188" s="215"/>
      <c r="GB188" s="215"/>
      <c r="GC188" s="215"/>
      <c r="GD188" s="215"/>
      <c r="GE188" s="215"/>
      <c r="GF188" s="215"/>
      <c r="GG188" s="215"/>
      <c r="GH188" s="215"/>
      <c r="GI188" s="215"/>
      <c r="GJ188" s="215"/>
      <c r="GK188" s="215"/>
      <c r="GL188" s="215"/>
      <c r="GM188" s="215"/>
      <c r="GN188" s="215"/>
      <c r="GO188" s="215"/>
      <c r="GP188" s="215"/>
      <c r="GQ188" s="215"/>
      <c r="GR188" s="215"/>
      <c r="GS188" s="215"/>
      <c r="GT188" s="215"/>
      <c r="GU188" s="215"/>
      <c r="GV188" s="215"/>
      <c r="GW188" s="215"/>
      <c r="GX188" s="215"/>
      <c r="GY188" s="215"/>
      <c r="GZ188" s="215"/>
      <c r="HA188" s="215"/>
      <c r="HB188" s="215"/>
      <c r="HC188" s="215"/>
      <c r="HD188" s="215"/>
      <c r="HE188" s="215"/>
      <c r="HF188" s="215"/>
      <c r="HG188" s="215"/>
      <c r="HH188" s="215"/>
      <c r="HI188" s="215"/>
      <c r="HJ188" s="215"/>
      <c r="HK188" s="215"/>
      <c r="HL188" s="215"/>
      <c r="HM188" s="215"/>
      <c r="HN188" s="215"/>
      <c r="HO188" s="215"/>
      <c r="HP188" s="215"/>
      <c r="HQ188" s="215"/>
      <c r="HR188" s="215"/>
      <c r="HS188" s="215"/>
      <c r="HT188" s="215"/>
      <c r="HU188" s="215"/>
      <c r="HV188" s="215"/>
      <c r="HW188" s="215"/>
      <c r="HX188" s="215"/>
      <c r="HY188" s="215"/>
      <c r="HZ188" s="215"/>
      <c r="IA188" s="215"/>
      <c r="IB188" s="215"/>
      <c r="IC188" s="215"/>
      <c r="ID188" s="215"/>
      <c r="IE188" s="215"/>
      <c r="IF188" s="215"/>
      <c r="IG188" s="215"/>
      <c r="IH188" s="215"/>
      <c r="II188" s="215"/>
      <c r="IJ188" s="215"/>
      <c r="IK188" s="215"/>
      <c r="IL188" s="215"/>
      <c r="IM188" s="215"/>
      <c r="IN188" s="215"/>
      <c r="IO188" s="215"/>
      <c r="IP188" s="215"/>
      <c r="IQ188" s="215"/>
      <c r="IR188" s="215"/>
      <c r="IS188" s="215"/>
      <c r="IT188" s="215"/>
      <c r="IU188" s="215"/>
      <c r="IV188" s="215"/>
    </row>
    <row r="189" spans="1:256" ht="17.25">
      <c r="A189" s="223" t="s">
        <v>402</v>
      </c>
      <c r="B189" s="231">
        <v>3681.76</v>
      </c>
      <c r="C189" s="231">
        <v>-1839.72</v>
      </c>
      <c r="D189" s="235"/>
      <c r="E189" s="236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  <c r="DC189" s="215"/>
      <c r="DD189" s="215"/>
      <c r="DE189" s="215"/>
      <c r="DF189" s="215"/>
      <c r="DG189" s="215"/>
      <c r="DH189" s="215"/>
      <c r="DI189" s="215"/>
      <c r="DJ189" s="215"/>
      <c r="DK189" s="215"/>
      <c r="DL189" s="215"/>
      <c r="DM189" s="215"/>
      <c r="DN189" s="215"/>
      <c r="DO189" s="215"/>
      <c r="DP189" s="215"/>
      <c r="DQ189" s="215"/>
      <c r="DR189" s="215"/>
      <c r="DS189" s="215"/>
      <c r="DT189" s="215"/>
      <c r="DU189" s="215"/>
      <c r="DV189" s="215"/>
      <c r="DW189" s="215"/>
      <c r="DX189" s="215"/>
      <c r="DY189" s="215"/>
      <c r="DZ189" s="215"/>
      <c r="EA189" s="215"/>
      <c r="EB189" s="215"/>
      <c r="EC189" s="215"/>
      <c r="ED189" s="215"/>
      <c r="EE189" s="215"/>
      <c r="EF189" s="215"/>
      <c r="EG189" s="215"/>
      <c r="EH189" s="215"/>
      <c r="EI189" s="215"/>
      <c r="EJ189" s="215"/>
      <c r="EK189" s="215"/>
      <c r="EL189" s="215"/>
      <c r="EM189" s="215"/>
      <c r="EN189" s="215"/>
      <c r="EO189" s="215"/>
      <c r="EP189" s="215"/>
      <c r="EQ189" s="215"/>
      <c r="ER189" s="215"/>
      <c r="ES189" s="215"/>
      <c r="ET189" s="215"/>
      <c r="EU189" s="215"/>
      <c r="EV189" s="215"/>
      <c r="EW189" s="215"/>
      <c r="EX189" s="215"/>
      <c r="EY189" s="215"/>
      <c r="EZ189" s="215"/>
      <c r="FA189" s="215"/>
      <c r="FB189" s="215"/>
      <c r="FC189" s="215"/>
      <c r="FD189" s="215"/>
      <c r="FE189" s="215"/>
      <c r="FF189" s="215"/>
      <c r="FG189" s="215"/>
      <c r="FH189" s="215"/>
      <c r="FI189" s="215"/>
      <c r="FJ189" s="215"/>
      <c r="FK189" s="215"/>
      <c r="FL189" s="215"/>
      <c r="FM189" s="215"/>
      <c r="FN189" s="215"/>
      <c r="FO189" s="215"/>
      <c r="FP189" s="215"/>
      <c r="FQ189" s="215"/>
      <c r="FR189" s="215"/>
      <c r="FS189" s="215"/>
      <c r="FT189" s="215"/>
      <c r="FU189" s="215"/>
      <c r="FV189" s="215"/>
      <c r="FW189" s="215"/>
      <c r="FX189" s="215"/>
      <c r="FY189" s="215"/>
      <c r="FZ189" s="215"/>
      <c r="GA189" s="215"/>
      <c r="GB189" s="215"/>
      <c r="GC189" s="215"/>
      <c r="GD189" s="215"/>
      <c r="GE189" s="215"/>
      <c r="GF189" s="215"/>
      <c r="GG189" s="215"/>
      <c r="GH189" s="215"/>
      <c r="GI189" s="215"/>
      <c r="GJ189" s="215"/>
      <c r="GK189" s="215"/>
      <c r="GL189" s="215"/>
      <c r="GM189" s="215"/>
      <c r="GN189" s="215"/>
      <c r="GO189" s="215"/>
      <c r="GP189" s="215"/>
      <c r="GQ189" s="215"/>
      <c r="GR189" s="215"/>
      <c r="GS189" s="215"/>
      <c r="GT189" s="215"/>
      <c r="GU189" s="215"/>
      <c r="GV189" s="215"/>
      <c r="GW189" s="215"/>
      <c r="GX189" s="215"/>
      <c r="GY189" s="215"/>
      <c r="GZ189" s="215"/>
      <c r="HA189" s="215"/>
      <c r="HB189" s="215"/>
      <c r="HC189" s="215"/>
      <c r="HD189" s="215"/>
      <c r="HE189" s="215"/>
      <c r="HF189" s="215"/>
      <c r="HG189" s="215"/>
      <c r="HH189" s="215"/>
      <c r="HI189" s="215"/>
      <c r="HJ189" s="215"/>
      <c r="HK189" s="215"/>
      <c r="HL189" s="215"/>
      <c r="HM189" s="215"/>
      <c r="HN189" s="215"/>
      <c r="HO189" s="215"/>
      <c r="HP189" s="215"/>
      <c r="HQ189" s="215"/>
      <c r="HR189" s="215"/>
      <c r="HS189" s="215"/>
      <c r="HT189" s="215"/>
      <c r="HU189" s="215"/>
      <c r="HV189" s="215"/>
      <c r="HW189" s="215"/>
      <c r="HX189" s="215"/>
      <c r="HY189" s="215"/>
      <c r="HZ189" s="215"/>
      <c r="IA189" s="215"/>
      <c r="IB189" s="215"/>
      <c r="IC189" s="215"/>
      <c r="ID189" s="215"/>
      <c r="IE189" s="215"/>
      <c r="IF189" s="215"/>
      <c r="IG189" s="215"/>
      <c r="IH189" s="215"/>
      <c r="II189" s="215"/>
      <c r="IJ189" s="215"/>
      <c r="IK189" s="215"/>
      <c r="IL189" s="215"/>
      <c r="IM189" s="215"/>
      <c r="IN189" s="215"/>
      <c r="IO189" s="215"/>
      <c r="IP189" s="215"/>
      <c r="IQ189" s="215"/>
      <c r="IR189" s="215"/>
      <c r="IS189" s="215"/>
      <c r="IT189" s="215"/>
      <c r="IU189" s="215"/>
      <c r="IV189" s="215"/>
    </row>
    <row r="190" spans="1:256" ht="17.25">
      <c r="A190" s="223" t="s">
        <v>403</v>
      </c>
      <c r="B190" s="231">
        <v>5918.07</v>
      </c>
      <c r="C190" s="231">
        <v>2000</v>
      </c>
      <c r="D190" s="235"/>
      <c r="E190" s="236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5"/>
      <c r="DX190" s="215"/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5"/>
      <c r="ER190" s="215"/>
      <c r="ES190" s="215"/>
      <c r="ET190" s="215"/>
      <c r="EU190" s="215"/>
      <c r="EV190" s="215"/>
      <c r="EW190" s="215"/>
      <c r="EX190" s="215"/>
      <c r="EY190" s="215"/>
      <c r="EZ190" s="215"/>
      <c r="FA190" s="215"/>
      <c r="FB190" s="215"/>
      <c r="FC190" s="215"/>
      <c r="FD190" s="215"/>
      <c r="FE190" s="215"/>
      <c r="FF190" s="215"/>
      <c r="FG190" s="215"/>
      <c r="FH190" s="215"/>
      <c r="FI190" s="215"/>
      <c r="FJ190" s="215"/>
      <c r="FK190" s="215"/>
      <c r="FL190" s="215"/>
      <c r="FM190" s="215"/>
      <c r="FN190" s="215"/>
      <c r="FO190" s="215"/>
      <c r="FP190" s="215"/>
      <c r="FQ190" s="215"/>
      <c r="FR190" s="215"/>
      <c r="FS190" s="215"/>
      <c r="FT190" s="215"/>
      <c r="FU190" s="215"/>
      <c r="FV190" s="215"/>
      <c r="FW190" s="215"/>
      <c r="FX190" s="215"/>
      <c r="FY190" s="215"/>
      <c r="FZ190" s="215"/>
      <c r="GA190" s="215"/>
      <c r="GB190" s="215"/>
      <c r="GC190" s="215"/>
      <c r="GD190" s="215"/>
      <c r="GE190" s="215"/>
      <c r="GF190" s="215"/>
      <c r="GG190" s="215"/>
      <c r="GH190" s="215"/>
      <c r="GI190" s="215"/>
      <c r="GJ190" s="215"/>
      <c r="GK190" s="215"/>
      <c r="GL190" s="215"/>
      <c r="GM190" s="215"/>
      <c r="GN190" s="215"/>
      <c r="GO190" s="215"/>
      <c r="GP190" s="215"/>
      <c r="GQ190" s="215"/>
      <c r="GR190" s="215"/>
      <c r="GS190" s="215"/>
      <c r="GT190" s="215"/>
      <c r="GU190" s="215"/>
      <c r="GV190" s="215"/>
      <c r="GW190" s="215"/>
      <c r="GX190" s="215"/>
      <c r="GY190" s="215"/>
      <c r="GZ190" s="215"/>
      <c r="HA190" s="215"/>
      <c r="HB190" s="215"/>
      <c r="HC190" s="215"/>
      <c r="HD190" s="215"/>
      <c r="HE190" s="215"/>
      <c r="HF190" s="215"/>
      <c r="HG190" s="215"/>
      <c r="HH190" s="215"/>
      <c r="HI190" s="215"/>
      <c r="HJ190" s="215"/>
      <c r="HK190" s="215"/>
      <c r="HL190" s="215"/>
      <c r="HM190" s="215"/>
      <c r="HN190" s="215"/>
      <c r="HO190" s="215"/>
      <c r="HP190" s="215"/>
      <c r="HQ190" s="215"/>
      <c r="HR190" s="215"/>
      <c r="HS190" s="215"/>
      <c r="HT190" s="215"/>
      <c r="HU190" s="215"/>
      <c r="HV190" s="215"/>
      <c r="HW190" s="215"/>
      <c r="HX190" s="215"/>
      <c r="HY190" s="215"/>
      <c r="HZ190" s="215"/>
      <c r="IA190" s="215"/>
      <c r="IB190" s="215"/>
      <c r="IC190" s="215"/>
      <c r="ID190" s="215"/>
      <c r="IE190" s="215"/>
      <c r="IF190" s="215"/>
      <c r="IG190" s="215"/>
      <c r="IH190" s="215"/>
      <c r="II190" s="215"/>
      <c r="IJ190" s="215"/>
      <c r="IK190" s="215"/>
      <c r="IL190" s="215"/>
      <c r="IM190" s="215"/>
      <c r="IN190" s="215"/>
      <c r="IO190" s="215"/>
      <c r="IP190" s="215"/>
      <c r="IQ190" s="215"/>
      <c r="IR190" s="215"/>
      <c r="IS190" s="215"/>
      <c r="IT190" s="215"/>
      <c r="IU190" s="215"/>
      <c r="IV190" s="215"/>
    </row>
    <row r="191" spans="1:256" ht="17.25">
      <c r="A191" s="226" t="s">
        <v>218</v>
      </c>
      <c r="B191" s="245">
        <f>SUM(B183:B190)</f>
        <v>13074276.25</v>
      </c>
      <c r="C191" s="228">
        <f>SUM(C183:C190)</f>
        <v>15094600.539999997</v>
      </c>
      <c r="D191" s="228">
        <f>C191-B191</f>
        <v>2020324.2899999972</v>
      </c>
      <c r="E191" s="238">
        <f>D191/B191</f>
        <v>0.1545266637608332</v>
      </c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215"/>
      <c r="CE191" s="215"/>
      <c r="CF191" s="215"/>
      <c r="CG191" s="215"/>
      <c r="CH191" s="215"/>
      <c r="CI191" s="215"/>
      <c r="CJ191" s="215"/>
      <c r="CK191" s="215"/>
      <c r="CL191" s="215"/>
      <c r="CM191" s="215"/>
      <c r="CN191" s="215"/>
      <c r="CO191" s="215"/>
      <c r="CP191" s="215"/>
      <c r="CQ191" s="215"/>
      <c r="CR191" s="215"/>
      <c r="CS191" s="215"/>
      <c r="CT191" s="215"/>
      <c r="CU191" s="215"/>
      <c r="CV191" s="215"/>
      <c r="CW191" s="215"/>
      <c r="CX191" s="215"/>
      <c r="CY191" s="215"/>
      <c r="CZ191" s="215"/>
      <c r="DA191" s="215"/>
      <c r="DB191" s="215"/>
      <c r="DC191" s="215"/>
      <c r="DD191" s="215"/>
      <c r="DE191" s="215"/>
      <c r="DF191" s="215"/>
      <c r="DG191" s="215"/>
      <c r="DH191" s="215"/>
      <c r="DI191" s="215"/>
      <c r="DJ191" s="215"/>
      <c r="DK191" s="215"/>
      <c r="DL191" s="215"/>
      <c r="DM191" s="215"/>
      <c r="DN191" s="215"/>
      <c r="DO191" s="215"/>
      <c r="DP191" s="215"/>
      <c r="DQ191" s="215"/>
      <c r="DR191" s="215"/>
      <c r="DS191" s="215"/>
      <c r="DT191" s="215"/>
      <c r="DU191" s="215"/>
      <c r="DV191" s="215"/>
      <c r="DW191" s="215"/>
      <c r="DX191" s="215"/>
      <c r="DY191" s="215"/>
      <c r="DZ191" s="215"/>
      <c r="EA191" s="215"/>
      <c r="EB191" s="215"/>
      <c r="EC191" s="215"/>
      <c r="ED191" s="215"/>
      <c r="EE191" s="215"/>
      <c r="EF191" s="215"/>
      <c r="EG191" s="215"/>
      <c r="EH191" s="215"/>
      <c r="EI191" s="215"/>
      <c r="EJ191" s="215"/>
      <c r="EK191" s="215"/>
      <c r="EL191" s="215"/>
      <c r="EM191" s="215"/>
      <c r="EN191" s="215"/>
      <c r="EO191" s="215"/>
      <c r="EP191" s="215"/>
      <c r="EQ191" s="215"/>
      <c r="ER191" s="215"/>
      <c r="ES191" s="215"/>
      <c r="ET191" s="215"/>
      <c r="EU191" s="215"/>
      <c r="EV191" s="215"/>
      <c r="EW191" s="215"/>
      <c r="EX191" s="215"/>
      <c r="EY191" s="215"/>
      <c r="EZ191" s="215"/>
      <c r="FA191" s="215"/>
      <c r="FB191" s="215"/>
      <c r="FC191" s="215"/>
      <c r="FD191" s="215"/>
      <c r="FE191" s="215"/>
      <c r="FF191" s="215"/>
      <c r="FG191" s="215"/>
      <c r="FH191" s="215"/>
      <c r="FI191" s="215"/>
      <c r="FJ191" s="215"/>
      <c r="FK191" s="215"/>
      <c r="FL191" s="215"/>
      <c r="FM191" s="215"/>
      <c r="FN191" s="215"/>
      <c r="FO191" s="215"/>
      <c r="FP191" s="215"/>
      <c r="FQ191" s="215"/>
      <c r="FR191" s="215"/>
      <c r="FS191" s="215"/>
      <c r="FT191" s="215"/>
      <c r="FU191" s="215"/>
      <c r="FV191" s="215"/>
      <c r="FW191" s="215"/>
      <c r="FX191" s="215"/>
      <c r="FY191" s="215"/>
      <c r="FZ191" s="215"/>
      <c r="GA191" s="215"/>
      <c r="GB191" s="215"/>
      <c r="GC191" s="215"/>
      <c r="GD191" s="215"/>
      <c r="GE191" s="215"/>
      <c r="GF191" s="215"/>
      <c r="GG191" s="215"/>
      <c r="GH191" s="215"/>
      <c r="GI191" s="215"/>
      <c r="GJ191" s="215"/>
      <c r="GK191" s="215"/>
      <c r="GL191" s="215"/>
      <c r="GM191" s="215"/>
      <c r="GN191" s="215"/>
      <c r="GO191" s="215"/>
      <c r="GP191" s="215"/>
      <c r="GQ191" s="215"/>
      <c r="GR191" s="215"/>
      <c r="GS191" s="215"/>
      <c r="GT191" s="215"/>
      <c r="GU191" s="215"/>
      <c r="GV191" s="215"/>
      <c r="GW191" s="215"/>
      <c r="GX191" s="215"/>
      <c r="GY191" s="215"/>
      <c r="GZ191" s="215"/>
      <c r="HA191" s="215"/>
      <c r="HB191" s="215"/>
      <c r="HC191" s="215"/>
      <c r="HD191" s="215"/>
      <c r="HE191" s="215"/>
      <c r="HF191" s="215"/>
      <c r="HG191" s="215"/>
      <c r="HH191" s="215"/>
      <c r="HI191" s="215"/>
      <c r="HJ191" s="215"/>
      <c r="HK191" s="215"/>
      <c r="HL191" s="215"/>
      <c r="HM191" s="215"/>
      <c r="HN191" s="215"/>
      <c r="HO191" s="215"/>
      <c r="HP191" s="215"/>
      <c r="HQ191" s="215"/>
      <c r="HR191" s="215"/>
      <c r="HS191" s="215"/>
      <c r="HT191" s="215"/>
      <c r="HU191" s="215"/>
      <c r="HV191" s="215"/>
      <c r="HW191" s="215"/>
      <c r="HX191" s="215"/>
      <c r="HY191" s="215"/>
      <c r="HZ191" s="215"/>
      <c r="IA191" s="215"/>
      <c r="IB191" s="215"/>
      <c r="IC191" s="215"/>
      <c r="ID191" s="215"/>
      <c r="IE191" s="215"/>
      <c r="IF191" s="215"/>
      <c r="IG191" s="215"/>
      <c r="IH191" s="215"/>
      <c r="II191" s="215"/>
      <c r="IJ191" s="215"/>
      <c r="IK191" s="215"/>
      <c r="IL191" s="215"/>
      <c r="IM191" s="215"/>
      <c r="IN191" s="215"/>
      <c r="IO191" s="215"/>
      <c r="IP191" s="215"/>
      <c r="IQ191" s="215"/>
      <c r="IR191" s="215"/>
      <c r="IS191" s="215"/>
      <c r="IT191" s="215"/>
      <c r="IU191" s="215"/>
      <c r="IV191" s="215"/>
    </row>
    <row r="192" spans="1:256" ht="17.25">
      <c r="A192" s="249" t="s">
        <v>457</v>
      </c>
      <c r="B192" s="231">
        <v>51085</v>
      </c>
      <c r="C192" s="231">
        <f>60069.99+68.98</f>
        <v>60138.97</v>
      </c>
      <c r="D192" s="235"/>
      <c r="E192" s="236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215"/>
      <c r="CP192" s="215"/>
      <c r="CQ192" s="215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15"/>
      <c r="DB192" s="215"/>
      <c r="DC192" s="215"/>
      <c r="DD192" s="215"/>
      <c r="DE192" s="215"/>
      <c r="DF192" s="215"/>
      <c r="DG192" s="215"/>
      <c r="DH192" s="215"/>
      <c r="DI192" s="215"/>
      <c r="DJ192" s="215"/>
      <c r="DK192" s="215"/>
      <c r="DL192" s="215"/>
      <c r="DM192" s="215"/>
      <c r="DN192" s="215"/>
      <c r="DO192" s="215"/>
      <c r="DP192" s="215"/>
      <c r="DQ192" s="215"/>
      <c r="DR192" s="215"/>
      <c r="DS192" s="215"/>
      <c r="DT192" s="215"/>
      <c r="DU192" s="215"/>
      <c r="DV192" s="215"/>
      <c r="DW192" s="215"/>
      <c r="DX192" s="215"/>
      <c r="DY192" s="215"/>
      <c r="DZ192" s="215"/>
      <c r="EA192" s="215"/>
      <c r="EB192" s="215"/>
      <c r="EC192" s="215"/>
      <c r="ED192" s="215"/>
      <c r="EE192" s="215"/>
      <c r="EF192" s="215"/>
      <c r="EG192" s="215"/>
      <c r="EH192" s="215"/>
      <c r="EI192" s="215"/>
      <c r="EJ192" s="215"/>
      <c r="EK192" s="215"/>
      <c r="EL192" s="215"/>
      <c r="EM192" s="215"/>
      <c r="EN192" s="215"/>
      <c r="EO192" s="215"/>
      <c r="EP192" s="215"/>
      <c r="EQ192" s="215"/>
      <c r="ER192" s="215"/>
      <c r="ES192" s="215"/>
      <c r="ET192" s="215"/>
      <c r="EU192" s="215"/>
      <c r="EV192" s="215"/>
      <c r="EW192" s="215"/>
      <c r="EX192" s="215"/>
      <c r="EY192" s="215"/>
      <c r="EZ192" s="215"/>
      <c r="FA192" s="215"/>
      <c r="FB192" s="215"/>
      <c r="FC192" s="215"/>
      <c r="FD192" s="215"/>
      <c r="FE192" s="215"/>
      <c r="FF192" s="215"/>
      <c r="FG192" s="215"/>
      <c r="FH192" s="215"/>
      <c r="FI192" s="215"/>
      <c r="FJ192" s="215"/>
      <c r="FK192" s="215"/>
      <c r="FL192" s="215"/>
      <c r="FM192" s="215"/>
      <c r="FN192" s="215"/>
      <c r="FO192" s="215"/>
      <c r="FP192" s="215"/>
      <c r="FQ192" s="215"/>
      <c r="FR192" s="215"/>
      <c r="FS192" s="215"/>
      <c r="FT192" s="215"/>
      <c r="FU192" s="215"/>
      <c r="FV192" s="215"/>
      <c r="FW192" s="215"/>
      <c r="FX192" s="215"/>
      <c r="FY192" s="215"/>
      <c r="FZ192" s="215"/>
      <c r="GA192" s="215"/>
      <c r="GB192" s="215"/>
      <c r="GC192" s="215"/>
      <c r="GD192" s="215"/>
      <c r="GE192" s="215"/>
      <c r="GF192" s="215"/>
      <c r="GG192" s="215"/>
      <c r="GH192" s="215"/>
      <c r="GI192" s="215"/>
      <c r="GJ192" s="215"/>
      <c r="GK192" s="215"/>
      <c r="GL192" s="215"/>
      <c r="GM192" s="215"/>
      <c r="GN192" s="215"/>
      <c r="GO192" s="215"/>
      <c r="GP192" s="215"/>
      <c r="GQ192" s="215"/>
      <c r="GR192" s="215"/>
      <c r="GS192" s="215"/>
      <c r="GT192" s="215"/>
      <c r="GU192" s="215"/>
      <c r="GV192" s="215"/>
      <c r="GW192" s="215"/>
      <c r="GX192" s="215"/>
      <c r="GY192" s="215"/>
      <c r="GZ192" s="215"/>
      <c r="HA192" s="215"/>
      <c r="HB192" s="215"/>
      <c r="HC192" s="215"/>
      <c r="HD192" s="215"/>
      <c r="HE192" s="215"/>
      <c r="HF192" s="215"/>
      <c r="HG192" s="215"/>
      <c r="HH192" s="215"/>
      <c r="HI192" s="215"/>
      <c r="HJ192" s="215"/>
      <c r="HK192" s="215"/>
      <c r="HL192" s="215"/>
      <c r="HM192" s="215"/>
      <c r="HN192" s="215"/>
      <c r="HO192" s="215"/>
      <c r="HP192" s="215"/>
      <c r="HQ192" s="215"/>
      <c r="HR192" s="215"/>
      <c r="HS192" s="215"/>
      <c r="HT192" s="215"/>
      <c r="HU192" s="215"/>
      <c r="HV192" s="215"/>
      <c r="HW192" s="215"/>
      <c r="HX192" s="215"/>
      <c r="HY192" s="215"/>
      <c r="HZ192" s="215"/>
      <c r="IA192" s="215"/>
      <c r="IB192" s="215"/>
      <c r="IC192" s="215"/>
      <c r="ID192" s="215"/>
      <c r="IE192" s="215"/>
      <c r="IF192" s="215"/>
      <c r="IG192" s="215"/>
      <c r="IH192" s="215"/>
      <c r="II192" s="215"/>
      <c r="IJ192" s="215"/>
      <c r="IK192" s="215"/>
      <c r="IL192" s="215"/>
      <c r="IM192" s="215"/>
      <c r="IN192" s="215"/>
      <c r="IO192" s="215"/>
      <c r="IP192" s="215"/>
      <c r="IQ192" s="215"/>
      <c r="IR192" s="215"/>
      <c r="IS192" s="215"/>
      <c r="IT192" s="215"/>
      <c r="IU192" s="215"/>
      <c r="IV192" s="215"/>
    </row>
    <row r="193" spans="1:256" ht="17.25">
      <c r="A193" s="226" t="s">
        <v>218</v>
      </c>
      <c r="B193" s="228">
        <f>SUM(B192:B192)</f>
        <v>51085</v>
      </c>
      <c r="C193" s="237">
        <f>SUM(C192:C192)</f>
        <v>60138.97</v>
      </c>
      <c r="D193" s="237">
        <f>C193-B193</f>
        <v>9053.970000000001</v>
      </c>
      <c r="E193" s="238">
        <f>D193/B193</f>
        <v>0.17723343447195852</v>
      </c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5"/>
      <c r="CA193" s="215"/>
      <c r="CB193" s="215"/>
      <c r="CC193" s="215"/>
      <c r="CD193" s="215"/>
      <c r="CE193" s="215"/>
      <c r="CF193" s="215"/>
      <c r="CG193" s="215"/>
      <c r="CH193" s="215"/>
      <c r="CI193" s="215"/>
      <c r="CJ193" s="215"/>
      <c r="CK193" s="215"/>
      <c r="CL193" s="215"/>
      <c r="CM193" s="215"/>
      <c r="CN193" s="215"/>
      <c r="CO193" s="215"/>
      <c r="CP193" s="215"/>
      <c r="CQ193" s="215"/>
      <c r="CR193" s="215"/>
      <c r="CS193" s="215"/>
      <c r="CT193" s="215"/>
      <c r="CU193" s="215"/>
      <c r="CV193" s="215"/>
      <c r="CW193" s="215"/>
      <c r="CX193" s="215"/>
      <c r="CY193" s="215"/>
      <c r="CZ193" s="215"/>
      <c r="DA193" s="215"/>
      <c r="DB193" s="215"/>
      <c r="DC193" s="215"/>
      <c r="DD193" s="215"/>
      <c r="DE193" s="215"/>
      <c r="DF193" s="215"/>
      <c r="DG193" s="215"/>
      <c r="DH193" s="215"/>
      <c r="DI193" s="215"/>
      <c r="DJ193" s="215"/>
      <c r="DK193" s="215"/>
      <c r="DL193" s="215"/>
      <c r="DM193" s="215"/>
      <c r="DN193" s="215"/>
      <c r="DO193" s="215"/>
      <c r="DP193" s="215"/>
      <c r="DQ193" s="215"/>
      <c r="DR193" s="215"/>
      <c r="DS193" s="215"/>
      <c r="DT193" s="215"/>
      <c r="DU193" s="215"/>
      <c r="DV193" s="215"/>
      <c r="DW193" s="215"/>
      <c r="DX193" s="215"/>
      <c r="DY193" s="215"/>
      <c r="DZ193" s="215"/>
      <c r="EA193" s="215"/>
      <c r="EB193" s="215"/>
      <c r="EC193" s="215"/>
      <c r="ED193" s="215"/>
      <c r="EE193" s="215"/>
      <c r="EF193" s="215"/>
      <c r="EG193" s="215"/>
      <c r="EH193" s="215"/>
      <c r="EI193" s="215"/>
      <c r="EJ193" s="215"/>
      <c r="EK193" s="215"/>
      <c r="EL193" s="215"/>
      <c r="EM193" s="215"/>
      <c r="EN193" s="215"/>
      <c r="EO193" s="215"/>
      <c r="EP193" s="215"/>
      <c r="EQ193" s="215"/>
      <c r="ER193" s="215"/>
      <c r="ES193" s="215"/>
      <c r="ET193" s="215"/>
      <c r="EU193" s="215"/>
      <c r="EV193" s="215"/>
      <c r="EW193" s="215"/>
      <c r="EX193" s="215"/>
      <c r="EY193" s="215"/>
      <c r="EZ193" s="215"/>
      <c r="FA193" s="215"/>
      <c r="FB193" s="215"/>
      <c r="FC193" s="215"/>
      <c r="FD193" s="215"/>
      <c r="FE193" s="215"/>
      <c r="FF193" s="215"/>
      <c r="FG193" s="215"/>
      <c r="FH193" s="215"/>
      <c r="FI193" s="215"/>
      <c r="FJ193" s="215"/>
      <c r="FK193" s="215"/>
      <c r="FL193" s="215"/>
      <c r="FM193" s="215"/>
      <c r="FN193" s="215"/>
      <c r="FO193" s="215"/>
      <c r="FP193" s="215"/>
      <c r="FQ193" s="215"/>
      <c r="FR193" s="215"/>
      <c r="FS193" s="215"/>
      <c r="FT193" s="215"/>
      <c r="FU193" s="215"/>
      <c r="FV193" s="215"/>
      <c r="FW193" s="215"/>
      <c r="FX193" s="215"/>
      <c r="FY193" s="215"/>
      <c r="FZ193" s="215"/>
      <c r="GA193" s="215"/>
      <c r="GB193" s="215"/>
      <c r="GC193" s="215"/>
      <c r="GD193" s="215"/>
      <c r="GE193" s="215"/>
      <c r="GF193" s="215"/>
      <c r="GG193" s="215"/>
      <c r="GH193" s="215"/>
      <c r="GI193" s="215"/>
      <c r="GJ193" s="215"/>
      <c r="GK193" s="215"/>
      <c r="GL193" s="215"/>
      <c r="GM193" s="215"/>
      <c r="GN193" s="215"/>
      <c r="GO193" s="215"/>
      <c r="GP193" s="215"/>
      <c r="GQ193" s="215"/>
      <c r="GR193" s="215"/>
      <c r="GS193" s="215"/>
      <c r="GT193" s="215"/>
      <c r="GU193" s="215"/>
      <c r="GV193" s="215"/>
      <c r="GW193" s="215"/>
      <c r="GX193" s="215"/>
      <c r="GY193" s="215"/>
      <c r="GZ193" s="215"/>
      <c r="HA193" s="215"/>
      <c r="HB193" s="215"/>
      <c r="HC193" s="215"/>
      <c r="HD193" s="215"/>
      <c r="HE193" s="215"/>
      <c r="HF193" s="215"/>
      <c r="HG193" s="215"/>
      <c r="HH193" s="215"/>
      <c r="HI193" s="215"/>
      <c r="HJ193" s="215"/>
      <c r="HK193" s="215"/>
      <c r="HL193" s="215"/>
      <c r="HM193" s="215"/>
      <c r="HN193" s="215"/>
      <c r="HO193" s="215"/>
      <c r="HP193" s="215"/>
      <c r="HQ193" s="215"/>
      <c r="HR193" s="215"/>
      <c r="HS193" s="215"/>
      <c r="HT193" s="215"/>
      <c r="HU193" s="215"/>
      <c r="HV193" s="215"/>
      <c r="HW193" s="215"/>
      <c r="HX193" s="215"/>
      <c r="HY193" s="215"/>
      <c r="HZ193" s="215"/>
      <c r="IA193" s="215"/>
      <c r="IB193" s="215"/>
      <c r="IC193" s="215"/>
      <c r="ID193" s="215"/>
      <c r="IE193" s="215"/>
      <c r="IF193" s="215"/>
      <c r="IG193" s="215"/>
      <c r="IH193" s="215"/>
      <c r="II193" s="215"/>
      <c r="IJ193" s="215"/>
      <c r="IK193" s="215"/>
      <c r="IL193" s="215"/>
      <c r="IM193" s="215"/>
      <c r="IN193" s="215"/>
      <c r="IO193" s="215"/>
      <c r="IP193" s="215"/>
      <c r="IQ193" s="215"/>
      <c r="IR193" s="215"/>
      <c r="IS193" s="215"/>
      <c r="IT193" s="215"/>
      <c r="IU193" s="215"/>
      <c r="IV193" s="215"/>
    </row>
    <row r="194" spans="1:256" ht="17.25">
      <c r="A194" s="249" t="s">
        <v>458</v>
      </c>
      <c r="B194" s="231">
        <v>61065.79</v>
      </c>
      <c r="C194" s="231">
        <v>84236.35</v>
      </c>
      <c r="D194" s="235"/>
      <c r="E194" s="236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5"/>
      <c r="BS194" s="215"/>
      <c r="BT194" s="215"/>
      <c r="BU194" s="215"/>
      <c r="BV194" s="215"/>
      <c r="BW194" s="215"/>
      <c r="BX194" s="215"/>
      <c r="BY194" s="215"/>
      <c r="BZ194" s="215"/>
      <c r="CA194" s="215"/>
      <c r="CB194" s="215"/>
      <c r="CC194" s="215"/>
      <c r="CD194" s="215"/>
      <c r="CE194" s="215"/>
      <c r="CF194" s="215"/>
      <c r="CG194" s="215"/>
      <c r="CH194" s="215"/>
      <c r="CI194" s="215"/>
      <c r="CJ194" s="215"/>
      <c r="CK194" s="215"/>
      <c r="CL194" s="215"/>
      <c r="CM194" s="215"/>
      <c r="CN194" s="215"/>
      <c r="CO194" s="215"/>
      <c r="CP194" s="215"/>
      <c r="CQ194" s="215"/>
      <c r="CR194" s="215"/>
      <c r="CS194" s="215"/>
      <c r="CT194" s="215"/>
      <c r="CU194" s="215"/>
      <c r="CV194" s="215"/>
      <c r="CW194" s="215"/>
      <c r="CX194" s="215"/>
      <c r="CY194" s="215"/>
      <c r="CZ194" s="215"/>
      <c r="DA194" s="215"/>
      <c r="DB194" s="215"/>
      <c r="DC194" s="215"/>
      <c r="DD194" s="215"/>
      <c r="DE194" s="215"/>
      <c r="DF194" s="215"/>
      <c r="DG194" s="215"/>
      <c r="DH194" s="215"/>
      <c r="DI194" s="215"/>
      <c r="DJ194" s="215"/>
      <c r="DK194" s="215"/>
      <c r="DL194" s="215"/>
      <c r="DM194" s="215"/>
      <c r="DN194" s="215"/>
      <c r="DO194" s="215"/>
      <c r="DP194" s="215"/>
      <c r="DQ194" s="215"/>
      <c r="DR194" s="215"/>
      <c r="DS194" s="215"/>
      <c r="DT194" s="215"/>
      <c r="DU194" s="215"/>
      <c r="DV194" s="215"/>
      <c r="DW194" s="215"/>
      <c r="DX194" s="215"/>
      <c r="DY194" s="215"/>
      <c r="DZ194" s="215"/>
      <c r="EA194" s="215"/>
      <c r="EB194" s="215"/>
      <c r="EC194" s="215"/>
      <c r="ED194" s="215"/>
      <c r="EE194" s="215"/>
      <c r="EF194" s="215"/>
      <c r="EG194" s="215"/>
      <c r="EH194" s="215"/>
      <c r="EI194" s="215"/>
      <c r="EJ194" s="215"/>
      <c r="EK194" s="215"/>
      <c r="EL194" s="215"/>
      <c r="EM194" s="215"/>
      <c r="EN194" s="215"/>
      <c r="EO194" s="215"/>
      <c r="EP194" s="215"/>
      <c r="EQ194" s="215"/>
      <c r="ER194" s="215"/>
      <c r="ES194" s="215"/>
      <c r="ET194" s="215"/>
      <c r="EU194" s="215"/>
      <c r="EV194" s="215"/>
      <c r="EW194" s="215"/>
      <c r="EX194" s="215"/>
      <c r="EY194" s="215"/>
      <c r="EZ194" s="215"/>
      <c r="FA194" s="215"/>
      <c r="FB194" s="215"/>
      <c r="FC194" s="215"/>
      <c r="FD194" s="215"/>
      <c r="FE194" s="215"/>
      <c r="FF194" s="215"/>
      <c r="FG194" s="215"/>
      <c r="FH194" s="215"/>
      <c r="FI194" s="215"/>
      <c r="FJ194" s="215"/>
      <c r="FK194" s="215"/>
      <c r="FL194" s="215"/>
      <c r="FM194" s="215"/>
      <c r="FN194" s="215"/>
      <c r="FO194" s="215"/>
      <c r="FP194" s="215"/>
      <c r="FQ194" s="215"/>
      <c r="FR194" s="215"/>
      <c r="FS194" s="215"/>
      <c r="FT194" s="215"/>
      <c r="FU194" s="215"/>
      <c r="FV194" s="215"/>
      <c r="FW194" s="215"/>
      <c r="FX194" s="215"/>
      <c r="FY194" s="215"/>
      <c r="FZ194" s="215"/>
      <c r="GA194" s="215"/>
      <c r="GB194" s="215"/>
      <c r="GC194" s="215"/>
      <c r="GD194" s="215"/>
      <c r="GE194" s="215"/>
      <c r="GF194" s="215"/>
      <c r="GG194" s="215"/>
      <c r="GH194" s="215"/>
      <c r="GI194" s="215"/>
      <c r="GJ194" s="215"/>
      <c r="GK194" s="215"/>
      <c r="GL194" s="215"/>
      <c r="GM194" s="215"/>
      <c r="GN194" s="215"/>
      <c r="GO194" s="215"/>
      <c r="GP194" s="215"/>
      <c r="GQ194" s="215"/>
      <c r="GR194" s="215"/>
      <c r="GS194" s="215"/>
      <c r="GT194" s="215"/>
      <c r="GU194" s="215"/>
      <c r="GV194" s="215"/>
      <c r="GW194" s="215"/>
      <c r="GX194" s="215"/>
      <c r="GY194" s="215"/>
      <c r="GZ194" s="215"/>
      <c r="HA194" s="215"/>
      <c r="HB194" s="215"/>
      <c r="HC194" s="215"/>
      <c r="HD194" s="215"/>
      <c r="HE194" s="215"/>
      <c r="HF194" s="215"/>
      <c r="HG194" s="215"/>
      <c r="HH194" s="215"/>
      <c r="HI194" s="215"/>
      <c r="HJ194" s="215"/>
      <c r="HK194" s="215"/>
      <c r="HL194" s="215"/>
      <c r="HM194" s="215"/>
      <c r="HN194" s="215"/>
      <c r="HO194" s="215"/>
      <c r="HP194" s="215"/>
      <c r="HQ194" s="215"/>
      <c r="HR194" s="215"/>
      <c r="HS194" s="215"/>
      <c r="HT194" s="215"/>
      <c r="HU194" s="215"/>
      <c r="HV194" s="215"/>
      <c r="HW194" s="215"/>
      <c r="HX194" s="215"/>
      <c r="HY194" s="215"/>
      <c r="HZ194" s="215"/>
      <c r="IA194" s="215"/>
      <c r="IB194" s="215"/>
      <c r="IC194" s="215"/>
      <c r="ID194" s="215"/>
      <c r="IE194" s="215"/>
      <c r="IF194" s="215"/>
      <c r="IG194" s="215"/>
      <c r="IH194" s="215"/>
      <c r="II194" s="215"/>
      <c r="IJ194" s="215"/>
      <c r="IK194" s="215"/>
      <c r="IL194" s="215"/>
      <c r="IM194" s="215"/>
      <c r="IN194" s="215"/>
      <c r="IO194" s="215"/>
      <c r="IP194" s="215"/>
      <c r="IQ194" s="215"/>
      <c r="IR194" s="215"/>
      <c r="IS194" s="215"/>
      <c r="IT194" s="215"/>
      <c r="IU194" s="215"/>
      <c r="IV194" s="215"/>
    </row>
    <row r="195" spans="1:256" ht="18" thickBot="1">
      <c r="A195" s="226" t="s">
        <v>218</v>
      </c>
      <c r="B195" s="237">
        <f>SUM(B194:B194)</f>
        <v>61065.79</v>
      </c>
      <c r="C195" s="237">
        <f>SUM(C194:C194)</f>
        <v>84236.35</v>
      </c>
      <c r="D195" s="237">
        <f>C195-B195</f>
        <v>23170.560000000005</v>
      </c>
      <c r="E195" s="238">
        <f>D195/B195</f>
        <v>0.37943601482925227</v>
      </c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15"/>
      <c r="BY195" s="215"/>
      <c r="BZ195" s="215"/>
      <c r="CA195" s="215"/>
      <c r="CB195" s="215"/>
      <c r="CC195" s="215"/>
      <c r="CD195" s="215"/>
      <c r="CE195" s="215"/>
      <c r="CF195" s="215"/>
      <c r="CG195" s="215"/>
      <c r="CH195" s="215"/>
      <c r="CI195" s="215"/>
      <c r="CJ195" s="215"/>
      <c r="CK195" s="215"/>
      <c r="CL195" s="215"/>
      <c r="CM195" s="215"/>
      <c r="CN195" s="215"/>
      <c r="CO195" s="215"/>
      <c r="CP195" s="215"/>
      <c r="CQ195" s="215"/>
      <c r="CR195" s="215"/>
      <c r="CS195" s="215"/>
      <c r="CT195" s="215"/>
      <c r="CU195" s="215"/>
      <c r="CV195" s="215"/>
      <c r="CW195" s="215"/>
      <c r="CX195" s="215"/>
      <c r="CY195" s="215"/>
      <c r="CZ195" s="215"/>
      <c r="DA195" s="215"/>
      <c r="DB195" s="215"/>
      <c r="DC195" s="215"/>
      <c r="DD195" s="215"/>
      <c r="DE195" s="215"/>
      <c r="DF195" s="215"/>
      <c r="DG195" s="215"/>
      <c r="DH195" s="215"/>
      <c r="DI195" s="215"/>
      <c r="DJ195" s="215"/>
      <c r="DK195" s="215"/>
      <c r="DL195" s="215"/>
      <c r="DM195" s="215"/>
      <c r="DN195" s="215"/>
      <c r="DO195" s="215"/>
      <c r="DP195" s="215"/>
      <c r="DQ195" s="215"/>
      <c r="DR195" s="215"/>
      <c r="DS195" s="215"/>
      <c r="DT195" s="215"/>
      <c r="DU195" s="215"/>
      <c r="DV195" s="215"/>
      <c r="DW195" s="215"/>
      <c r="DX195" s="215"/>
      <c r="DY195" s="215"/>
      <c r="DZ195" s="215"/>
      <c r="EA195" s="215"/>
      <c r="EB195" s="215"/>
      <c r="EC195" s="215"/>
      <c r="ED195" s="215"/>
      <c r="EE195" s="215"/>
      <c r="EF195" s="215"/>
      <c r="EG195" s="215"/>
      <c r="EH195" s="215"/>
      <c r="EI195" s="215"/>
      <c r="EJ195" s="215"/>
      <c r="EK195" s="215"/>
      <c r="EL195" s="215"/>
      <c r="EM195" s="215"/>
      <c r="EN195" s="215"/>
      <c r="EO195" s="215"/>
      <c r="EP195" s="215"/>
      <c r="EQ195" s="215"/>
      <c r="ER195" s="215"/>
      <c r="ES195" s="215"/>
      <c r="ET195" s="215"/>
      <c r="EU195" s="215"/>
      <c r="EV195" s="215"/>
      <c r="EW195" s="215"/>
      <c r="EX195" s="215"/>
      <c r="EY195" s="215"/>
      <c r="EZ195" s="215"/>
      <c r="FA195" s="215"/>
      <c r="FB195" s="215"/>
      <c r="FC195" s="215"/>
      <c r="FD195" s="215"/>
      <c r="FE195" s="215"/>
      <c r="FF195" s="215"/>
      <c r="FG195" s="215"/>
      <c r="FH195" s="215"/>
      <c r="FI195" s="215"/>
      <c r="FJ195" s="215"/>
      <c r="FK195" s="215"/>
      <c r="FL195" s="215"/>
      <c r="FM195" s="215"/>
      <c r="FN195" s="215"/>
      <c r="FO195" s="215"/>
      <c r="FP195" s="215"/>
      <c r="FQ195" s="215"/>
      <c r="FR195" s="215"/>
      <c r="FS195" s="215"/>
      <c r="FT195" s="215"/>
      <c r="FU195" s="215"/>
      <c r="FV195" s="215"/>
      <c r="FW195" s="215"/>
      <c r="FX195" s="215"/>
      <c r="FY195" s="215"/>
      <c r="FZ195" s="215"/>
      <c r="GA195" s="215"/>
      <c r="GB195" s="215"/>
      <c r="GC195" s="215"/>
      <c r="GD195" s="215"/>
      <c r="GE195" s="215"/>
      <c r="GF195" s="215"/>
      <c r="GG195" s="215"/>
      <c r="GH195" s="215"/>
      <c r="GI195" s="215"/>
      <c r="GJ195" s="215"/>
      <c r="GK195" s="215"/>
      <c r="GL195" s="215"/>
      <c r="GM195" s="215"/>
      <c r="GN195" s="215"/>
      <c r="GO195" s="215"/>
      <c r="GP195" s="215"/>
      <c r="GQ195" s="215"/>
      <c r="GR195" s="215"/>
      <c r="GS195" s="215"/>
      <c r="GT195" s="215"/>
      <c r="GU195" s="215"/>
      <c r="GV195" s="215"/>
      <c r="GW195" s="215"/>
      <c r="GX195" s="215"/>
      <c r="GY195" s="215"/>
      <c r="GZ195" s="215"/>
      <c r="HA195" s="215"/>
      <c r="HB195" s="215"/>
      <c r="HC195" s="215"/>
      <c r="HD195" s="215"/>
      <c r="HE195" s="215"/>
      <c r="HF195" s="215"/>
      <c r="HG195" s="215"/>
      <c r="HH195" s="215"/>
      <c r="HI195" s="215"/>
      <c r="HJ195" s="215"/>
      <c r="HK195" s="215"/>
      <c r="HL195" s="215"/>
      <c r="HM195" s="215"/>
      <c r="HN195" s="215"/>
      <c r="HO195" s="215"/>
      <c r="HP195" s="215"/>
      <c r="HQ195" s="215"/>
      <c r="HR195" s="215"/>
      <c r="HS195" s="215"/>
      <c r="HT195" s="215"/>
      <c r="HU195" s="215"/>
      <c r="HV195" s="215"/>
      <c r="HW195" s="215"/>
      <c r="HX195" s="215"/>
      <c r="HY195" s="215"/>
      <c r="HZ195" s="215"/>
      <c r="IA195" s="215"/>
      <c r="IB195" s="215"/>
      <c r="IC195" s="215"/>
      <c r="ID195" s="215"/>
      <c r="IE195" s="215"/>
      <c r="IF195" s="215"/>
      <c r="IG195" s="215"/>
      <c r="IH195" s="215"/>
      <c r="II195" s="215"/>
      <c r="IJ195" s="215"/>
      <c r="IK195" s="215"/>
      <c r="IL195" s="215"/>
      <c r="IM195" s="215"/>
      <c r="IN195" s="215"/>
      <c r="IO195" s="215"/>
      <c r="IP195" s="215"/>
      <c r="IQ195" s="215"/>
      <c r="IR195" s="215"/>
      <c r="IS195" s="215"/>
      <c r="IT195" s="215"/>
      <c r="IU195" s="215"/>
      <c r="IV195" s="215"/>
    </row>
    <row r="196" spans="1:256" ht="18" thickTop="1">
      <c r="A196" s="251" t="s">
        <v>459</v>
      </c>
      <c r="B196" s="231">
        <v>0</v>
      </c>
      <c r="C196" s="231">
        <v>0</v>
      </c>
      <c r="D196" s="235"/>
      <c r="E196" s="236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15"/>
      <c r="BY196" s="215"/>
      <c r="BZ196" s="215"/>
      <c r="CA196" s="215"/>
      <c r="CB196" s="215"/>
      <c r="CC196" s="215"/>
      <c r="CD196" s="215"/>
      <c r="CE196" s="215"/>
      <c r="CF196" s="215"/>
      <c r="CG196" s="215"/>
      <c r="CH196" s="215"/>
      <c r="CI196" s="215"/>
      <c r="CJ196" s="215"/>
      <c r="CK196" s="215"/>
      <c r="CL196" s="215"/>
      <c r="CM196" s="215"/>
      <c r="CN196" s="215"/>
      <c r="CO196" s="215"/>
      <c r="CP196" s="215"/>
      <c r="CQ196" s="215"/>
      <c r="CR196" s="215"/>
      <c r="CS196" s="215"/>
      <c r="CT196" s="215"/>
      <c r="CU196" s="215"/>
      <c r="CV196" s="215"/>
      <c r="CW196" s="215"/>
      <c r="CX196" s="215"/>
      <c r="CY196" s="215"/>
      <c r="CZ196" s="215"/>
      <c r="DA196" s="215"/>
      <c r="DB196" s="215"/>
      <c r="DC196" s="215"/>
      <c r="DD196" s="215"/>
      <c r="DE196" s="215"/>
      <c r="DF196" s="215"/>
      <c r="DG196" s="215"/>
      <c r="DH196" s="215"/>
      <c r="DI196" s="215"/>
      <c r="DJ196" s="215"/>
      <c r="DK196" s="215"/>
      <c r="DL196" s="215"/>
      <c r="DM196" s="215"/>
      <c r="DN196" s="215"/>
      <c r="DO196" s="215"/>
      <c r="DP196" s="215"/>
      <c r="DQ196" s="215"/>
      <c r="DR196" s="215"/>
      <c r="DS196" s="215"/>
      <c r="DT196" s="215"/>
      <c r="DU196" s="215"/>
      <c r="DV196" s="215"/>
      <c r="DW196" s="215"/>
      <c r="DX196" s="215"/>
      <c r="DY196" s="215"/>
      <c r="DZ196" s="215"/>
      <c r="EA196" s="215"/>
      <c r="EB196" s="215"/>
      <c r="EC196" s="215"/>
      <c r="ED196" s="215"/>
      <c r="EE196" s="215"/>
      <c r="EF196" s="215"/>
      <c r="EG196" s="215"/>
      <c r="EH196" s="215"/>
      <c r="EI196" s="215"/>
      <c r="EJ196" s="215"/>
      <c r="EK196" s="215"/>
      <c r="EL196" s="215"/>
      <c r="EM196" s="215"/>
      <c r="EN196" s="215"/>
      <c r="EO196" s="215"/>
      <c r="EP196" s="215"/>
      <c r="EQ196" s="215"/>
      <c r="ER196" s="215"/>
      <c r="ES196" s="215"/>
      <c r="ET196" s="215"/>
      <c r="EU196" s="215"/>
      <c r="EV196" s="215"/>
      <c r="EW196" s="215"/>
      <c r="EX196" s="215"/>
      <c r="EY196" s="215"/>
      <c r="EZ196" s="215"/>
      <c r="FA196" s="215"/>
      <c r="FB196" s="215"/>
      <c r="FC196" s="215"/>
      <c r="FD196" s="215"/>
      <c r="FE196" s="215"/>
      <c r="FF196" s="215"/>
      <c r="FG196" s="215"/>
      <c r="FH196" s="215"/>
      <c r="FI196" s="215"/>
      <c r="FJ196" s="215"/>
      <c r="FK196" s="215"/>
      <c r="FL196" s="215"/>
      <c r="FM196" s="215"/>
      <c r="FN196" s="215"/>
      <c r="FO196" s="215"/>
      <c r="FP196" s="215"/>
      <c r="FQ196" s="215"/>
      <c r="FR196" s="215"/>
      <c r="FS196" s="215"/>
      <c r="FT196" s="215"/>
      <c r="FU196" s="215"/>
      <c r="FV196" s="215"/>
      <c r="FW196" s="215"/>
      <c r="FX196" s="215"/>
      <c r="FY196" s="215"/>
      <c r="FZ196" s="215"/>
      <c r="GA196" s="215"/>
      <c r="GB196" s="215"/>
      <c r="GC196" s="215"/>
      <c r="GD196" s="215"/>
      <c r="GE196" s="215"/>
      <c r="GF196" s="215"/>
      <c r="GG196" s="215"/>
      <c r="GH196" s="215"/>
      <c r="GI196" s="215"/>
      <c r="GJ196" s="215"/>
      <c r="GK196" s="215"/>
      <c r="GL196" s="215"/>
      <c r="GM196" s="215"/>
      <c r="GN196" s="215"/>
      <c r="GO196" s="215"/>
      <c r="GP196" s="215"/>
      <c r="GQ196" s="215"/>
      <c r="GR196" s="215"/>
      <c r="GS196" s="215"/>
      <c r="GT196" s="215"/>
      <c r="GU196" s="215"/>
      <c r="GV196" s="215"/>
      <c r="GW196" s="215"/>
      <c r="GX196" s="215"/>
      <c r="GY196" s="215"/>
      <c r="GZ196" s="215"/>
      <c r="HA196" s="215"/>
      <c r="HB196" s="215"/>
      <c r="HC196" s="215"/>
      <c r="HD196" s="215"/>
      <c r="HE196" s="215"/>
      <c r="HF196" s="215"/>
      <c r="HG196" s="215"/>
      <c r="HH196" s="215"/>
      <c r="HI196" s="215"/>
      <c r="HJ196" s="215"/>
      <c r="HK196" s="215"/>
      <c r="HL196" s="215"/>
      <c r="HM196" s="215"/>
      <c r="HN196" s="215"/>
      <c r="HO196" s="215"/>
      <c r="HP196" s="215"/>
      <c r="HQ196" s="215"/>
      <c r="HR196" s="215"/>
      <c r="HS196" s="215"/>
      <c r="HT196" s="215"/>
      <c r="HU196" s="215"/>
      <c r="HV196" s="215"/>
      <c r="HW196" s="215"/>
      <c r="HX196" s="215"/>
      <c r="HY196" s="215"/>
      <c r="HZ196" s="215"/>
      <c r="IA196" s="215"/>
      <c r="IB196" s="215"/>
      <c r="IC196" s="215"/>
      <c r="ID196" s="215"/>
      <c r="IE196" s="215"/>
      <c r="IF196" s="215"/>
      <c r="IG196" s="215"/>
      <c r="IH196" s="215"/>
      <c r="II196" s="215"/>
      <c r="IJ196" s="215"/>
      <c r="IK196" s="215"/>
      <c r="IL196" s="215"/>
      <c r="IM196" s="215"/>
      <c r="IN196" s="215"/>
      <c r="IO196" s="215"/>
      <c r="IP196" s="215"/>
      <c r="IQ196" s="215"/>
      <c r="IR196" s="215"/>
      <c r="IS196" s="215"/>
      <c r="IT196" s="215"/>
      <c r="IU196" s="215"/>
      <c r="IV196" s="215"/>
    </row>
    <row r="197" spans="1:5" ht="17.25">
      <c r="A197" s="252" t="s">
        <v>404</v>
      </c>
      <c r="B197" s="231">
        <v>0</v>
      </c>
      <c r="C197" s="231">
        <v>0</v>
      </c>
      <c r="D197" s="235"/>
      <c r="E197" s="236"/>
    </row>
    <row r="198" spans="1:5" ht="17.25">
      <c r="A198" s="252" t="s">
        <v>405</v>
      </c>
      <c r="B198" s="231">
        <v>0</v>
      </c>
      <c r="C198" s="231">
        <v>0</v>
      </c>
      <c r="D198" s="235"/>
      <c r="E198" s="236"/>
    </row>
    <row r="199" spans="1:5" ht="17.25">
      <c r="A199" s="252" t="s">
        <v>406</v>
      </c>
      <c r="B199" s="231">
        <v>0</v>
      </c>
      <c r="C199" s="231">
        <v>0</v>
      </c>
      <c r="D199" s="235"/>
      <c r="E199" s="236"/>
    </row>
    <row r="200" spans="1:5" ht="17.25">
      <c r="A200" s="252" t="s">
        <v>407</v>
      </c>
      <c r="B200" s="231">
        <v>0</v>
      </c>
      <c r="C200" s="231">
        <v>0</v>
      </c>
      <c r="D200" s="235"/>
      <c r="E200" s="236"/>
    </row>
    <row r="201" spans="1:5" ht="17.25">
      <c r="A201" s="252" t="s">
        <v>408</v>
      </c>
      <c r="B201" s="231">
        <v>0</v>
      </c>
      <c r="C201" s="231">
        <v>4.8</v>
      </c>
      <c r="D201" s="235"/>
      <c r="E201" s="236"/>
    </row>
    <row r="202" spans="1:5" ht="18" thickBot="1">
      <c r="A202" s="226" t="s">
        <v>218</v>
      </c>
      <c r="B202" s="237">
        <f>SUM(B196:B201)</f>
        <v>0</v>
      </c>
      <c r="C202" s="237">
        <f>SUM(C196:C201)</f>
        <v>4.8</v>
      </c>
      <c r="D202" s="237">
        <f>C202-B202</f>
        <v>4.8</v>
      </c>
      <c r="E202" s="253" t="s">
        <v>464</v>
      </c>
    </row>
    <row r="203" spans="1:5" ht="18" thickBot="1" thickTop="1">
      <c r="A203" s="254" t="s">
        <v>409</v>
      </c>
      <c r="B203" s="254">
        <f>B7+B10+B15+B24+B33+B38+B48+B62+B80+B82+B86+B93+B128+B145+B148+B169+B175+B181+B191+B193+B195+B202</f>
        <v>968483282.3399999</v>
      </c>
      <c r="C203" s="254">
        <f>C7+C10+C15+C24+C33+C38+C48+C62+C80+C82+C86+C93+C128+C145+C148+C169+C175+C181+C191+C193+C195+C202</f>
        <v>1049522895.4999999</v>
      </c>
      <c r="D203" s="254">
        <f>C203-B203</f>
        <v>81039613.15999997</v>
      </c>
      <c r="E203" s="255">
        <f>D203/B203</f>
        <v>0.08367683225692465</v>
      </c>
    </row>
    <row r="204" ht="13.5" thickTop="1">
      <c r="C204" s="256"/>
    </row>
    <row r="210" ht="12.75">
      <c r="A210" s="212" t="s">
        <v>209</v>
      </c>
    </row>
    <row r="211" ht="12.75">
      <c r="A211" s="212" t="s">
        <v>410</v>
      </c>
    </row>
    <row r="212" ht="12.75">
      <c r="A212" s="212" t="s">
        <v>411</v>
      </c>
    </row>
    <row r="213" ht="12.75">
      <c r="A213" s="212" t="s">
        <v>412</v>
      </c>
    </row>
    <row r="214" ht="12.75">
      <c r="A214" s="212" t="s">
        <v>413</v>
      </c>
    </row>
    <row r="215" ht="12.75">
      <c r="A215" s="212" t="s">
        <v>414</v>
      </c>
    </row>
    <row r="216" ht="12.75">
      <c r="A216" s="212" t="s">
        <v>415</v>
      </c>
    </row>
    <row r="217" ht="12.75">
      <c r="A217" s="212" t="s">
        <v>416</v>
      </c>
    </row>
    <row r="218" ht="12.75">
      <c r="A218" s="212" t="s">
        <v>417</v>
      </c>
    </row>
    <row r="219" ht="12.75">
      <c r="A219" s="212" t="s">
        <v>418</v>
      </c>
    </row>
    <row r="221" ht="12.75">
      <c r="A221" s="212" t="s">
        <v>419</v>
      </c>
    </row>
    <row r="222" ht="12.75">
      <c r="A222" s="212" t="s">
        <v>420</v>
      </c>
    </row>
    <row r="223" ht="12.75">
      <c r="A223" s="212" t="s">
        <v>421</v>
      </c>
    </row>
    <row r="224" ht="12.75">
      <c r="A224" s="212" t="s">
        <v>422</v>
      </c>
    </row>
    <row r="225" ht="12.75">
      <c r="A225" s="212" t="s">
        <v>423</v>
      </c>
    </row>
    <row r="226" ht="12.75">
      <c r="A226" s="212" t="s">
        <v>424</v>
      </c>
    </row>
    <row r="227" ht="12.75">
      <c r="A227" s="212" t="s">
        <v>425</v>
      </c>
    </row>
    <row r="228" ht="12.75">
      <c r="A228" s="212" t="s">
        <v>426</v>
      </c>
    </row>
    <row r="229" ht="12.75">
      <c r="A229" s="212" t="s">
        <v>427</v>
      </c>
    </row>
    <row r="230" ht="12.75">
      <c r="A230" s="212" t="s">
        <v>428</v>
      </c>
    </row>
    <row r="231" ht="12.75">
      <c r="A231" s="212" t="s">
        <v>429</v>
      </c>
    </row>
    <row r="232" ht="12.75">
      <c r="A232" s="212" t="s">
        <v>430</v>
      </c>
    </row>
    <row r="233" ht="12.75">
      <c r="A233" s="212" t="s">
        <v>431</v>
      </c>
    </row>
    <row r="234" ht="12.75">
      <c r="A234" s="212" t="s">
        <v>432</v>
      </c>
    </row>
    <row r="235" ht="12.75">
      <c r="A235" s="212" t="s">
        <v>433</v>
      </c>
    </row>
    <row r="236" ht="12.75">
      <c r="A236" s="212" t="s">
        <v>434</v>
      </c>
    </row>
    <row r="237" ht="12.75">
      <c r="A237" s="257" t="s">
        <v>435</v>
      </c>
    </row>
    <row r="238" ht="12.75">
      <c r="A238" s="257" t="s">
        <v>436</v>
      </c>
    </row>
    <row r="239" ht="12.75">
      <c r="A239" s="212" t="s">
        <v>437</v>
      </c>
    </row>
    <row r="240" ht="12.75">
      <c r="A240" s="212" t="s">
        <v>438</v>
      </c>
    </row>
    <row r="241" ht="12.75">
      <c r="A241" s="212" t="s">
        <v>439</v>
      </c>
    </row>
    <row r="242" ht="12.75">
      <c r="A242" s="212" t="s">
        <v>440</v>
      </c>
    </row>
    <row r="243" ht="12.75">
      <c r="A243" s="212" t="s">
        <v>441</v>
      </c>
    </row>
    <row r="244" ht="12.75">
      <c r="A244" s="212" t="s">
        <v>442</v>
      </c>
    </row>
    <row r="245" ht="12.75">
      <c r="A245" s="212" t="s">
        <v>443</v>
      </c>
    </row>
    <row r="246" ht="12.75">
      <c r="A246" s="212" t="s">
        <v>444</v>
      </c>
    </row>
    <row r="247" ht="12.75">
      <c r="A247" s="212" t="s">
        <v>445</v>
      </c>
    </row>
    <row r="248" ht="12.75">
      <c r="A248" s="212" t="s">
        <v>446</v>
      </c>
    </row>
    <row r="249" ht="12.75">
      <c r="A249" s="212" t="s">
        <v>447</v>
      </c>
    </row>
    <row r="250" ht="12.75">
      <c r="A250" s="212" t="s">
        <v>448</v>
      </c>
    </row>
    <row r="251" ht="12.75">
      <c r="A251" s="212" t="s">
        <v>449</v>
      </c>
    </row>
    <row r="252" ht="12.75">
      <c r="A252" s="212" t="s">
        <v>450</v>
      </c>
    </row>
    <row r="253" ht="12.75">
      <c r="A253" s="212" t="s">
        <v>451</v>
      </c>
    </row>
    <row r="254" ht="12.75">
      <c r="A254" s="212" t="s">
        <v>452</v>
      </c>
    </row>
    <row r="255" ht="12.75">
      <c r="A255" s="212" t="s">
        <v>453</v>
      </c>
    </row>
    <row r="256" ht="12.75">
      <c r="A256" s="212" t="s">
        <v>454</v>
      </c>
    </row>
    <row r="259" ht="12.75">
      <c r="A259" s="257"/>
    </row>
  </sheetData>
  <sheetProtection/>
  <printOptions horizontalCentered="1"/>
  <pageMargins left="0.75" right="0.27" top="0.51" bottom="0.49" header="0.5" footer="0.5"/>
  <pageSetup horizontalDpi="600" verticalDpi="600" orientation="portrait" scale="53" r:id="rId1"/>
  <rowBreaks count="1" manualBreakCount="1">
    <brk id="4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9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67" customWidth="1"/>
    <col min="2" max="3" width="25.8515625" style="167" customWidth="1"/>
    <col min="4" max="4" width="24.57421875" style="167" customWidth="1"/>
    <col min="5" max="5" width="15.421875" style="167" customWidth="1"/>
    <col min="6" max="16384" width="15.7109375" style="167" customWidth="1"/>
  </cols>
  <sheetData>
    <row r="1" spans="2:256" ht="17.25">
      <c r="B1" s="168" t="s">
        <v>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9"/>
      <c r="B2" s="168" t="s">
        <v>239</v>
      </c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1" t="s">
        <v>240</v>
      </c>
      <c r="B3" s="168" t="s">
        <v>105</v>
      </c>
      <c r="C3" s="168"/>
      <c r="D3" s="168"/>
      <c r="E3" s="172" t="s">
        <v>241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242</v>
      </c>
      <c r="B4" s="174">
        <v>2004</v>
      </c>
      <c r="C4" s="175">
        <v>2005</v>
      </c>
      <c r="D4" s="173" t="s">
        <v>243</v>
      </c>
      <c r="E4" s="173" t="s">
        <v>244</v>
      </c>
      <c r="F4" s="176"/>
      <c r="G4" s="17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7" t="s">
        <v>245</v>
      </c>
      <c r="B5" s="178"/>
      <c r="C5" s="178"/>
      <c r="D5" s="178"/>
      <c r="E5" s="17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8" t="s">
        <v>246</v>
      </c>
      <c r="B6" s="180">
        <v>506776234.68</v>
      </c>
      <c r="C6" s="180">
        <v>516956215.79</v>
      </c>
      <c r="D6" s="178"/>
      <c r="E6" s="17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218</v>
      </c>
      <c r="B7" s="182">
        <f>B6</f>
        <v>506776234.68</v>
      </c>
      <c r="C7" s="182">
        <f>C6</f>
        <v>516956215.79</v>
      </c>
      <c r="D7" s="183">
        <f>C7-B7</f>
        <v>10179981.110000014</v>
      </c>
      <c r="E7" s="184">
        <f>D7/B7</f>
        <v>0.020087723956566522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77" t="s">
        <v>247</v>
      </c>
      <c r="B8" s="178"/>
      <c r="C8" s="178"/>
      <c r="D8" s="178"/>
      <c r="E8" s="185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8" t="s">
        <v>248</v>
      </c>
      <c r="B9" s="180">
        <v>694797580.65</v>
      </c>
      <c r="C9" s="180">
        <v>805600837.97</v>
      </c>
      <c r="D9" s="178"/>
      <c r="E9" s="185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218</v>
      </c>
      <c r="B10" s="182">
        <f>SUM(B8:B9)</f>
        <v>694797580.65</v>
      </c>
      <c r="C10" s="182">
        <f>SUM(C8:C9)</f>
        <v>805600837.97</v>
      </c>
      <c r="D10" s="182">
        <f>C10-B10</f>
        <v>110803257.32000005</v>
      </c>
      <c r="E10" s="184">
        <f>D10/B10</f>
        <v>0.15947559462763372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77" t="s">
        <v>249</v>
      </c>
      <c r="B11" s="178"/>
      <c r="C11" s="178"/>
      <c r="D11" s="178"/>
      <c r="E11" s="185" t="s">
        <v>106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8" t="s">
        <v>250</v>
      </c>
      <c r="B12" s="186">
        <v>5342699.79</v>
      </c>
      <c r="C12" s="186">
        <v>3627670.11</v>
      </c>
      <c r="D12" s="178"/>
      <c r="E12" s="185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8" t="s">
        <v>251</v>
      </c>
      <c r="B13" s="186">
        <v>133130070.1</v>
      </c>
      <c r="C13" s="186">
        <v>149840152.65</v>
      </c>
      <c r="D13" s="187"/>
      <c r="E13" s="18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8" t="s">
        <v>252</v>
      </c>
      <c r="B14" s="180">
        <v>1517687.37</v>
      </c>
      <c r="C14" s="180">
        <v>1865419.71</v>
      </c>
      <c r="D14" s="187"/>
      <c r="E14" s="18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218</v>
      </c>
      <c r="B15" s="182">
        <f>SUM(B12:B14)</f>
        <v>139990457.26</v>
      </c>
      <c r="C15" s="182">
        <f>SUM(C12:C14)</f>
        <v>155333242.47000003</v>
      </c>
      <c r="D15" s="183">
        <f>C15-B15</f>
        <v>15342785.210000038</v>
      </c>
      <c r="E15" s="184">
        <f>D15/B15</f>
        <v>0.10959879344850165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77" t="s">
        <v>253</v>
      </c>
      <c r="B16" s="178"/>
      <c r="C16" s="178"/>
      <c r="D16" s="178"/>
      <c r="E16" s="185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8" t="s">
        <v>254</v>
      </c>
      <c r="B17" s="186">
        <v>80832266.67</v>
      </c>
      <c r="C17" s="186">
        <v>63669132.3</v>
      </c>
      <c r="D17" s="178"/>
      <c r="E17" s="185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8" t="s">
        <v>255</v>
      </c>
      <c r="B18" s="186">
        <v>13161992.52</v>
      </c>
      <c r="C18" s="186">
        <v>11364046.82</v>
      </c>
      <c r="D18" s="187"/>
      <c r="E18" s="18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8" t="s">
        <v>256</v>
      </c>
      <c r="B19" s="186">
        <v>2399785.7</v>
      </c>
      <c r="C19" s="186">
        <v>1134670.7</v>
      </c>
      <c r="D19" s="187"/>
      <c r="E19" s="18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8" t="s">
        <v>257</v>
      </c>
      <c r="B20" s="186">
        <v>-1844.17</v>
      </c>
      <c r="C20" s="186">
        <v>9904.95</v>
      </c>
      <c r="D20" s="187"/>
      <c r="E20" s="18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8" t="s">
        <v>258</v>
      </c>
      <c r="B21" s="186">
        <v>-306156.77</v>
      </c>
      <c r="C21" s="186">
        <v>1396893.2</v>
      </c>
      <c r="D21" s="187"/>
      <c r="E21" s="18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8" t="s">
        <v>259</v>
      </c>
      <c r="B22" s="186">
        <v>-1205903.38</v>
      </c>
      <c r="C22" s="186">
        <v>196353.84</v>
      </c>
      <c r="D22" s="187"/>
      <c r="E22" s="18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8" t="s">
        <v>260</v>
      </c>
      <c r="B23" s="186">
        <v>1654276.21</v>
      </c>
      <c r="C23" s="186">
        <v>7826371.42</v>
      </c>
      <c r="D23" s="187"/>
      <c r="E23" s="18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218</v>
      </c>
      <c r="B24" s="182">
        <f>SUM(B17:B23)</f>
        <v>96534416.78</v>
      </c>
      <c r="C24" s="182">
        <f>SUM(C17:C23)</f>
        <v>85597373.23000002</v>
      </c>
      <c r="D24" s="183">
        <f>C24-B24</f>
        <v>-10937043.549999982</v>
      </c>
      <c r="E24" s="184">
        <f>D24/B24</f>
        <v>-0.11329683148058256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77" t="s">
        <v>261</v>
      </c>
      <c r="B25" s="178"/>
      <c r="C25" s="178"/>
      <c r="D25" s="178"/>
      <c r="E25" s="185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8" t="s">
        <v>262</v>
      </c>
      <c r="B26" s="186">
        <v>602588978.08</v>
      </c>
      <c r="C26" s="186">
        <v>607209342.47</v>
      </c>
      <c r="D26" s="178"/>
      <c r="E26" s="185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8" t="s">
        <v>263</v>
      </c>
      <c r="B27" s="186">
        <v>0</v>
      </c>
      <c r="C27" s="186">
        <v>0</v>
      </c>
      <c r="D27" s="187"/>
      <c r="E27" s="18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8" t="s">
        <v>264</v>
      </c>
      <c r="B28" s="186">
        <v>141000</v>
      </c>
      <c r="C28" s="186">
        <v>133500</v>
      </c>
      <c r="D28" s="187"/>
      <c r="E28" s="18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8" t="s">
        <v>265</v>
      </c>
      <c r="B29" s="186">
        <v>0</v>
      </c>
      <c r="C29" s="186">
        <v>0</v>
      </c>
      <c r="D29" s="187"/>
      <c r="E29" s="18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8" t="s">
        <v>266</v>
      </c>
      <c r="B30" s="186">
        <v>209855.37</v>
      </c>
      <c r="C30" s="186">
        <v>159881.62</v>
      </c>
      <c r="D30" s="187"/>
      <c r="E30" s="18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8" t="s">
        <v>267</v>
      </c>
      <c r="B31" s="186">
        <v>0</v>
      </c>
      <c r="C31" s="186">
        <v>0</v>
      </c>
      <c r="D31" s="187"/>
      <c r="E31" s="18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8" t="s">
        <v>268</v>
      </c>
      <c r="B32" s="186">
        <v>150</v>
      </c>
      <c r="C32" s="186">
        <v>200</v>
      </c>
      <c r="D32" s="187"/>
      <c r="E32" s="18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218</v>
      </c>
      <c r="B33" s="182">
        <f>SUM(B26:B32)</f>
        <v>602939983.45</v>
      </c>
      <c r="C33" s="182">
        <f>SUM(C26:C32)</f>
        <v>607502924.09</v>
      </c>
      <c r="D33" s="183">
        <f>C33-B33</f>
        <v>4562940.639999986</v>
      </c>
      <c r="E33" s="184">
        <f>D33/B33</f>
        <v>0.007567818962496084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77" t="s">
        <v>269</v>
      </c>
      <c r="B34" s="178"/>
      <c r="C34" s="178"/>
      <c r="D34" s="178"/>
      <c r="E34" s="185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8" t="s">
        <v>270</v>
      </c>
      <c r="B35" s="186">
        <v>44954333.21</v>
      </c>
      <c r="C35" s="186">
        <v>45746714.52</v>
      </c>
      <c r="D35" s="178"/>
      <c r="E35" s="185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8" t="s">
        <v>271</v>
      </c>
      <c r="B36" s="186">
        <v>30541.88</v>
      </c>
      <c r="C36" s="186">
        <v>14848.15</v>
      </c>
      <c r="D36" s="187"/>
      <c r="E36" s="188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8" t="s">
        <v>272</v>
      </c>
      <c r="B37" s="186">
        <v>17494636.6</v>
      </c>
      <c r="C37" s="186">
        <v>17794592.43</v>
      </c>
      <c r="D37" s="187"/>
      <c r="E37" s="188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218</v>
      </c>
      <c r="B38" s="182">
        <f>SUM(B35:B37)</f>
        <v>62479511.690000005</v>
      </c>
      <c r="C38" s="183">
        <f>SUM(C35:C37)</f>
        <v>63556155.1</v>
      </c>
      <c r="D38" s="183">
        <f>C38-B38</f>
        <v>1076643.4099999964</v>
      </c>
      <c r="E38" s="184">
        <f>D38/B38</f>
        <v>0.01723194341437716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77" t="s">
        <v>273</v>
      </c>
      <c r="B39" s="178"/>
      <c r="C39" s="178"/>
      <c r="D39" s="178"/>
      <c r="E39" s="185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8" t="s">
        <v>274</v>
      </c>
      <c r="B40" s="186">
        <v>110199659.85</v>
      </c>
      <c r="C40" s="186">
        <v>112103511.75</v>
      </c>
      <c r="D40" s="178"/>
      <c r="E40" s="185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8" t="s">
        <v>275</v>
      </c>
      <c r="B41" s="186">
        <v>8915226.11</v>
      </c>
      <c r="C41" s="186">
        <v>8714589.73</v>
      </c>
      <c r="D41" s="187"/>
      <c r="E41" s="188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8" t="s">
        <v>276</v>
      </c>
      <c r="B42" s="186">
        <v>286380.41</v>
      </c>
      <c r="C42" s="186">
        <v>301339.68</v>
      </c>
      <c r="D42" s="187"/>
      <c r="E42" s="188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8" t="s">
        <v>277</v>
      </c>
      <c r="B43" s="186">
        <v>5070</v>
      </c>
      <c r="C43" s="186">
        <v>5020</v>
      </c>
      <c r="D43" s="187"/>
      <c r="E43" s="188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8" t="s">
        <v>278</v>
      </c>
      <c r="B44" s="186">
        <v>290.53</v>
      </c>
      <c r="C44" s="186">
        <v>249.81</v>
      </c>
      <c r="D44" s="187"/>
      <c r="E44" s="18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8" t="s">
        <v>279</v>
      </c>
      <c r="B45" s="186">
        <v>0</v>
      </c>
      <c r="C45" s="186">
        <v>0</v>
      </c>
      <c r="D45" s="187"/>
      <c r="E45" s="188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8" t="s">
        <v>280</v>
      </c>
      <c r="B46" s="186">
        <v>0</v>
      </c>
      <c r="C46" s="186">
        <v>0</v>
      </c>
      <c r="D46" s="187"/>
      <c r="E46" s="188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8" t="s">
        <v>281</v>
      </c>
      <c r="B47" s="186">
        <v>75783.68</v>
      </c>
      <c r="C47" s="186">
        <v>86015.89</v>
      </c>
      <c r="D47" s="187"/>
      <c r="E47" s="188" t="s">
        <v>106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8" thickBot="1">
      <c r="A48" s="181" t="s">
        <v>218</v>
      </c>
      <c r="B48" s="183">
        <f>SUM(B40:B47)</f>
        <v>119482410.58</v>
      </c>
      <c r="C48" s="183">
        <f>SUM(C40:C47)</f>
        <v>121210726.86000001</v>
      </c>
      <c r="D48" s="183">
        <f>C48-B48</f>
        <v>1728316.280000016</v>
      </c>
      <c r="E48" s="184">
        <f>D48/B48</f>
        <v>0.014465026873916424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8" thickTop="1">
      <c r="A49" s="169"/>
      <c r="B49" s="168" t="s">
        <v>0</v>
      </c>
      <c r="C49" s="189"/>
      <c r="D49" s="168"/>
      <c r="E49" s="16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69"/>
      <c r="B50" s="168" t="s">
        <v>282</v>
      </c>
      <c r="C50" s="189"/>
      <c r="D50" s="168"/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72" t="str">
        <f>+A3</f>
        <v>July 2004-June 2005</v>
      </c>
      <c r="B51" s="168" t="s">
        <v>105</v>
      </c>
      <c r="C51" s="189"/>
      <c r="D51" s="168"/>
      <c r="E51" s="172" t="s">
        <v>283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73" t="s">
        <v>242</v>
      </c>
      <c r="B52" s="174">
        <v>2004</v>
      </c>
      <c r="C52" s="175">
        <v>2005</v>
      </c>
      <c r="D52" s="173" t="s">
        <v>243</v>
      </c>
      <c r="E52" s="173" t="s">
        <v>244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7" t="s">
        <v>284</v>
      </c>
      <c r="B53" s="178" t="s">
        <v>106</v>
      </c>
      <c r="C53" s="178" t="s">
        <v>106</v>
      </c>
      <c r="D53" s="178"/>
      <c r="E53" s="179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8" t="s">
        <v>285</v>
      </c>
      <c r="B54" s="186">
        <v>17167215.65</v>
      </c>
      <c r="C54" s="186">
        <v>17343134.33</v>
      </c>
      <c r="D54" s="190"/>
      <c r="E54" s="191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8" t="s">
        <v>286</v>
      </c>
      <c r="B55" s="186">
        <v>5095</v>
      </c>
      <c r="C55" s="186">
        <v>5176.92</v>
      </c>
      <c r="D55" s="190"/>
      <c r="E55" s="191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8" t="s">
        <v>287</v>
      </c>
      <c r="B56" s="186">
        <v>0</v>
      </c>
      <c r="C56" s="186">
        <v>0</v>
      </c>
      <c r="D56" s="190"/>
      <c r="E56" s="191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8" t="s">
        <v>288</v>
      </c>
      <c r="B57" s="186">
        <v>0</v>
      </c>
      <c r="C57" s="186">
        <v>0</v>
      </c>
      <c r="D57" s="190"/>
      <c r="E57" s="191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7.25">
      <c r="A58" s="178" t="s">
        <v>289</v>
      </c>
      <c r="B58" s="186">
        <v>14404.52</v>
      </c>
      <c r="C58" s="186">
        <v>13607.68</v>
      </c>
      <c r="D58" s="190"/>
      <c r="E58" s="191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7.25">
      <c r="A59" s="178" t="s">
        <v>290</v>
      </c>
      <c r="B59" s="186">
        <v>567185.78</v>
      </c>
      <c r="C59" s="186">
        <v>559905.43</v>
      </c>
      <c r="D59" s="190"/>
      <c r="E59" s="191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78" t="s">
        <v>291</v>
      </c>
      <c r="B60" s="186">
        <v>0</v>
      </c>
      <c r="C60" s="186">
        <v>0</v>
      </c>
      <c r="D60" s="190"/>
      <c r="E60" s="191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8" t="s">
        <v>292</v>
      </c>
      <c r="B61" s="186">
        <v>921.19</v>
      </c>
      <c r="C61" s="186">
        <v>1046.76</v>
      </c>
      <c r="D61" s="190"/>
      <c r="E61" s="191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81" t="s">
        <v>218</v>
      </c>
      <c r="B62" s="182">
        <f>SUM(B54:B61)</f>
        <v>17754822.14</v>
      </c>
      <c r="C62" s="192">
        <f>SUM(C54:C61)</f>
        <v>17922871.12</v>
      </c>
      <c r="D62" s="192">
        <f>C62-B62</f>
        <v>168048.98000000045</v>
      </c>
      <c r="E62" s="193">
        <f>D62/B62</f>
        <v>0.009464976820094489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7" t="s">
        <v>293</v>
      </c>
      <c r="B63" s="178" t="s">
        <v>106</v>
      </c>
      <c r="C63" s="178" t="s">
        <v>106</v>
      </c>
      <c r="D63" s="178"/>
      <c r="E63" s="17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78" t="s">
        <v>294</v>
      </c>
      <c r="B64" s="186">
        <v>165518184.01</v>
      </c>
      <c r="C64" s="186">
        <v>168359851.29</v>
      </c>
      <c r="D64" s="190" t="s">
        <v>106</v>
      </c>
      <c r="E64" s="191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78" t="s">
        <v>295</v>
      </c>
      <c r="B65" s="186">
        <v>5309821</v>
      </c>
      <c r="C65" s="186">
        <v>5192523.5</v>
      </c>
      <c r="D65" s="190"/>
      <c r="E65" s="191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8" t="s">
        <v>296</v>
      </c>
      <c r="B66" s="186">
        <v>49236.5</v>
      </c>
      <c r="C66" s="186">
        <v>41016.22</v>
      </c>
      <c r="D66" s="190"/>
      <c r="E66" s="191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8" t="s">
        <v>297</v>
      </c>
      <c r="B67" s="186">
        <v>248666.62</v>
      </c>
      <c r="C67" s="186">
        <v>300297.36</v>
      </c>
      <c r="D67" s="190"/>
      <c r="E67" s="191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8" t="s">
        <v>298</v>
      </c>
      <c r="B68" s="186">
        <v>194526.92</v>
      </c>
      <c r="C68" s="186">
        <v>182646.72</v>
      </c>
      <c r="D68" s="190"/>
      <c r="E68" s="191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8" t="s">
        <v>299</v>
      </c>
      <c r="B69" s="186">
        <v>63089722</v>
      </c>
      <c r="C69" s="186">
        <v>68297534.65</v>
      </c>
      <c r="D69" s="190"/>
      <c r="E69" s="191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8" t="s">
        <v>300</v>
      </c>
      <c r="B70" s="186">
        <v>477674</v>
      </c>
      <c r="C70" s="186">
        <v>376325</v>
      </c>
      <c r="D70" s="190"/>
      <c r="E70" s="191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8" t="s">
        <v>301</v>
      </c>
      <c r="B71" s="186">
        <v>180983.52</v>
      </c>
      <c r="C71" s="186">
        <v>157564.62</v>
      </c>
      <c r="D71" s="190"/>
      <c r="E71" s="191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8" t="s">
        <v>302</v>
      </c>
      <c r="B72" s="186">
        <v>899441.33</v>
      </c>
      <c r="C72" s="186">
        <v>840438.93</v>
      </c>
      <c r="D72" s="190"/>
      <c r="E72" s="191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8" t="s">
        <v>303</v>
      </c>
      <c r="B73" s="186">
        <v>25509.07</v>
      </c>
      <c r="C73" s="186">
        <v>47928.7</v>
      </c>
      <c r="D73" s="190"/>
      <c r="E73" s="191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8" t="s">
        <v>304</v>
      </c>
      <c r="B74" s="186">
        <v>483957.16</v>
      </c>
      <c r="C74" s="186">
        <v>422841.78</v>
      </c>
      <c r="D74" s="190"/>
      <c r="E74" s="191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8" t="s">
        <v>305</v>
      </c>
      <c r="B75" s="186">
        <v>264000</v>
      </c>
      <c r="C75" s="186">
        <v>301500</v>
      </c>
      <c r="D75" s="190"/>
      <c r="E75" s="191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8" t="s">
        <v>306</v>
      </c>
      <c r="B76" s="186">
        <v>4.12</v>
      </c>
      <c r="C76" s="186">
        <v>0</v>
      </c>
      <c r="D76" s="190"/>
      <c r="E76" s="191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8" t="s">
        <v>307</v>
      </c>
      <c r="B77" s="186">
        <v>1585830.8</v>
      </c>
      <c r="C77" s="186">
        <v>1717168.04</v>
      </c>
      <c r="D77" s="190"/>
      <c r="E77" s="191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8" t="s">
        <v>308</v>
      </c>
      <c r="B78" s="186">
        <v>0.04</v>
      </c>
      <c r="C78" s="186">
        <v>0</v>
      </c>
      <c r="D78" s="190"/>
      <c r="E78" s="191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8" t="s">
        <v>309</v>
      </c>
      <c r="B79" s="186">
        <v>2.75</v>
      </c>
      <c r="C79" s="186">
        <v>0</v>
      </c>
      <c r="D79" s="190"/>
      <c r="E79" s="191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8" thickBot="1">
      <c r="A80" s="181" t="s">
        <v>218</v>
      </c>
      <c r="B80" s="194">
        <f>SUM(B64:B79)</f>
        <v>238327559.84</v>
      </c>
      <c r="C80" s="194">
        <f>SUM(C64:C79)</f>
        <v>246237636.81</v>
      </c>
      <c r="D80" s="192">
        <f>C80-B80</f>
        <v>7910076.969999999</v>
      </c>
      <c r="E80" s="193">
        <f>D80/B80</f>
        <v>0.033189938147776064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8" thickTop="1">
      <c r="A81" s="177" t="s">
        <v>310</v>
      </c>
      <c r="B81" s="186">
        <v>11361800.66</v>
      </c>
      <c r="C81" s="186">
        <v>11435188</v>
      </c>
      <c r="D81" s="190"/>
      <c r="E81" s="191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8" thickBot="1">
      <c r="A82" s="181" t="s">
        <v>218</v>
      </c>
      <c r="B82" s="192">
        <f>B81</f>
        <v>11361800.66</v>
      </c>
      <c r="C82" s="192">
        <f>C81</f>
        <v>11435188</v>
      </c>
      <c r="D82" s="192">
        <f>C82-B82</f>
        <v>73387.33999999985</v>
      </c>
      <c r="E82" s="193">
        <f>D82/B82</f>
        <v>0.006459129340155124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8" thickTop="1">
      <c r="A83" s="177" t="s">
        <v>311</v>
      </c>
      <c r="B83" s="178"/>
      <c r="C83" s="178"/>
      <c r="D83" s="178"/>
      <c r="E83" s="179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78" t="s">
        <v>312</v>
      </c>
      <c r="B84" s="186">
        <v>39250915.46</v>
      </c>
      <c r="C84" s="186">
        <v>42790485.97</v>
      </c>
      <c r="D84" s="190" t="s">
        <v>106</v>
      </c>
      <c r="E84" s="191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78" t="s">
        <v>313</v>
      </c>
      <c r="B85" s="186">
        <v>1304650</v>
      </c>
      <c r="C85" s="186">
        <v>81820</v>
      </c>
      <c r="D85" s="190"/>
      <c r="E85" s="191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8" thickBot="1">
      <c r="A86" s="181" t="s">
        <v>218</v>
      </c>
      <c r="B86" s="194">
        <f>SUM(B84:B85)</f>
        <v>40555565.46</v>
      </c>
      <c r="C86" s="194">
        <f>SUM(C84:C85)</f>
        <v>42872305.97</v>
      </c>
      <c r="D86" s="192">
        <f>C86-B86</f>
        <v>2316740.509999998</v>
      </c>
      <c r="E86" s="193">
        <f>D86/B86</f>
        <v>0.05712509451470974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8" thickTop="1">
      <c r="A87" s="177" t="s">
        <v>314</v>
      </c>
      <c r="B87" s="178"/>
      <c r="C87" s="178"/>
      <c r="D87" s="178"/>
      <c r="E87" s="179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78" t="s">
        <v>315</v>
      </c>
      <c r="B88" s="186">
        <v>16157007.39</v>
      </c>
      <c r="C88" s="186">
        <v>8502320.18</v>
      </c>
      <c r="D88" s="190"/>
      <c r="E88" s="191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78" t="s">
        <v>316</v>
      </c>
      <c r="B89" s="186">
        <v>15038482.72</v>
      </c>
      <c r="C89" s="186">
        <v>7420847.51</v>
      </c>
      <c r="D89" s="190"/>
      <c r="E89" s="191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8" t="s">
        <v>317</v>
      </c>
      <c r="B90" s="186">
        <v>58933231.42</v>
      </c>
      <c r="C90" s="186">
        <v>98086580.52</v>
      </c>
      <c r="D90" s="190" t="s">
        <v>106</v>
      </c>
      <c r="E90" s="195" t="s">
        <v>106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8" t="s">
        <v>318</v>
      </c>
      <c r="B91" s="186">
        <v>1224405.03</v>
      </c>
      <c r="C91" s="186">
        <v>1808177.9</v>
      </c>
      <c r="D91" s="190"/>
      <c r="E91" s="191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8" t="s">
        <v>319</v>
      </c>
      <c r="B92" s="186">
        <v>1106450.62</v>
      </c>
      <c r="C92" s="186">
        <v>1756913.1</v>
      </c>
      <c r="D92" s="190"/>
      <c r="E92" s="191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8" thickBot="1">
      <c r="A93" s="181" t="s">
        <v>218</v>
      </c>
      <c r="B93" s="192">
        <v>92459577.18</v>
      </c>
      <c r="C93" s="192">
        <f>SUM(C88:C92)</f>
        <v>117574839.21</v>
      </c>
      <c r="D93" s="192">
        <f>C93-B93</f>
        <v>25115262.029999986</v>
      </c>
      <c r="E93" s="193">
        <f>D93/B93</f>
        <v>0.2716350517275855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8" thickTop="1">
      <c r="A94" s="177" t="s">
        <v>320</v>
      </c>
      <c r="B94" s="178"/>
      <c r="C94" s="178"/>
      <c r="D94" s="178"/>
      <c r="E94" s="179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78" t="s">
        <v>321</v>
      </c>
      <c r="B95" s="186">
        <v>103150153.5</v>
      </c>
      <c r="C95" s="186">
        <v>121396328.11</v>
      </c>
      <c r="D95" s="190"/>
      <c r="E95" s="191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78" t="s">
        <v>322</v>
      </c>
      <c r="B96" s="186">
        <v>1022383.55</v>
      </c>
      <c r="C96" s="186">
        <v>1026719.8</v>
      </c>
      <c r="D96" s="190"/>
      <c r="E96" s="191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8" t="s">
        <v>323</v>
      </c>
      <c r="B97" s="186">
        <v>3064790.65</v>
      </c>
      <c r="C97" s="186">
        <v>3167896.01</v>
      </c>
      <c r="D97" s="190"/>
      <c r="E97" s="191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8" t="s">
        <v>324</v>
      </c>
      <c r="B98" s="186">
        <v>5631508.67</v>
      </c>
      <c r="C98" s="186">
        <v>5835607.04</v>
      </c>
      <c r="D98" s="190" t="s">
        <v>106</v>
      </c>
      <c r="E98" s="195" t="s">
        <v>106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8" t="s">
        <v>325</v>
      </c>
      <c r="B99" s="186">
        <v>716028.52</v>
      </c>
      <c r="C99" s="186">
        <v>729817.79</v>
      </c>
      <c r="D99" s="190"/>
      <c r="E99" s="191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8" t="s">
        <v>326</v>
      </c>
      <c r="B100" s="186">
        <v>3872579.97</v>
      </c>
      <c r="C100" s="186">
        <v>3660959.55</v>
      </c>
      <c r="D100" s="190"/>
      <c r="E100" s="191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8" t="s">
        <v>327</v>
      </c>
      <c r="B101" s="186">
        <v>1614516.18</v>
      </c>
      <c r="C101" s="186">
        <v>1520242.42</v>
      </c>
      <c r="D101" s="190"/>
      <c r="E101" s="191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8" t="s">
        <v>328</v>
      </c>
      <c r="B102" s="186">
        <v>971679.51</v>
      </c>
      <c r="C102" s="186">
        <v>1003495.12</v>
      </c>
      <c r="D102" s="190"/>
      <c r="E102" s="191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8" t="s">
        <v>329</v>
      </c>
      <c r="B103" s="186">
        <v>981913.02</v>
      </c>
      <c r="C103" s="186">
        <v>970222.34</v>
      </c>
      <c r="D103" s="190"/>
      <c r="E103" s="191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8" t="s">
        <v>330</v>
      </c>
      <c r="B104" s="186">
        <v>4389882.43</v>
      </c>
      <c r="C104" s="186">
        <v>4306329.58</v>
      </c>
      <c r="D104" s="178"/>
      <c r="E104" s="17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331</v>
      </c>
      <c r="B105" s="186">
        <v>285372.41</v>
      </c>
      <c r="C105" s="186">
        <v>278649.31</v>
      </c>
      <c r="D105" s="187"/>
      <c r="E105" s="18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332</v>
      </c>
      <c r="B106" s="186">
        <v>-18.31</v>
      </c>
      <c r="C106" s="186">
        <v>-156.78</v>
      </c>
      <c r="D106" s="187"/>
      <c r="E106" s="18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8" t="s">
        <v>333</v>
      </c>
      <c r="B107" s="186">
        <v>55581098.21</v>
      </c>
      <c r="C107" s="186">
        <v>57503567.01</v>
      </c>
      <c r="D107" s="187"/>
      <c r="E107" s="18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334</v>
      </c>
      <c r="B108" s="186">
        <v>1217934.84</v>
      </c>
      <c r="C108" s="186">
        <v>1198615.05</v>
      </c>
      <c r="D108" s="187"/>
      <c r="E108" s="18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8" t="s">
        <v>335</v>
      </c>
      <c r="B109" s="186">
        <v>6462649.1</v>
      </c>
      <c r="C109" s="186">
        <v>5719311.11</v>
      </c>
      <c r="D109" s="187"/>
      <c r="E109" s="18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8" t="s">
        <v>336</v>
      </c>
      <c r="B110" s="186">
        <v>64953369.9</v>
      </c>
      <c r="C110" s="186">
        <v>61438244.42</v>
      </c>
      <c r="D110" s="187"/>
      <c r="E110" s="18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8" t="s">
        <v>337</v>
      </c>
      <c r="B111" s="186">
        <v>6103196.65</v>
      </c>
      <c r="C111" s="186">
        <v>5760393.99</v>
      </c>
      <c r="D111" s="187"/>
      <c r="E111" s="18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8" t="s">
        <v>338</v>
      </c>
      <c r="B112" s="186">
        <v>1012189.13</v>
      </c>
      <c r="C112" s="186">
        <v>1041769.44</v>
      </c>
      <c r="D112" s="187"/>
      <c r="E112" s="18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8" t="s">
        <v>339</v>
      </c>
      <c r="B113" s="186">
        <v>465674.1</v>
      </c>
      <c r="C113" s="186">
        <v>673771.52</v>
      </c>
      <c r="D113" s="187"/>
      <c r="E113" s="18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8" t="s">
        <v>340</v>
      </c>
      <c r="B114" s="186">
        <v>88406.71</v>
      </c>
      <c r="C114" s="186">
        <v>120509.8</v>
      </c>
      <c r="D114" s="187"/>
      <c r="E114" s="18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8" t="s">
        <v>341</v>
      </c>
      <c r="B115" s="186">
        <v>16437.98</v>
      </c>
      <c r="C115" s="186">
        <v>21185.71</v>
      </c>
      <c r="D115" s="187"/>
      <c r="E115" s="18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8" t="s">
        <v>342</v>
      </c>
      <c r="B116" s="186">
        <v>1927716.72</v>
      </c>
      <c r="C116" s="186">
        <v>1927229.68</v>
      </c>
      <c r="D116" s="187"/>
      <c r="E116" s="18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8" t="s">
        <v>343</v>
      </c>
      <c r="B117" s="186">
        <v>594978.36</v>
      </c>
      <c r="C117" s="186">
        <v>534001.36</v>
      </c>
      <c r="D117" s="187"/>
      <c r="E117" s="18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8" t="s">
        <v>344</v>
      </c>
      <c r="B118" s="186">
        <v>4978020.6</v>
      </c>
      <c r="C118" s="186">
        <v>4992607.63</v>
      </c>
      <c r="D118" s="187"/>
      <c r="E118" s="18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8" t="s">
        <v>345</v>
      </c>
      <c r="B119" s="186">
        <v>2060363.26</v>
      </c>
      <c r="C119" s="186">
        <v>2085678.57</v>
      </c>
      <c r="D119" s="187"/>
      <c r="E119" s="18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8" t="s">
        <v>346</v>
      </c>
      <c r="B120" s="186">
        <v>1532249.62</v>
      </c>
      <c r="C120" s="186">
        <v>1504983.75</v>
      </c>
      <c r="D120" s="187"/>
      <c r="E120" s="18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8" t="s">
        <v>347</v>
      </c>
      <c r="B121" s="186">
        <v>10173.74</v>
      </c>
      <c r="C121" s="186">
        <v>11496.09</v>
      </c>
      <c r="D121" s="187"/>
      <c r="E121" s="18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8" t="s">
        <v>348</v>
      </c>
      <c r="B122" s="186">
        <v>1645368.58</v>
      </c>
      <c r="C122" s="186">
        <v>1998385.75</v>
      </c>
      <c r="D122" s="187"/>
      <c r="E122" s="18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196" t="s">
        <v>349</v>
      </c>
      <c r="B123" s="186">
        <v>40836.42</v>
      </c>
      <c r="C123" s="186">
        <v>86509.66</v>
      </c>
      <c r="D123" s="187"/>
      <c r="E123" s="18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196" t="s">
        <v>350</v>
      </c>
      <c r="B124" s="186">
        <v>16229.9</v>
      </c>
      <c r="C124" s="186">
        <v>57326.54</v>
      </c>
      <c r="D124" s="187"/>
      <c r="E124" s="18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196" t="s">
        <v>351</v>
      </c>
      <c r="B125" s="186">
        <v>443342.22</v>
      </c>
      <c r="C125" s="186">
        <v>1028077.3</v>
      </c>
      <c r="D125" s="187"/>
      <c r="E125" s="18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196" t="s">
        <v>352</v>
      </c>
      <c r="B126" s="186">
        <v>243394.61</v>
      </c>
      <c r="C126" s="186">
        <v>105230.91</v>
      </c>
      <c r="D126" s="187"/>
      <c r="E126" s="18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197" t="s">
        <v>353</v>
      </c>
      <c r="B127" s="186">
        <v>0</v>
      </c>
      <c r="C127" s="186">
        <v>58502.62</v>
      </c>
      <c r="D127" s="187"/>
      <c r="E127" s="187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8" thickBot="1">
      <c r="A128" s="181" t="s">
        <v>218</v>
      </c>
      <c r="B128" s="192">
        <f>SUM(B95:B127)</f>
        <v>275094420.75000006</v>
      </c>
      <c r="C128" s="192">
        <f>SUM(C95:C127)</f>
        <v>291763508.2000001</v>
      </c>
      <c r="D128" s="198">
        <f>C128-B128</f>
        <v>16669087.450000048</v>
      </c>
      <c r="E128" s="199">
        <f>D128/B128</f>
        <v>0.060594058594698144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8" thickTop="1">
      <c r="A129" s="169"/>
      <c r="B129" s="168" t="s">
        <v>0</v>
      </c>
      <c r="C129" s="189"/>
      <c r="D129" s="168"/>
      <c r="E129" s="169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7.25">
      <c r="A130" s="169" t="s">
        <v>105</v>
      </c>
      <c r="B130" s="168" t="s">
        <v>282</v>
      </c>
      <c r="C130" s="189"/>
      <c r="D130" s="168"/>
      <c r="E130" s="169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7.25">
      <c r="A131" s="172" t="str">
        <f>+A3</f>
        <v>July 2004-June 2005</v>
      </c>
      <c r="B131" s="168" t="s">
        <v>105</v>
      </c>
      <c r="C131" s="189"/>
      <c r="D131" s="168"/>
      <c r="E131" s="172" t="s">
        <v>354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73" t="s">
        <v>242</v>
      </c>
      <c r="B132" s="174">
        <v>2004</v>
      </c>
      <c r="C132" s="175">
        <v>2005</v>
      </c>
      <c r="D132" s="173" t="s">
        <v>243</v>
      </c>
      <c r="E132" s="173" t="s">
        <v>244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7" t="s">
        <v>355</v>
      </c>
      <c r="B133" s="178" t="s">
        <v>106</v>
      </c>
      <c r="C133" s="178" t="s">
        <v>106</v>
      </c>
      <c r="D133" s="178"/>
      <c r="E133" s="179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8" t="s">
        <v>356</v>
      </c>
      <c r="B134" s="186">
        <v>9585957.56</v>
      </c>
      <c r="C134" s="186">
        <v>10931495.43</v>
      </c>
      <c r="D134" s="190"/>
      <c r="E134" s="191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8" t="s">
        <v>357</v>
      </c>
      <c r="B135" s="186">
        <v>4761007.6</v>
      </c>
      <c r="C135" s="186">
        <v>5351858.77</v>
      </c>
      <c r="D135" s="190"/>
      <c r="E135" s="191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8" t="s">
        <v>358</v>
      </c>
      <c r="B136" s="186">
        <v>233293.51</v>
      </c>
      <c r="C136" s="186">
        <v>221769.77</v>
      </c>
      <c r="D136" s="190"/>
      <c r="E136" s="191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8" t="s">
        <v>359</v>
      </c>
      <c r="B137" s="186">
        <v>0</v>
      </c>
      <c r="C137" s="186">
        <v>0</v>
      </c>
      <c r="D137" s="190"/>
      <c r="E137" s="191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8" t="s">
        <v>360</v>
      </c>
      <c r="B138" s="186">
        <v>0</v>
      </c>
      <c r="C138" s="186">
        <v>0</v>
      </c>
      <c r="D138" s="190"/>
      <c r="E138" s="191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8" t="s">
        <v>361</v>
      </c>
      <c r="B139" s="186">
        <v>0</v>
      </c>
      <c r="C139" s="186">
        <v>0</v>
      </c>
      <c r="D139" s="190"/>
      <c r="E139" s="191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8" t="s">
        <v>362</v>
      </c>
      <c r="B140" s="186">
        <v>0.07</v>
      </c>
      <c r="C140" s="186">
        <v>1307.6</v>
      </c>
      <c r="D140" s="190"/>
      <c r="E140" s="191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8" t="s">
        <v>363</v>
      </c>
      <c r="B141" s="186">
        <v>88143.79</v>
      </c>
      <c r="C141" s="186">
        <v>25607.01</v>
      </c>
      <c r="D141" s="190"/>
      <c r="E141" s="191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8" t="s">
        <v>364</v>
      </c>
      <c r="B142" s="186">
        <v>2666317.5</v>
      </c>
      <c r="C142" s="186">
        <v>2627071.48</v>
      </c>
      <c r="D142" s="190"/>
      <c r="E142" s="191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78" t="s">
        <v>365</v>
      </c>
      <c r="B143" s="186">
        <v>138</v>
      </c>
      <c r="C143" s="186">
        <v>47.15</v>
      </c>
      <c r="D143" s="190"/>
      <c r="E143" s="191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8" t="s">
        <v>366</v>
      </c>
      <c r="B144" s="186">
        <v>14001.54</v>
      </c>
      <c r="C144" s="186">
        <v>1680.65</v>
      </c>
      <c r="D144" s="190"/>
      <c r="E144" s="191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81" t="s">
        <v>218</v>
      </c>
      <c r="B145" s="182">
        <f>SUM(B134:B144)</f>
        <v>17348859.57</v>
      </c>
      <c r="C145" s="200">
        <f>SUM(C134:C144)</f>
        <v>19160837.859999996</v>
      </c>
      <c r="D145" s="200">
        <f>C145-B145</f>
        <v>1811978.2899999954</v>
      </c>
      <c r="E145" s="201">
        <f>D145/B145</f>
        <v>0.10444365421767002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7"/>
      <c r="B146" s="178"/>
      <c r="C146" s="178"/>
      <c r="D146" s="178"/>
      <c r="E146" s="185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202" t="s">
        <v>367</v>
      </c>
      <c r="B147" s="186">
        <v>202046421.28</v>
      </c>
      <c r="C147" s="186">
        <v>213648874.56</v>
      </c>
      <c r="D147" s="190"/>
      <c r="E147" s="191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8" thickBot="1">
      <c r="A148" s="181" t="s">
        <v>218</v>
      </c>
      <c r="B148" s="192">
        <f>SUM(B147)</f>
        <v>202046421.28</v>
      </c>
      <c r="C148" s="192">
        <f>SUM(C147)</f>
        <v>213648874.56</v>
      </c>
      <c r="D148" s="192">
        <f>C148-B148</f>
        <v>11602453.280000001</v>
      </c>
      <c r="E148" s="193">
        <f>D148/B148</f>
        <v>0.057424690853202925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8" thickTop="1">
      <c r="A149" s="203"/>
      <c r="B149" s="178"/>
      <c r="C149" s="178"/>
      <c r="D149" s="178"/>
      <c r="E149" s="185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7.25">
      <c r="A150" s="177" t="s">
        <v>368</v>
      </c>
      <c r="B150" s="178"/>
      <c r="C150" s="178"/>
      <c r="D150" s="178"/>
      <c r="E150" s="179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7.25">
      <c r="A151" s="178" t="s">
        <v>369</v>
      </c>
      <c r="B151" s="186">
        <v>26794987.39</v>
      </c>
      <c r="C151" s="186">
        <v>27995279.23</v>
      </c>
      <c r="D151" s="190"/>
      <c r="E151" s="191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8" t="s">
        <v>370</v>
      </c>
      <c r="B152" s="186">
        <v>7860191.95</v>
      </c>
      <c r="C152" s="186">
        <v>8274419.83</v>
      </c>
      <c r="D152" s="190"/>
      <c r="E152" s="191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8" t="s">
        <v>371</v>
      </c>
      <c r="B153" s="186">
        <v>259799.01</v>
      </c>
      <c r="C153" s="186">
        <v>31387</v>
      </c>
      <c r="D153" s="190"/>
      <c r="E153" s="191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8" t="s">
        <v>372</v>
      </c>
      <c r="B154" s="186">
        <v>0</v>
      </c>
      <c r="C154" s="186">
        <v>0</v>
      </c>
      <c r="D154" s="190"/>
      <c r="E154" s="191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8" t="s">
        <v>373</v>
      </c>
      <c r="B155" s="186">
        <v>0</v>
      </c>
      <c r="C155" s="186">
        <v>0</v>
      </c>
      <c r="D155" s="190"/>
      <c r="E155" s="191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8" t="s">
        <v>374</v>
      </c>
      <c r="B156" s="186">
        <v>0</v>
      </c>
      <c r="C156" s="186">
        <v>0</v>
      </c>
      <c r="D156" s="190"/>
      <c r="E156" s="191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8" t="s">
        <v>375</v>
      </c>
      <c r="B157" s="186">
        <v>0</v>
      </c>
      <c r="C157" s="186">
        <v>0</v>
      </c>
      <c r="D157" s="190"/>
      <c r="E157" s="191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8" t="s">
        <v>376</v>
      </c>
      <c r="B158" s="186">
        <v>0</v>
      </c>
      <c r="C158" s="186">
        <v>0</v>
      </c>
      <c r="D158" s="190"/>
      <c r="E158" s="191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8" t="s">
        <v>377</v>
      </c>
      <c r="B159" s="186">
        <v>0</v>
      </c>
      <c r="C159" s="186">
        <v>0</v>
      </c>
      <c r="D159" s="190"/>
      <c r="E159" s="191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8" t="s">
        <v>378</v>
      </c>
      <c r="B160" s="186">
        <v>0</v>
      </c>
      <c r="C160" s="186">
        <v>0</v>
      </c>
      <c r="D160" s="190"/>
      <c r="E160" s="191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8" t="s">
        <v>379</v>
      </c>
      <c r="B161" s="186">
        <v>306695.08</v>
      </c>
      <c r="C161" s="186">
        <v>354786.64</v>
      </c>
      <c r="D161" s="190"/>
      <c r="E161" s="191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8" t="s">
        <v>380</v>
      </c>
      <c r="B162" s="186">
        <v>0</v>
      </c>
      <c r="C162" s="186">
        <v>0</v>
      </c>
      <c r="D162" s="190"/>
      <c r="E162" s="191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78" t="s">
        <v>381</v>
      </c>
      <c r="B163" s="186">
        <v>230365.14</v>
      </c>
      <c r="C163" s="186">
        <v>232265.23</v>
      </c>
      <c r="D163" s="190"/>
      <c r="E163" s="191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8" t="s">
        <v>382</v>
      </c>
      <c r="B164" s="186">
        <v>7066.3</v>
      </c>
      <c r="C164" s="186">
        <v>5378.33</v>
      </c>
      <c r="D164" s="190"/>
      <c r="E164" s="191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8" t="s">
        <v>383</v>
      </c>
      <c r="B165" s="186">
        <v>5581.28</v>
      </c>
      <c r="C165" s="186">
        <v>4280.3</v>
      </c>
      <c r="D165" s="190"/>
      <c r="E165" s="191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8" t="s">
        <v>384</v>
      </c>
      <c r="B166" s="186">
        <v>7934.93</v>
      </c>
      <c r="C166" s="186">
        <v>9707.49</v>
      </c>
      <c r="D166" s="190"/>
      <c r="E166" s="191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78" t="s">
        <v>385</v>
      </c>
      <c r="B167" s="186">
        <v>359348.8</v>
      </c>
      <c r="C167" s="186">
        <v>368598.15</v>
      </c>
      <c r="D167" s="190"/>
      <c r="E167" s="191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78" t="s">
        <v>386</v>
      </c>
      <c r="B168" s="186">
        <v>363009.17</v>
      </c>
      <c r="C168" s="186">
        <v>384637.41</v>
      </c>
      <c r="D168" s="190"/>
      <c r="E168" s="191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81" t="s">
        <v>218</v>
      </c>
      <c r="B169" s="182">
        <f>SUM(B151:B168)</f>
        <v>36194979.05</v>
      </c>
      <c r="C169" s="182">
        <f>SUM(C151:C168)</f>
        <v>37660739.60999999</v>
      </c>
      <c r="D169" s="200">
        <f>C169-B169</f>
        <v>1465760.559999995</v>
      </c>
      <c r="E169" s="201">
        <f>D169/B169</f>
        <v>0.04049624004410068</v>
      </c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204" t="s">
        <v>455</v>
      </c>
      <c r="B170" s="186">
        <v>370250</v>
      </c>
      <c r="C170" s="186">
        <v>88627.9</v>
      </c>
      <c r="D170" s="190" t="s">
        <v>106</v>
      </c>
      <c r="E170" s="195" t="s">
        <v>106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78" t="s">
        <v>387</v>
      </c>
      <c r="B171" s="186">
        <v>300</v>
      </c>
      <c r="C171" s="186">
        <v>133.33</v>
      </c>
      <c r="D171" s="190" t="s">
        <v>106</v>
      </c>
      <c r="E171" s="195" t="s">
        <v>105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178" t="s">
        <v>388</v>
      </c>
      <c r="B172" s="186">
        <v>0</v>
      </c>
      <c r="C172" s="186">
        <v>0</v>
      </c>
      <c r="D172" s="190"/>
      <c r="E172" s="191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8" t="s">
        <v>389</v>
      </c>
      <c r="B173" s="186">
        <v>325495.8</v>
      </c>
      <c r="C173" s="186">
        <v>94498.25</v>
      </c>
      <c r="D173" s="205"/>
      <c r="E173" s="205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8" t="s">
        <v>390</v>
      </c>
      <c r="B174" s="186">
        <v>0</v>
      </c>
      <c r="C174" s="186">
        <v>0</v>
      </c>
      <c r="D174" s="205"/>
      <c r="E174" s="179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8" thickBot="1">
      <c r="A175" s="181" t="s">
        <v>218</v>
      </c>
      <c r="B175" s="194">
        <f>SUM(B170:B174)</f>
        <v>696045.8</v>
      </c>
      <c r="C175" s="194">
        <f>SUM(C170:C174)</f>
        <v>183259.47999999998</v>
      </c>
      <c r="D175" s="192">
        <f>C175-B175</f>
        <v>-512786.32000000007</v>
      </c>
      <c r="E175" s="201">
        <f>D175/B175</f>
        <v>-0.7367134748891525</v>
      </c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8" thickTop="1">
      <c r="A176" s="204" t="s">
        <v>456</v>
      </c>
      <c r="B176" s="186">
        <v>4928422207.44</v>
      </c>
      <c r="C176" s="186">
        <v>5140350448.21</v>
      </c>
      <c r="D176" s="190"/>
      <c r="E176" s="191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7.25">
      <c r="A177" s="178" t="s">
        <v>391</v>
      </c>
      <c r="B177" s="186">
        <v>41715669.81</v>
      </c>
      <c r="C177" s="186">
        <v>55261704.04</v>
      </c>
      <c r="D177" s="190"/>
      <c r="E177" s="191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7.25">
      <c r="A178" s="178" t="s">
        <v>392</v>
      </c>
      <c r="B178" s="186">
        <v>31402240.62</v>
      </c>
      <c r="C178" s="186">
        <v>31334823.47</v>
      </c>
      <c r="D178" s="190"/>
      <c r="E178" s="191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78" t="s">
        <v>393</v>
      </c>
      <c r="B179" s="186">
        <v>739678683.57</v>
      </c>
      <c r="C179" s="186">
        <v>775459879.28</v>
      </c>
      <c r="D179" s="190"/>
      <c r="E179" s="191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78" t="s">
        <v>394</v>
      </c>
      <c r="B180" s="186">
        <v>44972764.17</v>
      </c>
      <c r="C180" s="186">
        <v>47641589.86</v>
      </c>
      <c r="D180" s="190"/>
      <c r="E180" s="191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8" thickBot="1">
      <c r="A181" s="181" t="s">
        <v>218</v>
      </c>
      <c r="B181" s="192">
        <f>SUM(B176:B180)</f>
        <v>5786191565.61</v>
      </c>
      <c r="C181" s="192">
        <f>SUM(C176:C180)</f>
        <v>6050048444.86</v>
      </c>
      <c r="D181" s="192">
        <f>C181-B181</f>
        <v>263856879.25</v>
      </c>
      <c r="E181" s="193">
        <f>D181/B181</f>
        <v>0.045601130943922236</v>
      </c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77" t="s">
        <v>395</v>
      </c>
      <c r="B182" s="178"/>
      <c r="C182" s="178"/>
      <c r="D182" s="178"/>
      <c r="E182" s="179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7.25">
      <c r="A183" s="178" t="s">
        <v>396</v>
      </c>
      <c r="B183" s="186">
        <v>166428494.43</v>
      </c>
      <c r="C183" s="186">
        <v>172885712.37</v>
      </c>
      <c r="D183" s="190"/>
      <c r="E183" s="191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8" t="s">
        <v>397</v>
      </c>
      <c r="B184" s="186">
        <v>112341.56</v>
      </c>
      <c r="C184" s="186">
        <v>117566.63</v>
      </c>
      <c r="D184" s="190"/>
      <c r="E184" s="191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256" ht="17.25">
      <c r="A185" s="178" t="s">
        <v>398</v>
      </c>
      <c r="B185" s="186">
        <v>0</v>
      </c>
      <c r="C185" s="186">
        <v>0</v>
      </c>
      <c r="D185" s="190"/>
      <c r="E185" s="191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1:256" ht="17.25">
      <c r="A186" s="178" t="s">
        <v>399</v>
      </c>
      <c r="B186" s="186">
        <v>0</v>
      </c>
      <c r="C186" s="186">
        <v>0</v>
      </c>
      <c r="D186" s="190" t="s">
        <v>106</v>
      </c>
      <c r="E186" s="195" t="s">
        <v>105</v>
      </c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  <c r="HJ186" s="170"/>
      <c r="HK186" s="170"/>
      <c r="HL186" s="170"/>
      <c r="HM186" s="170"/>
      <c r="HN186" s="170"/>
      <c r="HO186" s="170"/>
      <c r="HP186" s="170"/>
      <c r="HQ186" s="170"/>
      <c r="HR186" s="170"/>
      <c r="HS186" s="170"/>
      <c r="HT186" s="170"/>
      <c r="HU186" s="170"/>
      <c r="HV186" s="170"/>
      <c r="HW186" s="170"/>
      <c r="HX186" s="170"/>
      <c r="HY186" s="170"/>
      <c r="HZ186" s="170"/>
      <c r="IA186" s="170"/>
      <c r="IB186" s="170"/>
      <c r="IC186" s="170"/>
      <c r="ID186" s="170"/>
      <c r="IE186" s="170"/>
      <c r="IF186" s="170"/>
      <c r="IG186" s="170"/>
      <c r="IH186" s="170"/>
      <c r="II186" s="170"/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1:256" ht="17.25">
      <c r="A187" s="178" t="s">
        <v>400</v>
      </c>
      <c r="B187" s="186">
        <v>70682.5</v>
      </c>
      <c r="C187" s="186">
        <v>71647.06</v>
      </c>
      <c r="D187" s="190"/>
      <c r="E187" s="191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1:256" ht="17.25">
      <c r="A188" s="178" t="s">
        <v>401</v>
      </c>
      <c r="B188" s="186">
        <v>0</v>
      </c>
      <c r="C188" s="186">
        <v>0</v>
      </c>
      <c r="D188" s="190"/>
      <c r="E188" s="191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1:256" ht="17.25">
      <c r="A189" s="178" t="s">
        <v>402</v>
      </c>
      <c r="B189" s="186">
        <v>80198.59</v>
      </c>
      <c r="C189" s="186">
        <v>52467.78</v>
      </c>
      <c r="D189" s="190"/>
      <c r="E189" s="191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1:256" ht="17.25">
      <c r="A190" s="178" t="s">
        <v>403</v>
      </c>
      <c r="B190" s="186">
        <v>56524.34</v>
      </c>
      <c r="C190" s="186">
        <v>62624.52</v>
      </c>
      <c r="D190" s="190"/>
      <c r="E190" s="191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1:256" ht="17.25">
      <c r="A191" s="181" t="s">
        <v>218</v>
      </c>
      <c r="B191" s="200">
        <f>SUM(B183:B190)</f>
        <v>166748241.42000002</v>
      </c>
      <c r="C191" s="182">
        <f>SUM(C183:C190)</f>
        <v>173190018.36</v>
      </c>
      <c r="D191" s="182">
        <f>C191-B191</f>
        <v>6441776.939999998</v>
      </c>
      <c r="E191" s="193">
        <f>D191/B191</f>
        <v>0.03863175338548045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  <c r="HJ191" s="170"/>
      <c r="HK191" s="170"/>
      <c r="HL191" s="170"/>
      <c r="HM191" s="170"/>
      <c r="HN191" s="170"/>
      <c r="HO191" s="170"/>
      <c r="HP191" s="170"/>
      <c r="HQ191" s="170"/>
      <c r="HR191" s="170"/>
      <c r="HS191" s="170"/>
      <c r="HT191" s="170"/>
      <c r="HU191" s="170"/>
      <c r="HV191" s="170"/>
      <c r="HW191" s="170"/>
      <c r="HX191" s="170"/>
      <c r="HY191" s="170"/>
      <c r="HZ191" s="170"/>
      <c r="IA191" s="170"/>
      <c r="IB191" s="170"/>
      <c r="IC191" s="170"/>
      <c r="ID191" s="170"/>
      <c r="IE191" s="170"/>
      <c r="IF191" s="170"/>
      <c r="IG191" s="170"/>
      <c r="IH191" s="170"/>
      <c r="II191" s="170"/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1:256" ht="17.25">
      <c r="A192" s="204" t="s">
        <v>457</v>
      </c>
      <c r="B192" s="186">
        <v>469130.04</v>
      </c>
      <c r="C192" s="186">
        <v>624975.69</v>
      </c>
      <c r="D192" s="190"/>
      <c r="E192" s="191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  <c r="HJ192" s="170"/>
      <c r="HK192" s="170"/>
      <c r="HL192" s="170"/>
      <c r="HM192" s="170"/>
      <c r="HN192" s="170"/>
      <c r="HO192" s="170"/>
      <c r="HP192" s="170"/>
      <c r="HQ192" s="170"/>
      <c r="HR192" s="170"/>
      <c r="HS192" s="170"/>
      <c r="HT192" s="170"/>
      <c r="HU192" s="170"/>
      <c r="HV192" s="170"/>
      <c r="HW192" s="170"/>
      <c r="HX192" s="170"/>
      <c r="HY192" s="170"/>
      <c r="HZ192" s="170"/>
      <c r="IA192" s="170"/>
      <c r="IB192" s="170"/>
      <c r="IC192" s="170"/>
      <c r="ID192" s="170"/>
      <c r="IE192" s="170"/>
      <c r="IF192" s="170"/>
      <c r="IG192" s="170"/>
      <c r="IH192" s="170"/>
      <c r="II192" s="170"/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3" spans="1:256" ht="17.25">
      <c r="A193" s="181" t="s">
        <v>218</v>
      </c>
      <c r="B193" s="182">
        <f>SUM(B192:B192)</f>
        <v>469130.04</v>
      </c>
      <c r="C193" s="182">
        <f>SUM(C192:C192)</f>
        <v>624975.69</v>
      </c>
      <c r="D193" s="192">
        <f>C193-B193</f>
        <v>155845.64999999997</v>
      </c>
      <c r="E193" s="193">
        <f>D193/B193</f>
        <v>0.3322013870610374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  <c r="HJ193" s="170"/>
      <c r="HK193" s="170"/>
      <c r="HL193" s="170"/>
      <c r="HM193" s="170"/>
      <c r="HN193" s="170"/>
      <c r="HO193" s="170"/>
      <c r="HP193" s="170"/>
      <c r="HQ193" s="170"/>
      <c r="HR193" s="170"/>
      <c r="HS193" s="170"/>
      <c r="HT193" s="170"/>
      <c r="HU193" s="170"/>
      <c r="HV193" s="170"/>
      <c r="HW193" s="170"/>
      <c r="HX193" s="170"/>
      <c r="HY193" s="170"/>
      <c r="HZ193" s="170"/>
      <c r="IA193" s="170"/>
      <c r="IB193" s="170"/>
      <c r="IC193" s="170"/>
      <c r="ID193" s="170"/>
      <c r="IE193" s="170"/>
      <c r="IF193" s="170"/>
      <c r="IG193" s="170"/>
      <c r="IH193" s="170"/>
      <c r="II193" s="170"/>
      <c r="IJ193" s="170"/>
      <c r="IK193" s="170"/>
      <c r="IL193" s="170"/>
      <c r="IM193" s="170"/>
      <c r="IN193" s="170"/>
      <c r="IO193" s="170"/>
      <c r="IP193" s="170"/>
      <c r="IQ193" s="170"/>
      <c r="IR193" s="170"/>
      <c r="IS193" s="170"/>
      <c r="IT193" s="170"/>
      <c r="IU193" s="170"/>
      <c r="IV193" s="170"/>
    </row>
    <row r="194" spans="1:256" ht="17.25">
      <c r="A194" s="204" t="s">
        <v>458</v>
      </c>
      <c r="B194" s="186">
        <v>592063.99</v>
      </c>
      <c r="C194" s="186">
        <v>812663.55</v>
      </c>
      <c r="D194" s="190"/>
      <c r="E194" s="191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  <c r="HJ194" s="170"/>
      <c r="HK194" s="170"/>
      <c r="HL194" s="170"/>
      <c r="HM194" s="170"/>
      <c r="HN194" s="170"/>
      <c r="HO194" s="170"/>
      <c r="HP194" s="170"/>
      <c r="HQ194" s="170"/>
      <c r="HR194" s="170"/>
      <c r="HS194" s="170"/>
      <c r="HT194" s="170"/>
      <c r="HU194" s="170"/>
      <c r="HV194" s="170"/>
      <c r="HW194" s="170"/>
      <c r="HX194" s="170"/>
      <c r="HY194" s="170"/>
      <c r="HZ194" s="170"/>
      <c r="IA194" s="170"/>
      <c r="IB194" s="170"/>
      <c r="IC194" s="170"/>
      <c r="ID194" s="170"/>
      <c r="IE194" s="170"/>
      <c r="IF194" s="170"/>
      <c r="IG194" s="170"/>
      <c r="IH194" s="170"/>
      <c r="II194" s="170"/>
      <c r="IJ194" s="170"/>
      <c r="IK194" s="170"/>
      <c r="IL194" s="170"/>
      <c r="IM194" s="170"/>
      <c r="IN194" s="170"/>
      <c r="IO194" s="170"/>
      <c r="IP194" s="170"/>
      <c r="IQ194" s="170"/>
      <c r="IR194" s="170"/>
      <c r="IS194" s="170"/>
      <c r="IT194" s="170"/>
      <c r="IU194" s="170"/>
      <c r="IV194" s="170"/>
    </row>
    <row r="195" spans="1:256" ht="18" thickBot="1">
      <c r="A195" s="181" t="s">
        <v>218</v>
      </c>
      <c r="B195" s="192">
        <f>SUM(B194:B194)</f>
        <v>592063.99</v>
      </c>
      <c r="C195" s="192">
        <f>SUM(C194:C194)</f>
        <v>812663.55</v>
      </c>
      <c r="D195" s="192">
        <f>C195-B195</f>
        <v>220599.56000000006</v>
      </c>
      <c r="E195" s="193">
        <f>D195/B195</f>
        <v>0.3725941177405504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  <c r="HJ195" s="170"/>
      <c r="HK195" s="170"/>
      <c r="HL195" s="170"/>
      <c r="HM195" s="170"/>
      <c r="HN195" s="170"/>
      <c r="HO195" s="170"/>
      <c r="HP195" s="170"/>
      <c r="HQ195" s="170"/>
      <c r="HR195" s="170"/>
      <c r="HS195" s="170"/>
      <c r="HT195" s="170"/>
      <c r="HU195" s="170"/>
      <c r="HV195" s="170"/>
      <c r="HW195" s="170"/>
      <c r="HX195" s="170"/>
      <c r="HY195" s="170"/>
      <c r="HZ195" s="170"/>
      <c r="IA195" s="170"/>
      <c r="IB195" s="170"/>
      <c r="IC195" s="170"/>
      <c r="ID195" s="170"/>
      <c r="IE195" s="170"/>
      <c r="IF195" s="170"/>
      <c r="IG195" s="170"/>
      <c r="IH195" s="170"/>
      <c r="II195" s="170"/>
      <c r="IJ195" s="170"/>
      <c r="IK195" s="170"/>
      <c r="IL195" s="170"/>
      <c r="IM195" s="170"/>
      <c r="IN195" s="170"/>
      <c r="IO195" s="170"/>
      <c r="IP195" s="170"/>
      <c r="IQ195" s="170"/>
      <c r="IR195" s="170"/>
      <c r="IS195" s="170"/>
      <c r="IT195" s="170"/>
      <c r="IU195" s="170"/>
      <c r="IV195" s="170"/>
    </row>
    <row r="196" spans="1:256" ht="18" thickTop="1">
      <c r="A196" s="206" t="s">
        <v>459</v>
      </c>
      <c r="B196" s="186">
        <v>0</v>
      </c>
      <c r="C196" s="186">
        <v>0</v>
      </c>
      <c r="D196" s="190"/>
      <c r="E196" s="191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  <c r="HJ196" s="170"/>
      <c r="HK196" s="170"/>
      <c r="HL196" s="170"/>
      <c r="HM196" s="170"/>
      <c r="HN196" s="170"/>
      <c r="HO196" s="170"/>
      <c r="HP196" s="170"/>
      <c r="HQ196" s="170"/>
      <c r="HR196" s="170"/>
      <c r="HS196" s="170"/>
      <c r="HT196" s="170"/>
      <c r="HU196" s="170"/>
      <c r="HV196" s="170"/>
      <c r="HW196" s="170"/>
      <c r="HX196" s="170"/>
      <c r="HY196" s="170"/>
      <c r="HZ196" s="170"/>
      <c r="IA196" s="170"/>
      <c r="IB196" s="170"/>
      <c r="IC196" s="170"/>
      <c r="ID196" s="170"/>
      <c r="IE196" s="170"/>
      <c r="IF196" s="170"/>
      <c r="IG196" s="170"/>
      <c r="IH196" s="170"/>
      <c r="II196" s="170"/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1:5" ht="17.25">
      <c r="A197" s="207" t="s">
        <v>404</v>
      </c>
      <c r="B197" s="186">
        <v>0</v>
      </c>
      <c r="C197" s="186">
        <v>0</v>
      </c>
      <c r="D197" s="190"/>
      <c r="E197" s="191"/>
    </row>
    <row r="198" spans="1:5" ht="17.25">
      <c r="A198" s="207" t="s">
        <v>405</v>
      </c>
      <c r="B198" s="186">
        <v>0</v>
      </c>
      <c r="C198" s="186">
        <v>0</v>
      </c>
      <c r="D198" s="190"/>
      <c r="E198" s="191"/>
    </row>
    <row r="199" spans="1:5" ht="17.25">
      <c r="A199" s="207" t="s">
        <v>406</v>
      </c>
      <c r="B199" s="186">
        <v>0</v>
      </c>
      <c r="C199" s="186">
        <v>0</v>
      </c>
      <c r="D199" s="190"/>
      <c r="E199" s="191"/>
    </row>
    <row r="200" spans="1:5" ht="17.25">
      <c r="A200" s="207" t="s">
        <v>407</v>
      </c>
      <c r="B200" s="186">
        <v>0</v>
      </c>
      <c r="C200" s="186">
        <v>0</v>
      </c>
      <c r="D200" s="190"/>
      <c r="E200" s="191"/>
    </row>
    <row r="201" spans="1:5" ht="17.25">
      <c r="A201" s="207" t="s">
        <v>408</v>
      </c>
      <c r="B201" s="186">
        <v>0</v>
      </c>
      <c r="C201" s="186">
        <v>298.3</v>
      </c>
      <c r="D201" s="190"/>
      <c r="E201" s="191"/>
    </row>
    <row r="202" spans="1:5" ht="18" thickBot="1">
      <c r="A202" s="181" t="s">
        <v>218</v>
      </c>
      <c r="B202" s="192">
        <f>SUM(B196:B201)</f>
        <v>0</v>
      </c>
      <c r="C202" s="192">
        <f>SUM(C196:C201)</f>
        <v>298.3</v>
      </c>
      <c r="D202" s="192">
        <f>C202-B202</f>
        <v>298.3</v>
      </c>
      <c r="E202" s="193" t="e">
        <f>D202/B202</f>
        <v>#DIV/0!</v>
      </c>
    </row>
    <row r="203" spans="1:5" ht="18" thickBot="1" thickTop="1">
      <c r="A203" s="208" t="s">
        <v>409</v>
      </c>
      <c r="B203" s="208">
        <f>B7+B10+B15+B24+B33+B38+B48+B62+B80+B82+B86+B93+B128+B145+B148+B169+B175+B181+B191+B193+B195+B202</f>
        <v>9108841647.880001</v>
      </c>
      <c r="C203" s="208">
        <f>C7+C10+C15+C24+C33+C38+C48+C62+C80+C82+C86+C93+C128+C145+C148+C169+C175+C181+C191+C193+C195+C202</f>
        <v>9578893937.09</v>
      </c>
      <c r="D203" s="208">
        <f>C203-B203</f>
        <v>470052289.2099991</v>
      </c>
      <c r="E203" s="209">
        <f>D203/B203</f>
        <v>0.05160395881065727</v>
      </c>
    </row>
    <row r="204" ht="13.5" thickTop="1">
      <c r="C204" s="210"/>
    </row>
    <row r="207" ht="12.75">
      <c r="C207" s="167">
        <v>9578893937.09</v>
      </c>
    </row>
    <row r="208" ht="12.75">
      <c r="C208" s="167">
        <f>+C207-C203</f>
        <v>0</v>
      </c>
    </row>
    <row r="210" ht="12.75">
      <c r="A210" s="167" t="s">
        <v>209</v>
      </c>
    </row>
    <row r="211" ht="12.75">
      <c r="A211" s="167" t="s">
        <v>410</v>
      </c>
    </row>
    <row r="212" ht="12.75">
      <c r="A212" s="167" t="s">
        <v>411</v>
      </c>
    </row>
    <row r="213" ht="12.75">
      <c r="A213" s="167" t="s">
        <v>412</v>
      </c>
    </row>
    <row r="214" ht="12.75">
      <c r="A214" s="167" t="s">
        <v>413</v>
      </c>
    </row>
    <row r="215" ht="12.75">
      <c r="A215" s="167" t="s">
        <v>414</v>
      </c>
    </row>
    <row r="216" ht="12.75">
      <c r="A216" s="167" t="s">
        <v>415</v>
      </c>
    </row>
    <row r="217" ht="12.75">
      <c r="A217" s="167" t="s">
        <v>416</v>
      </c>
    </row>
    <row r="218" ht="12.75">
      <c r="A218" s="167" t="s">
        <v>417</v>
      </c>
    </row>
    <row r="219" ht="12.75">
      <c r="A219" s="167" t="s">
        <v>418</v>
      </c>
    </row>
    <row r="221" ht="12.75">
      <c r="A221" s="167" t="s">
        <v>419</v>
      </c>
    </row>
    <row r="222" ht="12.75">
      <c r="A222" s="167" t="s">
        <v>420</v>
      </c>
    </row>
    <row r="223" ht="12.75">
      <c r="A223" s="167" t="s">
        <v>421</v>
      </c>
    </row>
    <row r="224" ht="12.75">
      <c r="A224" s="167" t="s">
        <v>422</v>
      </c>
    </row>
    <row r="225" ht="12.75">
      <c r="A225" s="167" t="s">
        <v>423</v>
      </c>
    </row>
    <row r="226" ht="12.75">
      <c r="A226" s="167" t="s">
        <v>424</v>
      </c>
    </row>
    <row r="227" ht="12.75">
      <c r="A227" s="167" t="s">
        <v>425</v>
      </c>
    </row>
    <row r="228" ht="12.75">
      <c r="A228" s="167" t="s">
        <v>426</v>
      </c>
    </row>
    <row r="229" ht="12.75">
      <c r="A229" s="167" t="s">
        <v>427</v>
      </c>
    </row>
    <row r="230" ht="12.75">
      <c r="A230" s="167" t="s">
        <v>428</v>
      </c>
    </row>
    <row r="231" ht="12.75">
      <c r="A231" s="167" t="s">
        <v>429</v>
      </c>
    </row>
    <row r="232" ht="12.75">
      <c r="A232" s="167" t="s">
        <v>430</v>
      </c>
    </row>
    <row r="233" ht="12.75">
      <c r="A233" s="167" t="s">
        <v>431</v>
      </c>
    </row>
    <row r="234" ht="12.75">
      <c r="A234" s="167" t="s">
        <v>432</v>
      </c>
    </row>
    <row r="235" ht="12.75">
      <c r="A235" s="167" t="s">
        <v>433</v>
      </c>
    </row>
    <row r="236" ht="12.75">
      <c r="A236" s="167" t="s">
        <v>434</v>
      </c>
    </row>
    <row r="237" ht="12.75">
      <c r="A237" s="211" t="s">
        <v>435</v>
      </c>
    </row>
    <row r="238" ht="12.75">
      <c r="A238" s="211" t="s">
        <v>436</v>
      </c>
    </row>
    <row r="239" ht="12.75">
      <c r="A239" s="167" t="s">
        <v>437</v>
      </c>
    </row>
    <row r="240" ht="12.75">
      <c r="A240" s="167" t="s">
        <v>438</v>
      </c>
    </row>
    <row r="241" ht="12.75">
      <c r="A241" s="167" t="s">
        <v>439</v>
      </c>
    </row>
    <row r="242" ht="12.75">
      <c r="A242" s="167" t="s">
        <v>440</v>
      </c>
    </row>
    <row r="243" ht="12.75">
      <c r="A243" s="167" t="s">
        <v>441</v>
      </c>
    </row>
    <row r="244" ht="12.75">
      <c r="A244" s="167" t="s">
        <v>442</v>
      </c>
    </row>
    <row r="245" ht="12.75">
      <c r="A245" s="167" t="s">
        <v>443</v>
      </c>
    </row>
    <row r="246" ht="12.75">
      <c r="A246" s="167" t="s">
        <v>444</v>
      </c>
    </row>
    <row r="247" ht="12.75">
      <c r="A247" s="167" t="s">
        <v>445</v>
      </c>
    </row>
    <row r="248" ht="12.75">
      <c r="A248" s="167" t="s">
        <v>446</v>
      </c>
    </row>
    <row r="249" ht="12.75">
      <c r="A249" s="167" t="s">
        <v>447</v>
      </c>
    </row>
    <row r="250" ht="12.75">
      <c r="A250" s="167" t="s">
        <v>448</v>
      </c>
    </row>
    <row r="251" ht="12.75">
      <c r="A251" s="167" t="s">
        <v>449</v>
      </c>
    </row>
    <row r="252" ht="12.75">
      <c r="A252" s="167" t="s">
        <v>450</v>
      </c>
    </row>
    <row r="253" ht="12.75">
      <c r="A253" s="167" t="s">
        <v>451</v>
      </c>
    </row>
    <row r="254" ht="12.75">
      <c r="A254" s="167" t="s">
        <v>452</v>
      </c>
    </row>
    <row r="255" ht="12.75">
      <c r="A255" s="167" t="s">
        <v>453</v>
      </c>
    </row>
    <row r="256" ht="12.75">
      <c r="A256" s="167" t="s">
        <v>454</v>
      </c>
    </row>
    <row r="259" ht="12.75">
      <c r="A259" s="211"/>
    </row>
  </sheetData>
  <sheetProtection/>
  <printOptions horizontalCentered="1"/>
  <pageMargins left="0.75" right="0.27" top="0.51" bottom="0.49" header="0.5" footer="0.5"/>
  <pageSetup horizontalDpi="600" verticalDpi="600" orientation="portrait" scale="50" r:id="rId1"/>
  <rowBreaks count="1" manualBreakCount="1">
    <brk id="4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2.140625" style="0" customWidth="1"/>
    <col min="3" max="3" width="23.7109375" style="0" customWidth="1"/>
    <col min="4" max="4" width="23.421875" style="0" customWidth="1"/>
    <col min="5" max="5" width="22.7109375" style="0" customWidth="1"/>
    <col min="6" max="6" width="23.421875" style="0" customWidth="1"/>
    <col min="7" max="7" width="21.140625" style="0" customWidth="1"/>
    <col min="8" max="8" width="20.28125" style="0" customWidth="1"/>
    <col min="9" max="9" width="18.8515625" style="0" customWidth="1"/>
    <col min="10" max="10" width="22.0039062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233</v>
      </c>
      <c r="B3" s="114" t="s">
        <v>234</v>
      </c>
      <c r="C3" s="114" t="s">
        <v>105</v>
      </c>
      <c r="D3" s="114" t="s">
        <v>106</v>
      </c>
      <c r="E3" s="114"/>
      <c r="F3" s="72" t="s">
        <v>235</v>
      </c>
    </row>
    <row r="4" spans="1:9" ht="17.25">
      <c r="A4" s="163" t="s">
        <v>108</v>
      </c>
      <c r="B4" s="92" t="s">
        <v>236</v>
      </c>
      <c r="C4" s="74" t="s">
        <v>110</v>
      </c>
      <c r="D4" s="163" t="s">
        <v>108</v>
      </c>
      <c r="E4" s="92" t="s">
        <v>236</v>
      </c>
      <c r="F4" s="74" t="s">
        <v>110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E64</f>
        <v>33075.63</v>
      </c>
      <c r="C5" s="78">
        <f aca="true" t="shared" si="1" ref="C5:C36">B5+H5</f>
        <v>1490580.43</v>
      </c>
      <c r="D5" s="120" t="s">
        <v>113</v>
      </c>
      <c r="E5" s="78">
        <f aca="true" t="shared" si="2" ref="E5:E51">J64</f>
        <v>6875.99</v>
      </c>
      <c r="F5" s="78">
        <f aca="true" t="shared" si="3" ref="F5:F51">E5+I5</f>
        <v>258359.66999999998</v>
      </c>
      <c r="G5" s="119"/>
      <c r="H5" s="78">
        <v>1457504.8</v>
      </c>
      <c r="I5" s="78">
        <v>251483.68</v>
      </c>
    </row>
    <row r="6" spans="1:9" ht="17.25">
      <c r="A6" s="117" t="s">
        <v>114</v>
      </c>
      <c r="B6" s="78">
        <f t="shared" si="0"/>
        <v>5358.6900000000005</v>
      </c>
      <c r="C6" s="78">
        <f t="shared" si="1"/>
        <v>495263.12</v>
      </c>
      <c r="D6" s="120" t="s">
        <v>115</v>
      </c>
      <c r="E6" s="78">
        <f t="shared" si="2"/>
        <v>1178.39</v>
      </c>
      <c r="F6" s="78">
        <f t="shared" si="3"/>
        <v>39289.76</v>
      </c>
      <c r="G6" s="119"/>
      <c r="H6" s="78">
        <v>489904.43</v>
      </c>
      <c r="I6" s="78">
        <v>38111.37</v>
      </c>
    </row>
    <row r="7" spans="1:9" ht="17.25">
      <c r="A7" s="117" t="s">
        <v>116</v>
      </c>
      <c r="B7" s="78">
        <f t="shared" si="0"/>
        <v>3741.15</v>
      </c>
      <c r="C7" s="78">
        <f t="shared" si="1"/>
        <v>91980.29999999999</v>
      </c>
      <c r="D7" s="120" t="s">
        <v>117</v>
      </c>
      <c r="E7" s="78">
        <f t="shared" si="2"/>
        <v>839.7800000000001</v>
      </c>
      <c r="F7" s="78">
        <f t="shared" si="3"/>
        <v>408286.63</v>
      </c>
      <c r="G7" s="119"/>
      <c r="H7" s="78">
        <v>88239.15</v>
      </c>
      <c r="I7" s="78">
        <v>407446.85</v>
      </c>
    </row>
    <row r="8" spans="1:9" ht="17.25">
      <c r="A8" s="117" t="s">
        <v>118</v>
      </c>
      <c r="B8" s="78">
        <f t="shared" si="0"/>
        <v>2441.02</v>
      </c>
      <c r="C8" s="78">
        <f t="shared" si="1"/>
        <v>67856.4</v>
      </c>
      <c r="D8" s="120" t="s">
        <v>119</v>
      </c>
      <c r="E8" s="78">
        <f t="shared" si="2"/>
        <v>10838.48</v>
      </c>
      <c r="F8" s="78">
        <f t="shared" si="3"/>
        <v>2174270.64</v>
      </c>
      <c r="G8" s="119"/>
      <c r="H8" s="78">
        <v>65415.38</v>
      </c>
      <c r="I8" s="78">
        <v>2163432.16</v>
      </c>
    </row>
    <row r="9" spans="1:9" ht="17.25">
      <c r="A9" s="117" t="s">
        <v>120</v>
      </c>
      <c r="B9" s="78">
        <f t="shared" si="0"/>
        <v>37176.450000000004</v>
      </c>
      <c r="C9" s="78">
        <f t="shared" si="1"/>
        <v>1957527.05</v>
      </c>
      <c r="D9" s="120" t="s">
        <v>121</v>
      </c>
      <c r="E9" s="78">
        <f t="shared" si="2"/>
        <v>2080.11</v>
      </c>
      <c r="F9" s="78">
        <f t="shared" si="3"/>
        <v>697928.36</v>
      </c>
      <c r="G9" s="119"/>
      <c r="H9" s="78">
        <v>1920350.6</v>
      </c>
      <c r="I9" s="78">
        <v>695848.25</v>
      </c>
    </row>
    <row r="10" spans="1:9" ht="17.25">
      <c r="A10" s="117" t="s">
        <v>122</v>
      </c>
      <c r="B10" s="78">
        <f t="shared" si="0"/>
        <v>-1286.91</v>
      </c>
      <c r="C10" s="78">
        <f t="shared" si="1"/>
        <v>2094470.59</v>
      </c>
      <c r="D10" s="120" t="s">
        <v>123</v>
      </c>
      <c r="E10" s="78">
        <f t="shared" si="2"/>
        <v>2083</v>
      </c>
      <c r="F10" s="78">
        <f t="shared" si="3"/>
        <v>156953.35</v>
      </c>
      <c r="G10" s="119"/>
      <c r="H10" s="78">
        <v>2095757.5</v>
      </c>
      <c r="I10" s="78">
        <v>154870.35</v>
      </c>
    </row>
    <row r="11" spans="1:9" ht="17.25">
      <c r="A11" s="117" t="s">
        <v>124</v>
      </c>
      <c r="B11" s="78">
        <f t="shared" si="0"/>
        <v>3984.7200000000003</v>
      </c>
      <c r="C11" s="78">
        <f t="shared" si="1"/>
        <v>376076.5</v>
      </c>
      <c r="D11" s="120" t="s">
        <v>125</v>
      </c>
      <c r="E11" s="78">
        <f t="shared" si="2"/>
        <v>2680.41</v>
      </c>
      <c r="F11" s="78">
        <f t="shared" si="3"/>
        <v>257412.44</v>
      </c>
      <c r="G11" s="119"/>
      <c r="H11" s="78">
        <v>372091.78</v>
      </c>
      <c r="I11" s="78">
        <v>254732.03</v>
      </c>
    </row>
    <row r="12" spans="1:9" ht="17.25">
      <c r="A12" s="117" t="s">
        <v>126</v>
      </c>
      <c r="B12" s="78">
        <f t="shared" si="0"/>
        <v>-3320</v>
      </c>
      <c r="C12" s="78">
        <f t="shared" si="1"/>
        <v>124640.26</v>
      </c>
      <c r="D12" s="120" t="s">
        <v>127</v>
      </c>
      <c r="E12" s="78">
        <f t="shared" si="2"/>
        <v>46872</v>
      </c>
      <c r="F12" s="78">
        <f t="shared" si="3"/>
        <v>1668986.42</v>
      </c>
      <c r="G12" s="119"/>
      <c r="H12" s="78">
        <v>127960.26</v>
      </c>
      <c r="I12" s="78">
        <v>1622114.42</v>
      </c>
    </row>
    <row r="13" spans="1:9" ht="17.25">
      <c r="A13" s="117" t="s">
        <v>128</v>
      </c>
      <c r="B13" s="78">
        <f t="shared" si="0"/>
        <v>5428.25</v>
      </c>
      <c r="C13" s="78">
        <f t="shared" si="1"/>
        <v>167488.63</v>
      </c>
      <c r="D13" s="120" t="s">
        <v>129</v>
      </c>
      <c r="E13" s="78">
        <f t="shared" si="2"/>
        <v>127291.06</v>
      </c>
      <c r="F13" s="78">
        <f t="shared" si="3"/>
        <v>325070.47</v>
      </c>
      <c r="G13" s="119"/>
      <c r="H13" s="78">
        <v>162060.38</v>
      </c>
      <c r="I13" s="78">
        <v>197779.41</v>
      </c>
    </row>
    <row r="14" spans="1:9" ht="17.25">
      <c r="A14" s="117" t="s">
        <v>130</v>
      </c>
      <c r="B14" s="78">
        <f t="shared" si="0"/>
        <v>29658.03</v>
      </c>
      <c r="C14" s="78">
        <f t="shared" si="1"/>
        <v>663453.9400000001</v>
      </c>
      <c r="D14" s="120" t="s">
        <v>131</v>
      </c>
      <c r="E14" s="78">
        <f t="shared" si="2"/>
        <v>3839.7999999999997</v>
      </c>
      <c r="F14" s="78">
        <f t="shared" si="3"/>
        <v>486555.14999999997</v>
      </c>
      <c r="G14" s="119"/>
      <c r="H14" s="78">
        <v>633795.91</v>
      </c>
      <c r="I14" s="78">
        <v>482715.35</v>
      </c>
    </row>
    <row r="15" spans="1:9" ht="17.25">
      <c r="A15" s="117" t="s">
        <v>132</v>
      </c>
      <c r="B15" s="78">
        <f t="shared" si="0"/>
        <v>5191.900000000001</v>
      </c>
      <c r="C15" s="78">
        <f t="shared" si="1"/>
        <v>299460.64</v>
      </c>
      <c r="D15" s="120" t="s">
        <v>133</v>
      </c>
      <c r="E15" s="78">
        <f t="shared" si="2"/>
        <v>19649.210000000003</v>
      </c>
      <c r="F15" s="78">
        <f t="shared" si="3"/>
        <v>1362540.31</v>
      </c>
      <c r="G15" s="119"/>
      <c r="H15" s="78">
        <v>294268.74</v>
      </c>
      <c r="I15" s="78">
        <v>1342891.1</v>
      </c>
    </row>
    <row r="16" spans="1:9" ht="17.25">
      <c r="A16" s="117" t="s">
        <v>134</v>
      </c>
      <c r="B16" s="78">
        <f t="shared" si="0"/>
        <v>2162.45</v>
      </c>
      <c r="C16" s="78">
        <f t="shared" si="1"/>
        <v>128460.56</v>
      </c>
      <c r="D16" s="120" t="s">
        <v>135</v>
      </c>
      <c r="E16" s="78">
        <f t="shared" si="2"/>
        <v>1150</v>
      </c>
      <c r="F16" s="78">
        <f t="shared" si="3"/>
        <v>109292.07</v>
      </c>
      <c r="G16" s="119"/>
      <c r="H16" s="78">
        <v>126298.11</v>
      </c>
      <c r="I16" s="78">
        <v>108142.07</v>
      </c>
    </row>
    <row r="17" spans="1:9" ht="17.25">
      <c r="A17" s="117" t="s">
        <v>136</v>
      </c>
      <c r="B17" s="78">
        <f t="shared" si="0"/>
        <v>-13271.82</v>
      </c>
      <c r="C17" s="78">
        <f t="shared" si="1"/>
        <v>326641.88</v>
      </c>
      <c r="D17" s="120" t="s">
        <v>137</v>
      </c>
      <c r="E17" s="78">
        <f t="shared" si="2"/>
        <v>2831.02</v>
      </c>
      <c r="F17" s="78">
        <f t="shared" si="3"/>
        <v>410168.76</v>
      </c>
      <c r="G17" s="119"/>
      <c r="H17" s="78">
        <v>339913.7</v>
      </c>
      <c r="I17" s="78">
        <v>407337.74</v>
      </c>
    </row>
    <row r="18" spans="1:9" ht="17.25">
      <c r="A18" s="117" t="s">
        <v>138</v>
      </c>
      <c r="B18" s="78">
        <f t="shared" si="0"/>
        <v>0</v>
      </c>
      <c r="C18" s="78">
        <f t="shared" si="1"/>
        <v>35377.31</v>
      </c>
      <c r="D18" s="120" t="s">
        <v>139</v>
      </c>
      <c r="E18" s="78">
        <f t="shared" si="2"/>
        <v>2540.13</v>
      </c>
      <c r="F18" s="78">
        <f t="shared" si="3"/>
        <v>1561993.8199999998</v>
      </c>
      <c r="G18" s="119"/>
      <c r="H18" s="78">
        <v>35377.31</v>
      </c>
      <c r="I18" s="78">
        <v>1559453.69</v>
      </c>
    </row>
    <row r="19" spans="1:9" ht="17.25">
      <c r="A19" s="117" t="s">
        <v>140</v>
      </c>
      <c r="B19" s="78">
        <f t="shared" si="0"/>
        <v>4093.95</v>
      </c>
      <c r="C19" s="78">
        <f t="shared" si="1"/>
        <v>190187.99000000002</v>
      </c>
      <c r="D19" s="120" t="s">
        <v>141</v>
      </c>
      <c r="E19" s="78">
        <f t="shared" si="2"/>
        <v>-533</v>
      </c>
      <c r="F19" s="78">
        <f t="shared" si="3"/>
        <v>34478.34</v>
      </c>
      <c r="G19" s="119"/>
      <c r="H19" s="78">
        <v>186094.04</v>
      </c>
      <c r="I19" s="78">
        <v>35011.34</v>
      </c>
    </row>
    <row r="20" spans="1:9" ht="17.25">
      <c r="A20" s="117" t="s">
        <v>142</v>
      </c>
      <c r="B20" s="78">
        <f t="shared" si="0"/>
        <v>3583.790000000001</v>
      </c>
      <c r="C20" s="78">
        <f t="shared" si="1"/>
        <v>770082.06</v>
      </c>
      <c r="D20" s="120" t="s">
        <v>143</v>
      </c>
      <c r="E20" s="78">
        <f t="shared" si="2"/>
        <v>1762.1</v>
      </c>
      <c r="F20" s="78">
        <f t="shared" si="3"/>
        <v>44744.46</v>
      </c>
      <c r="G20" s="119"/>
      <c r="H20" s="78">
        <v>766498.27</v>
      </c>
      <c r="I20" s="78">
        <v>42982.36</v>
      </c>
    </row>
    <row r="21" spans="1:9" ht="17.25">
      <c r="A21" s="117" t="s">
        <v>144</v>
      </c>
      <c r="B21" s="78">
        <f t="shared" si="0"/>
        <v>956</v>
      </c>
      <c r="C21" s="78">
        <f t="shared" si="1"/>
        <v>66042.92</v>
      </c>
      <c r="D21" s="120" t="s">
        <v>145</v>
      </c>
      <c r="E21" s="78">
        <f t="shared" si="2"/>
        <v>3539.7400000000002</v>
      </c>
      <c r="F21" s="78">
        <f t="shared" si="3"/>
        <v>493363.77</v>
      </c>
      <c r="G21" s="119"/>
      <c r="H21" s="78">
        <v>65086.92</v>
      </c>
      <c r="I21" s="78">
        <v>489824.03</v>
      </c>
    </row>
    <row r="22" spans="1:9" ht="17.25">
      <c r="A22" s="117" t="s">
        <v>146</v>
      </c>
      <c r="B22" s="78">
        <f t="shared" si="0"/>
        <v>13102.689999999999</v>
      </c>
      <c r="C22" s="78">
        <f t="shared" si="1"/>
        <v>1079693.0699999998</v>
      </c>
      <c r="D22" s="120" t="s">
        <v>147</v>
      </c>
      <c r="E22" s="78">
        <f t="shared" si="2"/>
        <v>343.55</v>
      </c>
      <c r="F22" s="78">
        <f t="shared" si="3"/>
        <v>139037.09</v>
      </c>
      <c r="G22" s="119"/>
      <c r="H22" s="78">
        <v>1066590.38</v>
      </c>
      <c r="I22" s="78">
        <v>138693.54</v>
      </c>
    </row>
    <row r="23" spans="1:9" ht="17.25">
      <c r="A23" s="117" t="s">
        <v>216</v>
      </c>
      <c r="B23" s="78">
        <f t="shared" si="0"/>
        <v>854043.5399999999</v>
      </c>
      <c r="C23" s="78">
        <f t="shared" si="1"/>
        <v>27481322.519999996</v>
      </c>
      <c r="D23" s="120" t="s">
        <v>149</v>
      </c>
      <c r="E23" s="78">
        <f t="shared" si="2"/>
        <v>0</v>
      </c>
      <c r="F23" s="78">
        <f t="shared" si="3"/>
        <v>110971.87</v>
      </c>
      <c r="G23" s="119"/>
      <c r="H23" s="78">
        <v>26627278.979999997</v>
      </c>
      <c r="I23" s="78">
        <v>110971.87</v>
      </c>
    </row>
    <row r="24" spans="1:9" ht="17.25">
      <c r="A24" s="117" t="s">
        <v>237</v>
      </c>
      <c r="B24" s="78">
        <f t="shared" si="0"/>
        <v>490</v>
      </c>
      <c r="C24" s="78">
        <f t="shared" si="1"/>
        <v>67541.74</v>
      </c>
      <c r="D24" s="120" t="s">
        <v>151</v>
      </c>
      <c r="E24" s="78">
        <f t="shared" si="2"/>
        <v>0</v>
      </c>
      <c r="F24" s="78">
        <f t="shared" si="3"/>
        <v>46265.52</v>
      </c>
      <c r="G24" s="119"/>
      <c r="H24" s="78">
        <v>67051.74</v>
      </c>
      <c r="I24" s="78">
        <v>46265.52</v>
      </c>
    </row>
    <row r="25" spans="1:9" ht="17.25">
      <c r="A25" s="117" t="s">
        <v>152</v>
      </c>
      <c r="B25" s="78">
        <f t="shared" si="0"/>
        <v>292.86</v>
      </c>
      <c r="C25" s="78">
        <f t="shared" si="1"/>
        <v>132718.91999999998</v>
      </c>
      <c r="D25" s="120" t="s">
        <v>153</v>
      </c>
      <c r="E25" s="78">
        <f t="shared" si="2"/>
        <v>-22.470000000000027</v>
      </c>
      <c r="F25" s="78">
        <f t="shared" si="3"/>
        <v>122646.45</v>
      </c>
      <c r="G25" s="119"/>
      <c r="H25" s="78">
        <v>132426.06</v>
      </c>
      <c r="I25" s="78">
        <v>122668.92</v>
      </c>
    </row>
    <row r="26" spans="1:9" ht="17.25">
      <c r="A26" s="117" t="s">
        <v>154</v>
      </c>
      <c r="B26" s="78">
        <f t="shared" si="0"/>
        <v>4273.5</v>
      </c>
      <c r="C26" s="78">
        <f t="shared" si="1"/>
        <v>679014.92</v>
      </c>
      <c r="D26" s="120" t="s">
        <v>155</v>
      </c>
      <c r="E26" s="78">
        <f t="shared" si="2"/>
        <v>317.080000000004</v>
      </c>
      <c r="F26" s="78">
        <f t="shared" si="3"/>
        <v>953207.35</v>
      </c>
      <c r="G26" s="119"/>
      <c r="H26" s="78">
        <v>674741.42</v>
      </c>
      <c r="I26" s="78">
        <v>952890.27</v>
      </c>
    </row>
    <row r="27" spans="1:9" ht="17.25">
      <c r="A27" s="117" t="s">
        <v>156</v>
      </c>
      <c r="B27" s="78">
        <f t="shared" si="0"/>
        <v>6104.789999999999</v>
      </c>
      <c r="C27" s="78">
        <f t="shared" si="1"/>
        <v>527893.26</v>
      </c>
      <c r="D27" s="120" t="s">
        <v>157</v>
      </c>
      <c r="E27" s="78">
        <f t="shared" si="2"/>
        <v>1874.59</v>
      </c>
      <c r="F27" s="78">
        <f t="shared" si="3"/>
        <v>148266.28</v>
      </c>
      <c r="G27" s="119"/>
      <c r="H27" s="78">
        <v>521788.47</v>
      </c>
      <c r="I27" s="78">
        <v>146391.69</v>
      </c>
    </row>
    <row r="28" spans="1:9" ht="17.25">
      <c r="A28" s="117" t="s">
        <v>158</v>
      </c>
      <c r="B28" s="78">
        <f t="shared" si="0"/>
        <v>22929.28</v>
      </c>
      <c r="C28" s="78">
        <f t="shared" si="1"/>
        <v>418845.81000000006</v>
      </c>
      <c r="D28" s="120" t="s">
        <v>159</v>
      </c>
      <c r="E28" s="78">
        <f t="shared" si="2"/>
        <v>32258.5</v>
      </c>
      <c r="F28" s="78">
        <f t="shared" si="3"/>
        <v>549249.31</v>
      </c>
      <c r="G28" s="119"/>
      <c r="H28" s="78">
        <v>395916.53</v>
      </c>
      <c r="I28" s="78">
        <v>516990.81</v>
      </c>
    </row>
    <row r="29" spans="1:9" ht="17.25">
      <c r="A29" s="117" t="s">
        <v>160</v>
      </c>
      <c r="B29" s="78">
        <f t="shared" si="0"/>
        <v>-3301.17</v>
      </c>
      <c r="C29" s="78">
        <f t="shared" si="1"/>
        <v>107173.55</v>
      </c>
      <c r="D29" s="120" t="s">
        <v>161</v>
      </c>
      <c r="E29" s="78">
        <f t="shared" si="2"/>
        <v>28780.65</v>
      </c>
      <c r="F29" s="78">
        <f t="shared" si="3"/>
        <v>462799.01</v>
      </c>
      <c r="G29" s="119"/>
      <c r="H29" s="78">
        <v>110474.72</v>
      </c>
      <c r="I29" s="78">
        <v>434018.36</v>
      </c>
    </row>
    <row r="30" spans="1:9" ht="17.25">
      <c r="A30" s="117" t="s">
        <v>162</v>
      </c>
      <c r="B30" s="78">
        <f t="shared" si="0"/>
        <v>-62105.060000000005</v>
      </c>
      <c r="C30" s="78">
        <f t="shared" si="1"/>
        <v>558127.2799999999</v>
      </c>
      <c r="D30" s="120" t="s">
        <v>163</v>
      </c>
      <c r="E30" s="78">
        <f t="shared" si="2"/>
        <v>53156.180000000015</v>
      </c>
      <c r="F30" s="78">
        <f t="shared" si="3"/>
        <v>2642268.5500000003</v>
      </c>
      <c r="G30" s="119"/>
      <c r="H30" s="78">
        <v>620232.34</v>
      </c>
      <c r="I30" s="78">
        <v>2589112.37</v>
      </c>
    </row>
    <row r="31" spans="1:9" ht="17.25">
      <c r="A31" s="117" t="s">
        <v>164</v>
      </c>
      <c r="B31" s="78">
        <f t="shared" si="0"/>
        <v>4949.429999999999</v>
      </c>
      <c r="C31" s="78">
        <f t="shared" si="1"/>
        <v>381468.93</v>
      </c>
      <c r="D31" s="120" t="s">
        <v>165</v>
      </c>
      <c r="E31" s="78">
        <f t="shared" si="2"/>
        <v>690.08</v>
      </c>
      <c r="F31" s="78">
        <f t="shared" si="3"/>
        <v>145862.09</v>
      </c>
      <c r="G31" s="119"/>
      <c r="H31" s="78">
        <v>376519.5</v>
      </c>
      <c r="I31" s="78">
        <v>145172.01</v>
      </c>
    </row>
    <row r="32" spans="1:9" ht="17.25">
      <c r="A32" s="117" t="s">
        <v>166</v>
      </c>
      <c r="B32" s="78">
        <f t="shared" si="0"/>
        <v>3597.8500000000004</v>
      </c>
      <c r="C32" s="78">
        <f t="shared" si="1"/>
        <v>323060.19</v>
      </c>
      <c r="D32" s="120" t="s">
        <v>167</v>
      </c>
      <c r="E32" s="78">
        <f t="shared" si="2"/>
        <v>2919.08</v>
      </c>
      <c r="F32" s="78">
        <f t="shared" si="3"/>
        <v>95114.42</v>
      </c>
      <c r="G32" s="119"/>
      <c r="H32" s="78">
        <v>319462.34</v>
      </c>
      <c r="I32" s="78">
        <v>92195.34</v>
      </c>
    </row>
    <row r="33" spans="1:9" ht="17.25">
      <c r="A33" s="117" t="s">
        <v>168</v>
      </c>
      <c r="B33" s="78">
        <f t="shared" si="0"/>
        <v>11988.269999999999</v>
      </c>
      <c r="C33" s="78">
        <f t="shared" si="1"/>
        <v>149380.94999999998</v>
      </c>
      <c r="D33" s="120" t="s">
        <v>169</v>
      </c>
      <c r="E33" s="78">
        <f t="shared" si="2"/>
        <v>11664.900000000001</v>
      </c>
      <c r="F33" s="78">
        <f t="shared" si="3"/>
        <v>1757809.0799999998</v>
      </c>
      <c r="G33" s="119"/>
      <c r="H33" s="78">
        <v>137392.68</v>
      </c>
      <c r="I33" s="78">
        <v>1746144.18</v>
      </c>
    </row>
    <row r="34" spans="1:9" ht="17.25">
      <c r="A34" s="117" t="s">
        <v>170</v>
      </c>
      <c r="B34" s="78">
        <f t="shared" si="0"/>
        <v>24279.03</v>
      </c>
      <c r="C34" s="78">
        <f t="shared" si="1"/>
        <v>1133982.82</v>
      </c>
      <c r="D34" s="120" t="s">
        <v>171</v>
      </c>
      <c r="E34" s="78">
        <f t="shared" si="2"/>
        <v>1085755.93</v>
      </c>
      <c r="F34" s="78">
        <f t="shared" si="3"/>
        <v>36346127.73</v>
      </c>
      <c r="G34" s="119"/>
      <c r="H34" s="78">
        <v>1109703.79</v>
      </c>
      <c r="I34" s="78">
        <v>35260371.8</v>
      </c>
    </row>
    <row r="35" spans="1:9" ht="17.25">
      <c r="A35" s="117" t="s">
        <v>172</v>
      </c>
      <c r="B35" s="78">
        <f t="shared" si="0"/>
        <v>-838</v>
      </c>
      <c r="C35" s="78">
        <f t="shared" si="1"/>
        <v>68780.55</v>
      </c>
      <c r="D35" s="120" t="s">
        <v>173</v>
      </c>
      <c r="E35" s="78">
        <f t="shared" si="2"/>
        <v>4705.3099999999995</v>
      </c>
      <c r="F35" s="78">
        <f t="shared" si="3"/>
        <v>229162.18</v>
      </c>
      <c r="G35" s="119"/>
      <c r="H35" s="78">
        <v>69618.55</v>
      </c>
      <c r="I35" s="78">
        <v>224456.87</v>
      </c>
    </row>
    <row r="36" spans="1:9" ht="17.25">
      <c r="A36" s="117" t="s">
        <v>174</v>
      </c>
      <c r="B36" s="78">
        <f t="shared" si="0"/>
        <v>1309.1200000000001</v>
      </c>
      <c r="C36" s="78">
        <f t="shared" si="1"/>
        <v>741268.72</v>
      </c>
      <c r="D36" s="120" t="s">
        <v>175</v>
      </c>
      <c r="E36" s="78">
        <f t="shared" si="2"/>
        <v>295.91</v>
      </c>
      <c r="F36" s="78">
        <f t="shared" si="3"/>
        <v>90472.91</v>
      </c>
      <c r="G36" s="119"/>
      <c r="H36" s="78">
        <v>739959.6</v>
      </c>
      <c r="I36" s="78">
        <v>90177</v>
      </c>
    </row>
    <row r="37" spans="1:9" ht="17.25">
      <c r="A37" s="117" t="s">
        <v>176</v>
      </c>
      <c r="B37" s="78">
        <f aca="true" t="shared" si="4" ref="B37:B53">E96</f>
        <v>298657.66</v>
      </c>
      <c r="C37" s="78">
        <f aca="true" t="shared" si="5" ref="C37:C53">B37+H37</f>
        <v>14537975.940000001</v>
      </c>
      <c r="D37" s="120" t="s">
        <v>177</v>
      </c>
      <c r="E37" s="78">
        <f t="shared" si="2"/>
        <v>37542.94</v>
      </c>
      <c r="F37" s="78">
        <f t="shared" si="3"/>
        <v>3932712.6999999997</v>
      </c>
      <c r="G37" s="119"/>
      <c r="H37" s="78">
        <v>14239318.280000001</v>
      </c>
      <c r="I37" s="78">
        <v>3895169.76</v>
      </c>
    </row>
    <row r="38" spans="1:9" ht="17.25">
      <c r="A38" s="117" t="s">
        <v>178</v>
      </c>
      <c r="B38" s="78">
        <f t="shared" si="4"/>
        <v>52</v>
      </c>
      <c r="C38" s="78">
        <f t="shared" si="5"/>
        <v>6410.59</v>
      </c>
      <c r="D38" s="120" t="s">
        <v>179</v>
      </c>
      <c r="E38" s="78">
        <f t="shared" si="2"/>
        <v>46111.72</v>
      </c>
      <c r="F38" s="78">
        <f t="shared" si="3"/>
        <v>2115659.93</v>
      </c>
      <c r="G38" s="119"/>
      <c r="H38" s="78">
        <v>6358.59</v>
      </c>
      <c r="I38" s="78">
        <v>2069548.21</v>
      </c>
    </row>
    <row r="39" spans="1:9" ht="17.25">
      <c r="A39" s="117" t="s">
        <v>180</v>
      </c>
      <c r="B39" s="78">
        <f t="shared" si="4"/>
        <v>8111.26</v>
      </c>
      <c r="C39" s="78">
        <f t="shared" si="5"/>
        <v>163827.07</v>
      </c>
      <c r="D39" s="120" t="s">
        <v>181</v>
      </c>
      <c r="E39" s="78">
        <f t="shared" si="2"/>
        <v>3378</v>
      </c>
      <c r="F39" s="78">
        <f t="shared" si="3"/>
        <v>285611.02</v>
      </c>
      <c r="G39" s="119"/>
      <c r="H39" s="78">
        <v>155715.81</v>
      </c>
      <c r="I39" s="78">
        <v>282233.02</v>
      </c>
    </row>
    <row r="40" spans="1:9" ht="17.25">
      <c r="A40" s="117" t="s">
        <v>182</v>
      </c>
      <c r="B40" s="78">
        <f t="shared" si="4"/>
        <v>3275.62</v>
      </c>
      <c r="C40" s="78">
        <f t="shared" si="5"/>
        <v>258943.82</v>
      </c>
      <c r="D40" s="120" t="s">
        <v>183</v>
      </c>
      <c r="E40" s="78">
        <f t="shared" si="2"/>
        <v>-119</v>
      </c>
      <c r="F40" s="78">
        <f t="shared" si="3"/>
        <v>53981.7</v>
      </c>
      <c r="G40" s="119"/>
      <c r="H40" s="78">
        <v>255668.2</v>
      </c>
      <c r="I40" s="78">
        <v>54100.7</v>
      </c>
    </row>
    <row r="41" spans="1:9" ht="17.25">
      <c r="A41" s="117" t="s">
        <v>184</v>
      </c>
      <c r="B41" s="78">
        <f t="shared" si="4"/>
        <v>7074.629999999999</v>
      </c>
      <c r="C41" s="78">
        <f t="shared" si="5"/>
        <v>315652.63</v>
      </c>
      <c r="D41" s="120" t="s">
        <v>185</v>
      </c>
      <c r="E41" s="78">
        <f t="shared" si="2"/>
        <v>-625.19</v>
      </c>
      <c r="F41" s="78">
        <f t="shared" si="3"/>
        <v>170919.75</v>
      </c>
      <c r="G41" s="119"/>
      <c r="H41" s="78">
        <v>308578</v>
      </c>
      <c r="I41" s="78">
        <v>171544.94</v>
      </c>
    </row>
    <row r="42" spans="1:9" ht="17.25">
      <c r="A42" s="117" t="s">
        <v>186</v>
      </c>
      <c r="B42" s="78">
        <f t="shared" si="4"/>
        <v>1677.24</v>
      </c>
      <c r="C42" s="78">
        <f t="shared" si="5"/>
        <v>131030.3</v>
      </c>
      <c r="D42" s="120" t="s">
        <v>217</v>
      </c>
      <c r="E42" s="78">
        <f t="shared" si="2"/>
        <v>1442.5200000000002</v>
      </c>
      <c r="F42" s="78">
        <f t="shared" si="3"/>
        <v>75960.26000000001</v>
      </c>
      <c r="G42" s="119"/>
      <c r="H42" s="78">
        <v>129353.06</v>
      </c>
      <c r="I42" s="78">
        <v>74517.74</v>
      </c>
    </row>
    <row r="43" spans="1:9" ht="17.25">
      <c r="A43" s="117" t="s">
        <v>188</v>
      </c>
      <c r="B43" s="78">
        <f t="shared" si="4"/>
        <v>3004</v>
      </c>
      <c r="C43" s="78">
        <f t="shared" si="5"/>
        <v>178419.1</v>
      </c>
      <c r="D43" s="120" t="s">
        <v>189</v>
      </c>
      <c r="E43" s="78">
        <f t="shared" si="2"/>
        <v>0</v>
      </c>
      <c r="F43" s="78">
        <f t="shared" si="3"/>
        <v>14511.98</v>
      </c>
      <c r="G43" s="119"/>
      <c r="H43" s="78">
        <v>175415.1</v>
      </c>
      <c r="I43" s="78">
        <v>14511.98</v>
      </c>
    </row>
    <row r="44" spans="1:9" ht="17.25">
      <c r="A44" s="117" t="s">
        <v>190</v>
      </c>
      <c r="B44" s="78">
        <f t="shared" si="4"/>
        <v>34395.66</v>
      </c>
      <c r="C44" s="78">
        <f t="shared" si="5"/>
        <v>526438.95</v>
      </c>
      <c r="D44" s="120" t="s">
        <v>191</v>
      </c>
      <c r="E44" s="78">
        <f t="shared" si="2"/>
        <v>4011.22</v>
      </c>
      <c r="F44" s="78">
        <f t="shared" si="3"/>
        <v>605202.98</v>
      </c>
      <c r="G44" s="119"/>
      <c r="H44" s="78">
        <v>492043.29</v>
      </c>
      <c r="I44" s="78">
        <v>601191.76</v>
      </c>
    </row>
    <row r="45" spans="1:9" ht="17.25">
      <c r="A45" s="117" t="s">
        <v>192</v>
      </c>
      <c r="B45" s="78">
        <f t="shared" si="4"/>
        <v>2114.23</v>
      </c>
      <c r="C45" s="78">
        <f t="shared" si="5"/>
        <v>162193.89</v>
      </c>
      <c r="D45" s="120" t="s">
        <v>193</v>
      </c>
      <c r="E45" s="78">
        <f t="shared" si="2"/>
        <v>15996.359999999999</v>
      </c>
      <c r="F45" s="78">
        <f t="shared" si="3"/>
        <v>2262697.77</v>
      </c>
      <c r="G45" s="119"/>
      <c r="H45" s="78">
        <v>160079.66</v>
      </c>
      <c r="I45" s="78">
        <v>2246701.41</v>
      </c>
    </row>
    <row r="46" spans="1:9" ht="17.25">
      <c r="A46" s="117" t="s">
        <v>194</v>
      </c>
      <c r="B46" s="78">
        <f t="shared" si="4"/>
        <v>2721.15</v>
      </c>
      <c r="C46" s="78">
        <f t="shared" si="5"/>
        <v>25813.420000000002</v>
      </c>
      <c r="D46" s="120" t="s">
        <v>195</v>
      </c>
      <c r="E46" s="78">
        <f t="shared" si="2"/>
        <v>-264</v>
      </c>
      <c r="F46" s="78">
        <f t="shared" si="3"/>
        <v>128816.27</v>
      </c>
      <c r="G46" s="119"/>
      <c r="H46" s="78">
        <v>23092.27</v>
      </c>
      <c r="I46" s="78">
        <v>129080.27</v>
      </c>
    </row>
    <row r="47" spans="1:9" ht="17.25">
      <c r="A47" s="117" t="s">
        <v>196</v>
      </c>
      <c r="B47" s="78">
        <f t="shared" si="4"/>
        <v>3831.6000000000004</v>
      </c>
      <c r="C47" s="78">
        <f t="shared" si="5"/>
        <v>202671.93</v>
      </c>
      <c r="D47" s="120" t="s">
        <v>197</v>
      </c>
      <c r="E47" s="78">
        <f t="shared" si="2"/>
        <v>2718.39</v>
      </c>
      <c r="F47" s="78">
        <f t="shared" si="3"/>
        <v>350809.9</v>
      </c>
      <c r="G47" s="119"/>
      <c r="H47" s="78">
        <v>198840.33</v>
      </c>
      <c r="I47" s="78">
        <v>348091.51</v>
      </c>
    </row>
    <row r="48" spans="1:9" ht="17.25">
      <c r="A48" s="117" t="s">
        <v>198</v>
      </c>
      <c r="B48" s="78">
        <f t="shared" si="4"/>
        <v>-99</v>
      </c>
      <c r="C48" s="78">
        <f t="shared" si="5"/>
        <v>29483.14</v>
      </c>
      <c r="D48" s="120" t="s">
        <v>199</v>
      </c>
      <c r="E48" s="78">
        <f t="shared" si="2"/>
        <v>11544.629999999997</v>
      </c>
      <c r="F48" s="78">
        <f t="shared" si="3"/>
        <v>229910.49</v>
      </c>
      <c r="G48" s="119"/>
      <c r="H48" s="78">
        <v>29582.14</v>
      </c>
      <c r="I48" s="78">
        <v>218365.86</v>
      </c>
    </row>
    <row r="49" spans="1:9" ht="17.25">
      <c r="A49" s="117" t="s">
        <v>200</v>
      </c>
      <c r="B49" s="78">
        <f t="shared" si="4"/>
        <v>14654.89</v>
      </c>
      <c r="C49" s="78">
        <f t="shared" si="5"/>
        <v>622602.4400000001</v>
      </c>
      <c r="D49" s="120" t="s">
        <v>201</v>
      </c>
      <c r="E49" s="78">
        <f t="shared" si="2"/>
        <v>106134.73000000001</v>
      </c>
      <c r="F49" s="78">
        <f t="shared" si="3"/>
        <v>8313703.5600000005</v>
      </c>
      <c r="G49" s="119"/>
      <c r="H49" s="78">
        <v>607947.55</v>
      </c>
      <c r="I49" s="78">
        <v>8207568.83</v>
      </c>
    </row>
    <row r="50" spans="1:9" ht="17.25">
      <c r="A50" s="117" t="s">
        <v>202</v>
      </c>
      <c r="B50" s="78">
        <f t="shared" si="4"/>
        <v>22052.63</v>
      </c>
      <c r="C50" s="78">
        <f t="shared" si="5"/>
        <v>137694.11</v>
      </c>
      <c r="D50" s="120" t="s">
        <v>203</v>
      </c>
      <c r="E50" s="78">
        <f t="shared" si="2"/>
        <v>41982.32</v>
      </c>
      <c r="F50" s="78">
        <f t="shared" si="3"/>
        <v>1503019.76</v>
      </c>
      <c r="G50" s="119"/>
      <c r="H50" s="78">
        <v>115641.48</v>
      </c>
      <c r="I50" s="78">
        <v>1461037.44</v>
      </c>
    </row>
    <row r="51" spans="1:9" ht="18" thickBot="1">
      <c r="A51" s="117" t="s">
        <v>204</v>
      </c>
      <c r="B51" s="78">
        <f t="shared" si="4"/>
        <v>297927.73</v>
      </c>
      <c r="C51" s="78">
        <f t="shared" si="5"/>
        <v>17510451.1</v>
      </c>
      <c r="D51" s="120" t="s">
        <v>205</v>
      </c>
      <c r="E51" s="97">
        <f t="shared" si="2"/>
        <v>-1970767.6</v>
      </c>
      <c r="F51" s="161">
        <f t="shared" si="3"/>
        <v>2751615.4100000053</v>
      </c>
      <c r="G51" s="119"/>
      <c r="H51" s="78">
        <v>17212523.37</v>
      </c>
      <c r="I51" s="78">
        <v>4722383.010000005</v>
      </c>
    </row>
    <row r="52" spans="1:9" ht="18" thickTop="1">
      <c r="A52" s="117" t="s">
        <v>206</v>
      </c>
      <c r="B52" s="78">
        <f t="shared" si="4"/>
        <v>0</v>
      </c>
      <c r="C52" s="78">
        <f t="shared" si="5"/>
        <v>65691.05</v>
      </c>
      <c r="D52" s="120"/>
      <c r="E52" s="164"/>
      <c r="F52" s="165"/>
      <c r="G52" s="119"/>
      <c r="H52" s="78">
        <v>65691.05</v>
      </c>
      <c r="I52" s="165"/>
    </row>
    <row r="53" spans="1:9" ht="17.25">
      <c r="A53" s="123" t="s">
        <v>207</v>
      </c>
      <c r="B53" s="78">
        <f t="shared" si="4"/>
        <v>564.83</v>
      </c>
      <c r="C53" s="78">
        <f t="shared" si="5"/>
        <v>137991.43999999997</v>
      </c>
      <c r="D53" s="166" t="s">
        <v>208</v>
      </c>
      <c r="E53" s="89">
        <f>SUM(B5:B53)+SUM(E5:E51)</f>
        <v>1457450.1099999994</v>
      </c>
      <c r="F53" s="89">
        <f>SUM(C5:C53)+SUM(F5:F51)</f>
        <v>155333242.47000003</v>
      </c>
      <c r="G53" s="119"/>
      <c r="H53" s="78">
        <v>137426.61</v>
      </c>
      <c r="I53" s="89">
        <v>0</v>
      </c>
    </row>
    <row r="54" spans="1:6" ht="12.75">
      <c r="A54" s="119"/>
      <c r="B54" s="98"/>
      <c r="C54" s="85"/>
      <c r="F54" t="s">
        <v>106</v>
      </c>
    </row>
    <row r="55" ht="12.75">
      <c r="I55">
        <f>SUM(H1:H53)+SUM(I1:I51)</f>
        <v>153875792.36</v>
      </c>
    </row>
    <row r="57" ht="12.75">
      <c r="A57" t="s">
        <v>106</v>
      </c>
    </row>
    <row r="58" ht="12.75">
      <c r="A58" t="s">
        <v>106</v>
      </c>
    </row>
    <row r="59" ht="12.75">
      <c r="A59" t="s">
        <v>106</v>
      </c>
    </row>
    <row r="63" spans="1:10" ht="17.25">
      <c r="A63" s="126"/>
      <c r="B63" s="127">
        <v>10601</v>
      </c>
      <c r="C63" s="127">
        <v>10602</v>
      </c>
      <c r="D63" s="127">
        <v>10603</v>
      </c>
      <c r="E63" s="128" t="s">
        <v>218</v>
      </c>
      <c r="F63" s="126"/>
      <c r="G63" s="127">
        <v>10601</v>
      </c>
      <c r="H63" s="127">
        <v>10602</v>
      </c>
      <c r="I63" s="127">
        <v>10603</v>
      </c>
      <c r="J63" s="128" t="s">
        <v>218</v>
      </c>
    </row>
    <row r="64" spans="1:10" ht="17.25">
      <c r="A64" s="129" t="s">
        <v>112</v>
      </c>
      <c r="B64" s="106">
        <v>-12736</v>
      </c>
      <c r="C64" s="106">
        <v>44507.29</v>
      </c>
      <c r="D64" s="106">
        <v>1304.34</v>
      </c>
      <c r="E64" s="107">
        <f aca="true" t="shared" si="6" ref="E64:E95">SUM(B64:D64)</f>
        <v>33075.63</v>
      </c>
      <c r="F64" s="131" t="s">
        <v>113</v>
      </c>
      <c r="G64" s="106">
        <v>-138</v>
      </c>
      <c r="H64" s="106">
        <v>6479.61</v>
      </c>
      <c r="I64" s="106">
        <v>534.38</v>
      </c>
      <c r="J64" s="107">
        <f aca="true" t="shared" si="7" ref="J64:J110">SUM(G64:I64)</f>
        <v>6875.99</v>
      </c>
    </row>
    <row r="65" spans="1:10" ht="17.25">
      <c r="A65" s="129" t="s">
        <v>114</v>
      </c>
      <c r="B65" s="106">
        <v>-5086.86</v>
      </c>
      <c r="C65" s="106">
        <v>10045.6</v>
      </c>
      <c r="D65" s="106">
        <v>399.95</v>
      </c>
      <c r="E65" s="107">
        <f t="shared" si="6"/>
        <v>5358.6900000000005</v>
      </c>
      <c r="F65" s="131" t="s">
        <v>115</v>
      </c>
      <c r="G65" s="106">
        <v>0</v>
      </c>
      <c r="H65" s="106">
        <v>1125.75</v>
      </c>
      <c r="I65" s="106">
        <v>52.64</v>
      </c>
      <c r="J65" s="107">
        <f t="shared" si="7"/>
        <v>1178.39</v>
      </c>
    </row>
    <row r="66" spans="1:10" ht="17.25">
      <c r="A66" s="129" t="s">
        <v>116</v>
      </c>
      <c r="B66" s="106">
        <v>0</v>
      </c>
      <c r="C66" s="106">
        <v>3638.55</v>
      </c>
      <c r="D66" s="106">
        <v>102.6</v>
      </c>
      <c r="E66" s="107">
        <f t="shared" si="6"/>
        <v>3741.15</v>
      </c>
      <c r="F66" s="131" t="s">
        <v>117</v>
      </c>
      <c r="G66" s="106">
        <v>0</v>
      </c>
      <c r="H66" s="106">
        <v>816.34</v>
      </c>
      <c r="I66" s="106">
        <v>23.44</v>
      </c>
      <c r="J66" s="107">
        <f t="shared" si="7"/>
        <v>839.7800000000001</v>
      </c>
    </row>
    <row r="67" spans="1:10" ht="17.25">
      <c r="A67" s="129" t="s">
        <v>118</v>
      </c>
      <c r="B67" s="106">
        <v>0</v>
      </c>
      <c r="C67" s="106">
        <v>1661</v>
      </c>
      <c r="D67" s="106">
        <v>780.02</v>
      </c>
      <c r="E67" s="107">
        <f t="shared" si="6"/>
        <v>2441.02</v>
      </c>
      <c r="F67" s="131" t="s">
        <v>119</v>
      </c>
      <c r="G67" s="106">
        <v>-9221</v>
      </c>
      <c r="H67" s="106">
        <v>17514.11</v>
      </c>
      <c r="I67" s="106">
        <v>2545.37</v>
      </c>
      <c r="J67" s="107">
        <f t="shared" si="7"/>
        <v>10838.48</v>
      </c>
    </row>
    <row r="68" spans="1:10" ht="17.25">
      <c r="A68" s="129" t="s">
        <v>120</v>
      </c>
      <c r="B68" s="106">
        <v>18613</v>
      </c>
      <c r="C68" s="106">
        <v>16520.05</v>
      </c>
      <c r="D68" s="106">
        <v>2043.4</v>
      </c>
      <c r="E68" s="107">
        <f t="shared" si="6"/>
        <v>37176.450000000004</v>
      </c>
      <c r="F68" s="131" t="s">
        <v>121</v>
      </c>
      <c r="G68" s="106">
        <v>340</v>
      </c>
      <c r="H68" s="106">
        <v>1405.98</v>
      </c>
      <c r="I68" s="106">
        <v>334.13</v>
      </c>
      <c r="J68" s="107">
        <f t="shared" si="7"/>
        <v>2080.11</v>
      </c>
    </row>
    <row r="69" spans="1:10" ht="17.25">
      <c r="A69" s="129" t="s">
        <v>122</v>
      </c>
      <c r="B69" s="106">
        <v>-2481</v>
      </c>
      <c r="C69" s="106">
        <v>920.77</v>
      </c>
      <c r="D69" s="106">
        <v>273.32</v>
      </c>
      <c r="E69" s="107">
        <f t="shared" si="6"/>
        <v>-1286.91</v>
      </c>
      <c r="F69" s="131" t="s">
        <v>123</v>
      </c>
      <c r="G69" s="106">
        <v>-10</v>
      </c>
      <c r="H69" s="106">
        <v>2093</v>
      </c>
      <c r="I69" s="106">
        <v>0</v>
      </c>
      <c r="J69" s="107">
        <f t="shared" si="7"/>
        <v>2083</v>
      </c>
    </row>
    <row r="70" spans="1:10" ht="17.25">
      <c r="A70" s="129" t="s">
        <v>124</v>
      </c>
      <c r="B70" s="106">
        <v>-1835</v>
      </c>
      <c r="C70" s="106">
        <v>5048.85</v>
      </c>
      <c r="D70" s="106">
        <v>770.87</v>
      </c>
      <c r="E70" s="107">
        <f t="shared" si="6"/>
        <v>3984.7200000000003</v>
      </c>
      <c r="F70" s="131" t="s">
        <v>125</v>
      </c>
      <c r="G70" s="106">
        <v>204</v>
      </c>
      <c r="H70" s="106">
        <v>2272.77</v>
      </c>
      <c r="I70" s="106">
        <v>203.64</v>
      </c>
      <c r="J70" s="107">
        <f t="shared" si="7"/>
        <v>2680.41</v>
      </c>
    </row>
    <row r="71" spans="1:10" ht="17.25">
      <c r="A71" s="129" t="s">
        <v>126</v>
      </c>
      <c r="B71" s="106">
        <v>-1129</v>
      </c>
      <c r="C71" s="106">
        <v>-2194</v>
      </c>
      <c r="D71" s="106">
        <v>3</v>
      </c>
      <c r="E71" s="107">
        <f t="shared" si="6"/>
        <v>-3320</v>
      </c>
      <c r="F71" s="131" t="s">
        <v>127</v>
      </c>
      <c r="G71" s="106">
        <v>-13144</v>
      </c>
      <c r="H71" s="106">
        <v>56974.87</v>
      </c>
      <c r="I71" s="106">
        <v>3041.13</v>
      </c>
      <c r="J71" s="107">
        <f t="shared" si="7"/>
        <v>46872</v>
      </c>
    </row>
    <row r="72" spans="1:10" ht="17.25">
      <c r="A72" s="129" t="s">
        <v>128</v>
      </c>
      <c r="B72" s="106">
        <v>1212</v>
      </c>
      <c r="C72" s="106">
        <v>4201</v>
      </c>
      <c r="D72" s="106">
        <v>15.25</v>
      </c>
      <c r="E72" s="107">
        <f t="shared" si="6"/>
        <v>5428.25</v>
      </c>
      <c r="F72" s="131" t="s">
        <v>129</v>
      </c>
      <c r="G72" s="106">
        <v>120050</v>
      </c>
      <c r="H72" s="106">
        <v>6782</v>
      </c>
      <c r="I72" s="106">
        <v>459.06</v>
      </c>
      <c r="J72" s="107">
        <f t="shared" si="7"/>
        <v>127291.06</v>
      </c>
    </row>
    <row r="73" spans="1:10" ht="17.25">
      <c r="A73" s="129" t="s">
        <v>130</v>
      </c>
      <c r="B73" s="106">
        <v>20859</v>
      </c>
      <c r="C73" s="106">
        <v>8624.99</v>
      </c>
      <c r="D73" s="106">
        <v>174.04</v>
      </c>
      <c r="E73" s="107">
        <f t="shared" si="6"/>
        <v>29658.03</v>
      </c>
      <c r="F73" s="131" t="s">
        <v>131</v>
      </c>
      <c r="G73" s="106">
        <v>-2828</v>
      </c>
      <c r="H73" s="106">
        <v>3355.47</v>
      </c>
      <c r="I73" s="106">
        <v>3312.33</v>
      </c>
      <c r="J73" s="107">
        <f t="shared" si="7"/>
        <v>3839.7999999999997</v>
      </c>
    </row>
    <row r="74" spans="1:10" ht="17.25">
      <c r="A74" s="129" t="s">
        <v>132</v>
      </c>
      <c r="B74" s="106">
        <v>-160</v>
      </c>
      <c r="C74" s="106">
        <v>5291.13</v>
      </c>
      <c r="D74" s="106">
        <v>60.77</v>
      </c>
      <c r="E74" s="107">
        <f t="shared" si="6"/>
        <v>5191.900000000001</v>
      </c>
      <c r="F74" s="131" t="s">
        <v>133</v>
      </c>
      <c r="G74" s="106">
        <v>-1263</v>
      </c>
      <c r="H74" s="106">
        <v>18396.4</v>
      </c>
      <c r="I74" s="106">
        <v>2515.81</v>
      </c>
      <c r="J74" s="107">
        <f t="shared" si="7"/>
        <v>19649.210000000003</v>
      </c>
    </row>
    <row r="75" spans="1:10" ht="17.25">
      <c r="A75" s="129" t="s">
        <v>134</v>
      </c>
      <c r="B75" s="106">
        <v>-83</v>
      </c>
      <c r="C75" s="106">
        <v>2228</v>
      </c>
      <c r="D75" s="106">
        <v>17.45</v>
      </c>
      <c r="E75" s="107">
        <f t="shared" si="6"/>
        <v>2162.45</v>
      </c>
      <c r="F75" s="131" t="s">
        <v>135</v>
      </c>
      <c r="G75" s="106">
        <v>-1515</v>
      </c>
      <c r="H75" s="106">
        <v>2665</v>
      </c>
      <c r="I75" s="106">
        <v>0</v>
      </c>
      <c r="J75" s="107">
        <f t="shared" si="7"/>
        <v>1150</v>
      </c>
    </row>
    <row r="76" spans="1:10" ht="17.25">
      <c r="A76" s="129" t="s">
        <v>136</v>
      </c>
      <c r="B76" s="106">
        <v>0</v>
      </c>
      <c r="C76" s="106">
        <v>-14056.94</v>
      </c>
      <c r="D76" s="106">
        <v>785.12</v>
      </c>
      <c r="E76" s="107">
        <f t="shared" si="6"/>
        <v>-13271.82</v>
      </c>
      <c r="F76" s="131" t="s">
        <v>137</v>
      </c>
      <c r="G76" s="106">
        <v>-2151</v>
      </c>
      <c r="H76" s="106">
        <v>4906</v>
      </c>
      <c r="I76" s="106">
        <v>76.02</v>
      </c>
      <c r="J76" s="107">
        <f t="shared" si="7"/>
        <v>2831.02</v>
      </c>
    </row>
    <row r="77" spans="1:10" ht="17.25">
      <c r="A77" s="129" t="s">
        <v>138</v>
      </c>
      <c r="B77" s="106">
        <v>0</v>
      </c>
      <c r="C77" s="106">
        <v>0</v>
      </c>
      <c r="D77" s="106">
        <v>0</v>
      </c>
      <c r="E77" s="107">
        <f t="shared" si="6"/>
        <v>0</v>
      </c>
      <c r="F77" s="131" t="s">
        <v>139</v>
      </c>
      <c r="G77" s="106">
        <v>-61</v>
      </c>
      <c r="H77" s="106">
        <v>145.77</v>
      </c>
      <c r="I77" s="106">
        <v>2455.36</v>
      </c>
      <c r="J77" s="107">
        <f t="shared" si="7"/>
        <v>2540.13</v>
      </c>
    </row>
    <row r="78" spans="1:10" ht="17.25">
      <c r="A78" s="129" t="s">
        <v>140</v>
      </c>
      <c r="B78" s="106">
        <v>-135</v>
      </c>
      <c r="C78" s="106">
        <v>4213.4</v>
      </c>
      <c r="D78" s="106">
        <v>15.55</v>
      </c>
      <c r="E78" s="107">
        <f t="shared" si="6"/>
        <v>4093.95</v>
      </c>
      <c r="F78" s="131" t="s">
        <v>141</v>
      </c>
      <c r="G78" s="106">
        <v>0</v>
      </c>
      <c r="H78" s="106">
        <v>-533</v>
      </c>
      <c r="I78" s="106">
        <v>0</v>
      </c>
      <c r="J78" s="107">
        <f t="shared" si="7"/>
        <v>-533</v>
      </c>
    </row>
    <row r="79" spans="1:10" ht="17.25">
      <c r="A79" s="129" t="s">
        <v>142</v>
      </c>
      <c r="B79" s="106">
        <v>-5379</v>
      </c>
      <c r="C79" s="106">
        <v>8569.62</v>
      </c>
      <c r="D79" s="106">
        <v>393.17</v>
      </c>
      <c r="E79" s="107">
        <f t="shared" si="6"/>
        <v>3583.790000000001</v>
      </c>
      <c r="F79" s="131" t="s">
        <v>143</v>
      </c>
      <c r="G79" s="106">
        <v>0</v>
      </c>
      <c r="H79" s="106">
        <v>1573.27</v>
      </c>
      <c r="I79" s="106">
        <v>188.83</v>
      </c>
      <c r="J79" s="107">
        <f t="shared" si="7"/>
        <v>1762.1</v>
      </c>
    </row>
    <row r="80" spans="1:10" ht="17.25">
      <c r="A80" s="129" t="s">
        <v>144</v>
      </c>
      <c r="B80" s="106">
        <v>0</v>
      </c>
      <c r="C80" s="106">
        <v>956</v>
      </c>
      <c r="D80" s="106">
        <v>0</v>
      </c>
      <c r="E80" s="107">
        <f t="shared" si="6"/>
        <v>956</v>
      </c>
      <c r="F80" s="131" t="s">
        <v>145</v>
      </c>
      <c r="G80" s="106">
        <v>-1400</v>
      </c>
      <c r="H80" s="106">
        <v>4488.06</v>
      </c>
      <c r="I80" s="106">
        <v>451.68</v>
      </c>
      <c r="J80" s="107">
        <f t="shared" si="7"/>
        <v>3539.7400000000002</v>
      </c>
    </row>
    <row r="81" spans="1:10" ht="17.25">
      <c r="A81" s="129" t="s">
        <v>146</v>
      </c>
      <c r="B81" s="106">
        <v>-6107</v>
      </c>
      <c r="C81" s="106">
        <v>18780.8</v>
      </c>
      <c r="D81" s="106">
        <v>428.89</v>
      </c>
      <c r="E81" s="107">
        <f t="shared" si="6"/>
        <v>13102.689999999999</v>
      </c>
      <c r="F81" s="131" t="s">
        <v>147</v>
      </c>
      <c r="G81" s="106">
        <v>0</v>
      </c>
      <c r="H81" s="106">
        <v>328</v>
      </c>
      <c r="I81" s="106">
        <v>15.55</v>
      </c>
      <c r="J81" s="107">
        <f t="shared" si="7"/>
        <v>343.55</v>
      </c>
    </row>
    <row r="82" spans="1:10" ht="17.25">
      <c r="A82" s="129" t="s">
        <v>216</v>
      </c>
      <c r="B82" s="106">
        <v>-231226.49</v>
      </c>
      <c r="C82" s="106">
        <v>1064195.68</v>
      </c>
      <c r="D82" s="106">
        <v>21074.35</v>
      </c>
      <c r="E82" s="107">
        <f t="shared" si="6"/>
        <v>854043.5399999999</v>
      </c>
      <c r="F82" s="131" t="s">
        <v>149</v>
      </c>
      <c r="G82" s="106">
        <v>0</v>
      </c>
      <c r="H82" s="106">
        <v>0</v>
      </c>
      <c r="I82" s="106">
        <v>0</v>
      </c>
      <c r="J82" s="107">
        <f t="shared" si="7"/>
        <v>0</v>
      </c>
    </row>
    <row r="83" spans="1:10" ht="17.25">
      <c r="A83" s="129" t="s">
        <v>237</v>
      </c>
      <c r="B83" s="106">
        <v>-600</v>
      </c>
      <c r="C83" s="106">
        <v>1090</v>
      </c>
      <c r="D83" s="106">
        <v>0</v>
      </c>
      <c r="E83" s="107">
        <f t="shared" si="6"/>
        <v>490</v>
      </c>
      <c r="F83" s="131" t="s">
        <v>151</v>
      </c>
      <c r="G83" s="106">
        <v>0</v>
      </c>
      <c r="H83" s="106">
        <v>0</v>
      </c>
      <c r="I83" s="106">
        <v>0</v>
      </c>
      <c r="J83" s="107">
        <f t="shared" si="7"/>
        <v>0</v>
      </c>
    </row>
    <row r="84" spans="1:10" ht="17.25">
      <c r="A84" s="129" t="s">
        <v>152</v>
      </c>
      <c r="B84" s="106">
        <v>-66</v>
      </c>
      <c r="C84" s="106">
        <v>288</v>
      </c>
      <c r="D84" s="106">
        <v>70.86</v>
      </c>
      <c r="E84" s="107">
        <f t="shared" si="6"/>
        <v>292.86</v>
      </c>
      <c r="F84" s="131" t="s">
        <v>153</v>
      </c>
      <c r="G84" s="106">
        <v>-1556</v>
      </c>
      <c r="H84" s="106">
        <v>1262</v>
      </c>
      <c r="I84" s="106">
        <v>271.53</v>
      </c>
      <c r="J84" s="107">
        <f t="shared" si="7"/>
        <v>-22.470000000000027</v>
      </c>
    </row>
    <row r="85" spans="1:10" ht="17.25">
      <c r="A85" s="129" t="s">
        <v>154</v>
      </c>
      <c r="B85" s="106">
        <v>-364.5</v>
      </c>
      <c r="C85" s="106">
        <v>4484.04</v>
      </c>
      <c r="D85" s="106">
        <v>153.96</v>
      </c>
      <c r="E85" s="107">
        <f t="shared" si="6"/>
        <v>4273.5</v>
      </c>
      <c r="F85" s="131" t="s">
        <v>155</v>
      </c>
      <c r="G85" s="106">
        <v>-77911</v>
      </c>
      <c r="H85" s="106">
        <v>77279.77</v>
      </c>
      <c r="I85" s="106">
        <v>948.31</v>
      </c>
      <c r="J85" s="107">
        <f t="shared" si="7"/>
        <v>317.080000000004</v>
      </c>
    </row>
    <row r="86" spans="1:10" ht="17.25">
      <c r="A86" s="129" t="s">
        <v>156</v>
      </c>
      <c r="B86" s="106">
        <v>-2000</v>
      </c>
      <c r="C86" s="106">
        <v>8271.63</v>
      </c>
      <c r="D86" s="106">
        <v>-166.84</v>
      </c>
      <c r="E86" s="107">
        <f t="shared" si="6"/>
        <v>6104.789999999999</v>
      </c>
      <c r="F86" s="131" t="s">
        <v>157</v>
      </c>
      <c r="G86" s="106">
        <v>121</v>
      </c>
      <c r="H86" s="106">
        <v>556.5</v>
      </c>
      <c r="I86" s="106">
        <v>1197.09</v>
      </c>
      <c r="J86" s="107">
        <f t="shared" si="7"/>
        <v>1874.59</v>
      </c>
    </row>
    <row r="87" spans="1:10" ht="17.25">
      <c r="A87" s="129" t="s">
        <v>158</v>
      </c>
      <c r="B87" s="106">
        <v>-2445</v>
      </c>
      <c r="C87" s="106">
        <v>25232</v>
      </c>
      <c r="D87" s="106">
        <v>142.28</v>
      </c>
      <c r="E87" s="107">
        <f t="shared" si="6"/>
        <v>22929.28</v>
      </c>
      <c r="F87" s="131" t="s">
        <v>159</v>
      </c>
      <c r="G87" s="106">
        <v>3556.59</v>
      </c>
      <c r="H87" s="106">
        <v>26958.97</v>
      </c>
      <c r="I87" s="106">
        <v>1742.94</v>
      </c>
      <c r="J87" s="107">
        <f t="shared" si="7"/>
        <v>32258.5</v>
      </c>
    </row>
    <row r="88" spans="1:10" ht="17.25">
      <c r="A88" s="129" t="s">
        <v>160</v>
      </c>
      <c r="B88" s="106">
        <v>-650</v>
      </c>
      <c r="C88" s="106">
        <v>-2687.02</v>
      </c>
      <c r="D88" s="106">
        <v>35.85</v>
      </c>
      <c r="E88" s="107">
        <f t="shared" si="6"/>
        <v>-3301.17</v>
      </c>
      <c r="F88" s="131" t="s">
        <v>161</v>
      </c>
      <c r="G88" s="106">
        <v>-200</v>
      </c>
      <c r="H88" s="106">
        <v>28655.07</v>
      </c>
      <c r="I88" s="106">
        <v>325.58</v>
      </c>
      <c r="J88" s="107">
        <f t="shared" si="7"/>
        <v>28780.65</v>
      </c>
    </row>
    <row r="89" spans="1:10" ht="17.25">
      <c r="A89" s="129" t="s">
        <v>162</v>
      </c>
      <c r="B89" s="106">
        <v>-63960</v>
      </c>
      <c r="C89" s="106">
        <v>1758.92</v>
      </c>
      <c r="D89" s="106">
        <v>96.02</v>
      </c>
      <c r="E89" s="107">
        <f t="shared" si="6"/>
        <v>-62105.060000000005</v>
      </c>
      <c r="F89" s="131" t="s">
        <v>163</v>
      </c>
      <c r="G89" s="106">
        <v>-95236</v>
      </c>
      <c r="H89" s="106">
        <v>145319.89</v>
      </c>
      <c r="I89" s="106">
        <v>3072.29</v>
      </c>
      <c r="J89" s="107">
        <f t="shared" si="7"/>
        <v>53156.180000000015</v>
      </c>
    </row>
    <row r="90" spans="1:10" ht="17.25">
      <c r="A90" s="129" t="s">
        <v>164</v>
      </c>
      <c r="B90" s="106">
        <v>-1421</v>
      </c>
      <c r="C90" s="106">
        <v>6111.69</v>
      </c>
      <c r="D90" s="106">
        <v>258.74</v>
      </c>
      <c r="E90" s="107">
        <f t="shared" si="6"/>
        <v>4949.429999999999</v>
      </c>
      <c r="F90" s="131" t="s">
        <v>165</v>
      </c>
      <c r="G90" s="106">
        <v>0</v>
      </c>
      <c r="H90" s="106">
        <v>656</v>
      </c>
      <c r="I90" s="106">
        <v>34.08</v>
      </c>
      <c r="J90" s="107">
        <f t="shared" si="7"/>
        <v>690.08</v>
      </c>
    </row>
    <row r="91" spans="1:10" ht="17.25">
      <c r="A91" s="129" t="s">
        <v>166</v>
      </c>
      <c r="B91" s="106">
        <v>-1603</v>
      </c>
      <c r="C91" s="106">
        <v>5136.97</v>
      </c>
      <c r="D91" s="106">
        <v>63.88</v>
      </c>
      <c r="E91" s="107">
        <f t="shared" si="6"/>
        <v>3597.8500000000004</v>
      </c>
      <c r="F91" s="131" t="s">
        <v>167</v>
      </c>
      <c r="G91" s="106">
        <v>51</v>
      </c>
      <c r="H91" s="106">
        <v>1979</v>
      </c>
      <c r="I91" s="106">
        <v>889.08</v>
      </c>
      <c r="J91" s="107">
        <f t="shared" si="7"/>
        <v>2919.08</v>
      </c>
    </row>
    <row r="92" spans="1:10" ht="17.25">
      <c r="A92" s="129" t="s">
        <v>168</v>
      </c>
      <c r="B92" s="106">
        <v>0</v>
      </c>
      <c r="C92" s="106">
        <v>9310.63</v>
      </c>
      <c r="D92" s="106">
        <v>2677.64</v>
      </c>
      <c r="E92" s="107">
        <f t="shared" si="6"/>
        <v>11988.269999999999</v>
      </c>
      <c r="F92" s="131" t="s">
        <v>238</v>
      </c>
      <c r="G92" s="106">
        <v>-22642</v>
      </c>
      <c r="H92" s="106">
        <v>31991.9</v>
      </c>
      <c r="I92" s="106">
        <v>2315</v>
      </c>
      <c r="J92" s="107">
        <f t="shared" si="7"/>
        <v>11664.900000000001</v>
      </c>
    </row>
    <row r="93" spans="1:10" ht="17.25">
      <c r="A93" s="129" t="s">
        <v>170</v>
      </c>
      <c r="B93" s="106">
        <v>-2285</v>
      </c>
      <c r="C93" s="106">
        <v>25111</v>
      </c>
      <c r="D93" s="106">
        <v>1453.03</v>
      </c>
      <c r="E93" s="107">
        <f t="shared" si="6"/>
        <v>24279.03</v>
      </c>
      <c r="F93" s="131" t="s">
        <v>171</v>
      </c>
      <c r="G93" s="106">
        <v>232740.18</v>
      </c>
      <c r="H93" s="106">
        <v>813888.25</v>
      </c>
      <c r="I93" s="106">
        <v>39127.5</v>
      </c>
      <c r="J93" s="107">
        <f t="shared" si="7"/>
        <v>1085755.93</v>
      </c>
    </row>
    <row r="94" spans="1:10" ht="17.25">
      <c r="A94" s="129" t="s">
        <v>172</v>
      </c>
      <c r="B94" s="106">
        <v>0</v>
      </c>
      <c r="C94" s="106">
        <v>-853.22</v>
      </c>
      <c r="D94" s="106">
        <v>15.22</v>
      </c>
      <c r="E94" s="107">
        <f t="shared" si="6"/>
        <v>-838</v>
      </c>
      <c r="F94" s="131" t="s">
        <v>173</v>
      </c>
      <c r="G94" s="106">
        <v>-3000</v>
      </c>
      <c r="H94" s="106">
        <v>7615.98</v>
      </c>
      <c r="I94" s="106">
        <v>89.33</v>
      </c>
      <c r="J94" s="107">
        <f t="shared" si="7"/>
        <v>4705.3099999999995</v>
      </c>
    </row>
    <row r="95" spans="1:10" ht="17.25">
      <c r="A95" s="129" t="s">
        <v>174</v>
      </c>
      <c r="B95" s="106">
        <v>-157</v>
      </c>
      <c r="C95" s="106">
        <v>-526.79</v>
      </c>
      <c r="D95" s="106">
        <v>1992.91</v>
      </c>
      <c r="E95" s="107">
        <f t="shared" si="6"/>
        <v>1309.1200000000001</v>
      </c>
      <c r="F95" s="131" t="s">
        <v>175</v>
      </c>
      <c r="G95" s="106">
        <v>0</v>
      </c>
      <c r="H95" s="106">
        <v>280</v>
      </c>
      <c r="I95" s="106">
        <v>15.91</v>
      </c>
      <c r="J95" s="107">
        <f t="shared" si="7"/>
        <v>295.91</v>
      </c>
    </row>
    <row r="96" spans="1:10" ht="17.25">
      <c r="A96" s="129" t="s">
        <v>176</v>
      </c>
      <c r="B96" s="106">
        <v>-113272</v>
      </c>
      <c r="C96" s="106">
        <v>400254.47</v>
      </c>
      <c r="D96" s="106">
        <v>11675.19</v>
      </c>
      <c r="E96" s="107">
        <f aca="true" t="shared" si="8" ref="E96:E112">SUM(B96:D96)</f>
        <v>298657.66</v>
      </c>
      <c r="F96" s="131" t="s">
        <v>177</v>
      </c>
      <c r="G96" s="106">
        <v>-13610</v>
      </c>
      <c r="H96" s="106">
        <v>48539.37</v>
      </c>
      <c r="I96" s="106">
        <v>2613.57</v>
      </c>
      <c r="J96" s="107">
        <f t="shared" si="7"/>
        <v>37542.94</v>
      </c>
    </row>
    <row r="97" spans="1:10" ht="17.25">
      <c r="A97" s="129" t="s">
        <v>178</v>
      </c>
      <c r="B97" s="106">
        <v>52</v>
      </c>
      <c r="C97" s="106">
        <v>0</v>
      </c>
      <c r="D97" s="106">
        <v>0</v>
      </c>
      <c r="E97" s="107">
        <f t="shared" si="8"/>
        <v>52</v>
      </c>
      <c r="F97" s="131" t="s">
        <v>179</v>
      </c>
      <c r="G97" s="106">
        <v>4435</v>
      </c>
      <c r="H97" s="106">
        <v>38718.48</v>
      </c>
      <c r="I97" s="106">
        <v>2958.24</v>
      </c>
      <c r="J97" s="107">
        <f t="shared" si="7"/>
        <v>46111.72</v>
      </c>
    </row>
    <row r="98" spans="1:10" ht="17.25">
      <c r="A98" s="129" t="s">
        <v>180</v>
      </c>
      <c r="B98" s="106">
        <v>236</v>
      </c>
      <c r="C98" s="106">
        <v>7870</v>
      </c>
      <c r="D98" s="106">
        <v>5.26</v>
      </c>
      <c r="E98" s="107">
        <f t="shared" si="8"/>
        <v>8111.26</v>
      </c>
      <c r="F98" s="131" t="s">
        <v>181</v>
      </c>
      <c r="G98" s="106">
        <v>-384</v>
      </c>
      <c r="H98" s="106">
        <v>3723.89</v>
      </c>
      <c r="I98" s="106">
        <v>38.11</v>
      </c>
      <c r="J98" s="107">
        <f t="shared" si="7"/>
        <v>3378</v>
      </c>
    </row>
    <row r="99" spans="1:10" ht="17.25">
      <c r="A99" s="129" t="s">
        <v>182</v>
      </c>
      <c r="B99" s="106">
        <v>0</v>
      </c>
      <c r="C99" s="106">
        <v>3113.81</v>
      </c>
      <c r="D99" s="106">
        <v>161.81</v>
      </c>
      <c r="E99" s="107">
        <f t="shared" si="8"/>
        <v>3275.62</v>
      </c>
      <c r="F99" s="131" t="s">
        <v>183</v>
      </c>
      <c r="G99" s="106">
        <v>0</v>
      </c>
      <c r="H99" s="106">
        <v>-119</v>
      </c>
      <c r="I99" s="106">
        <v>0</v>
      </c>
      <c r="J99" s="107">
        <f t="shared" si="7"/>
        <v>-119</v>
      </c>
    </row>
    <row r="100" spans="1:10" ht="17.25">
      <c r="A100" s="129" t="s">
        <v>184</v>
      </c>
      <c r="B100" s="106">
        <v>-4402</v>
      </c>
      <c r="C100" s="106">
        <v>9690.21</v>
      </c>
      <c r="D100" s="106">
        <v>1786.42</v>
      </c>
      <c r="E100" s="107">
        <f t="shared" si="8"/>
        <v>7074.629999999999</v>
      </c>
      <c r="F100" s="131" t="s">
        <v>185</v>
      </c>
      <c r="G100" s="106">
        <v>-1500</v>
      </c>
      <c r="H100" s="106">
        <v>810.53</v>
      </c>
      <c r="I100" s="106">
        <v>64.28</v>
      </c>
      <c r="J100" s="107">
        <f t="shared" si="7"/>
        <v>-625.19</v>
      </c>
    </row>
    <row r="101" spans="1:10" ht="17.25">
      <c r="A101" s="129" t="s">
        <v>186</v>
      </c>
      <c r="B101" s="106">
        <v>0</v>
      </c>
      <c r="C101" s="106">
        <v>1475.99</v>
      </c>
      <c r="D101" s="106">
        <v>201.25</v>
      </c>
      <c r="E101" s="107">
        <f t="shared" si="8"/>
        <v>1677.24</v>
      </c>
      <c r="F101" s="131" t="s">
        <v>217</v>
      </c>
      <c r="G101" s="106">
        <v>550</v>
      </c>
      <c r="H101" s="106">
        <v>837.13</v>
      </c>
      <c r="I101" s="106">
        <v>55.39</v>
      </c>
      <c r="J101" s="107">
        <f t="shared" si="7"/>
        <v>1442.5200000000002</v>
      </c>
    </row>
    <row r="102" spans="1:10" ht="17.25">
      <c r="A102" s="129" t="s">
        <v>188</v>
      </c>
      <c r="B102" s="106">
        <v>-2055</v>
      </c>
      <c r="C102" s="106">
        <v>4345.97</v>
      </c>
      <c r="D102" s="106">
        <v>713.03</v>
      </c>
      <c r="E102" s="107">
        <f t="shared" si="8"/>
        <v>3004</v>
      </c>
      <c r="F102" s="131" t="s">
        <v>189</v>
      </c>
      <c r="G102" s="106">
        <v>0</v>
      </c>
      <c r="H102" s="106">
        <v>0</v>
      </c>
      <c r="I102" s="106">
        <v>0</v>
      </c>
      <c r="J102" s="107">
        <f t="shared" si="7"/>
        <v>0</v>
      </c>
    </row>
    <row r="103" spans="1:10" ht="17.25">
      <c r="A103" s="129" t="s">
        <v>190</v>
      </c>
      <c r="B103" s="106">
        <v>-5727</v>
      </c>
      <c r="C103" s="106">
        <v>39944.12</v>
      </c>
      <c r="D103" s="106">
        <v>178.54</v>
      </c>
      <c r="E103" s="107">
        <f t="shared" si="8"/>
        <v>34395.66</v>
      </c>
      <c r="F103" s="131" t="s">
        <v>191</v>
      </c>
      <c r="G103" s="106">
        <v>-3358</v>
      </c>
      <c r="H103" s="106">
        <v>6701.33</v>
      </c>
      <c r="I103" s="106">
        <v>667.89</v>
      </c>
      <c r="J103" s="107">
        <f t="shared" si="7"/>
        <v>4011.22</v>
      </c>
    </row>
    <row r="104" spans="1:10" ht="17.25">
      <c r="A104" s="129" t="s">
        <v>192</v>
      </c>
      <c r="B104" s="106">
        <v>0</v>
      </c>
      <c r="C104" s="106">
        <v>2046.3</v>
      </c>
      <c r="D104" s="106">
        <v>67.93</v>
      </c>
      <c r="E104" s="107">
        <f t="shared" si="8"/>
        <v>2114.23</v>
      </c>
      <c r="F104" s="131" t="s">
        <v>193</v>
      </c>
      <c r="G104" s="106">
        <v>-43967.71</v>
      </c>
      <c r="H104" s="106">
        <v>58990.67</v>
      </c>
      <c r="I104" s="106">
        <v>973.4</v>
      </c>
      <c r="J104" s="107">
        <f t="shared" si="7"/>
        <v>15996.359999999999</v>
      </c>
    </row>
    <row r="105" spans="1:10" ht="17.25">
      <c r="A105" s="129" t="s">
        <v>194</v>
      </c>
      <c r="B105" s="106">
        <v>897</v>
      </c>
      <c r="C105" s="106">
        <v>1339.81</v>
      </c>
      <c r="D105" s="106">
        <v>484.34</v>
      </c>
      <c r="E105" s="107">
        <f t="shared" si="8"/>
        <v>2721.15</v>
      </c>
      <c r="F105" s="131" t="s">
        <v>195</v>
      </c>
      <c r="G105" s="106">
        <v>-1</v>
      </c>
      <c r="H105" s="106">
        <v>-265</v>
      </c>
      <c r="I105" s="106">
        <v>2</v>
      </c>
      <c r="J105" s="107">
        <f t="shared" si="7"/>
        <v>-264</v>
      </c>
    </row>
    <row r="106" spans="1:10" ht="17.25">
      <c r="A106" s="129" t="s">
        <v>196</v>
      </c>
      <c r="B106" s="106">
        <v>-7895</v>
      </c>
      <c r="C106" s="106">
        <v>11726.6</v>
      </c>
      <c r="D106" s="106">
        <v>0</v>
      </c>
      <c r="E106" s="107">
        <f t="shared" si="8"/>
        <v>3831.6000000000004</v>
      </c>
      <c r="F106" s="131" t="s">
        <v>197</v>
      </c>
      <c r="G106" s="106">
        <v>200</v>
      </c>
      <c r="H106" s="106">
        <v>2502</v>
      </c>
      <c r="I106" s="106">
        <v>16.39</v>
      </c>
      <c r="J106" s="107">
        <f t="shared" si="7"/>
        <v>2718.39</v>
      </c>
    </row>
    <row r="107" spans="1:10" ht="17.25">
      <c r="A107" s="129" t="s">
        <v>198</v>
      </c>
      <c r="B107" s="106">
        <v>0</v>
      </c>
      <c r="C107" s="106">
        <v>-99</v>
      </c>
      <c r="D107" s="106">
        <v>0</v>
      </c>
      <c r="E107" s="107">
        <f t="shared" si="8"/>
        <v>-99</v>
      </c>
      <c r="F107" s="131" t="s">
        <v>199</v>
      </c>
      <c r="G107" s="106">
        <v>-7371</v>
      </c>
      <c r="H107" s="106">
        <v>17796.92</v>
      </c>
      <c r="I107" s="106">
        <v>1118.71</v>
      </c>
      <c r="J107" s="107">
        <f t="shared" si="7"/>
        <v>11544.629999999997</v>
      </c>
    </row>
    <row r="108" spans="1:10" ht="17.25">
      <c r="A108" s="129" t="s">
        <v>200</v>
      </c>
      <c r="B108" s="106">
        <v>-10834</v>
      </c>
      <c r="C108" s="106">
        <v>20219.77</v>
      </c>
      <c r="D108" s="106">
        <v>5269.12</v>
      </c>
      <c r="E108" s="107">
        <f t="shared" si="8"/>
        <v>14654.89</v>
      </c>
      <c r="F108" s="131" t="s">
        <v>201</v>
      </c>
      <c r="G108" s="106">
        <v>22853.49</v>
      </c>
      <c r="H108" s="106">
        <v>70050.13</v>
      </c>
      <c r="I108" s="106">
        <v>13231.11</v>
      </c>
      <c r="J108" s="107">
        <f t="shared" si="7"/>
        <v>106134.73000000001</v>
      </c>
    </row>
    <row r="109" spans="1:10" ht="17.25">
      <c r="A109" s="129" t="s">
        <v>202</v>
      </c>
      <c r="B109" s="106">
        <v>-237</v>
      </c>
      <c r="C109" s="106">
        <v>22171.58</v>
      </c>
      <c r="D109" s="106">
        <v>118.05</v>
      </c>
      <c r="E109" s="107">
        <f t="shared" si="8"/>
        <v>22052.63</v>
      </c>
      <c r="F109" s="131" t="s">
        <v>203</v>
      </c>
      <c r="G109" s="106">
        <v>-8028.9</v>
      </c>
      <c r="H109" s="106">
        <v>45716.8</v>
      </c>
      <c r="I109" s="106">
        <v>4294.42</v>
      </c>
      <c r="J109" s="107">
        <f t="shared" si="7"/>
        <v>41982.32</v>
      </c>
    </row>
    <row r="110" spans="1:10" ht="17.25">
      <c r="A110" s="129" t="s">
        <v>204</v>
      </c>
      <c r="B110" s="106">
        <v>10429</v>
      </c>
      <c r="C110" s="106">
        <v>275349.68</v>
      </c>
      <c r="D110" s="106">
        <v>12149.05</v>
      </c>
      <c r="E110" s="107">
        <f t="shared" si="8"/>
        <v>297927.73</v>
      </c>
      <c r="F110" s="131" t="s">
        <v>205</v>
      </c>
      <c r="G110" s="106">
        <v>-2208010</v>
      </c>
      <c r="H110" s="106">
        <v>230930.4</v>
      </c>
      <c r="I110" s="106">
        <v>6312</v>
      </c>
      <c r="J110" s="107">
        <f t="shared" si="7"/>
        <v>-1970767.6</v>
      </c>
    </row>
    <row r="111" spans="1:10" ht="17.25">
      <c r="A111" s="129" t="s">
        <v>206</v>
      </c>
      <c r="B111" s="106">
        <v>0</v>
      </c>
      <c r="C111" s="106">
        <v>0</v>
      </c>
      <c r="D111" s="106">
        <v>0</v>
      </c>
      <c r="E111" s="107">
        <f t="shared" si="8"/>
        <v>0</v>
      </c>
      <c r="F111" s="129"/>
      <c r="G111" s="107"/>
      <c r="H111" s="107"/>
      <c r="I111" s="107"/>
      <c r="J111" s="111" t="s">
        <v>106</v>
      </c>
    </row>
    <row r="112" spans="1:10" ht="17.25">
      <c r="A112" s="129" t="s">
        <v>207</v>
      </c>
      <c r="B112" s="106">
        <v>0</v>
      </c>
      <c r="C112" s="106">
        <v>549.6</v>
      </c>
      <c r="D112" s="106">
        <v>15.23</v>
      </c>
      <c r="E112" s="107">
        <f t="shared" si="8"/>
        <v>564.83</v>
      </c>
      <c r="F112" s="134" t="s">
        <v>208</v>
      </c>
      <c r="G112" s="107">
        <f>SUM(B64:B112)+SUM(G64:G110)</f>
        <v>-2567439.2</v>
      </c>
      <c r="H112" s="107">
        <f>SUM(C64:C112)+SUM(H64:H110)</f>
        <v>3858044.9299999997</v>
      </c>
      <c r="I112" s="107">
        <f>SUM(D64:D112)+SUM(I64:I110)</f>
        <v>166844.38</v>
      </c>
      <c r="J112" s="107">
        <f>SUM(E64:E112)+SUM(J64:J110)</f>
        <v>1457450.1099999994</v>
      </c>
    </row>
    <row r="113" spans="1:10" ht="17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1.57421875" style="0" customWidth="1"/>
    <col min="3" max="3" width="22.7109375" style="0" customWidth="1"/>
    <col min="4" max="4" width="23.57421875" style="0" customWidth="1"/>
    <col min="5" max="5" width="20.57421875" style="0" customWidth="1"/>
    <col min="6" max="6" width="22.57421875" style="0" customWidth="1"/>
    <col min="7" max="7" width="17.140625" style="0" bestFit="1" customWidth="1"/>
    <col min="8" max="8" width="20.57421875" style="0" customWidth="1"/>
    <col min="9" max="9" width="19.7109375" style="0" customWidth="1"/>
    <col min="10" max="10" width="23.421875" style="0" customWidth="1"/>
    <col min="11" max="11" width="20.71093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0.7109375" style="0" customWidth="1"/>
    <col min="18" max="18" width="20.57421875" style="0" customWidth="1"/>
  </cols>
  <sheetData>
    <row r="1" spans="1:9" ht="17.25">
      <c r="A1" s="70"/>
      <c r="B1" s="70"/>
      <c r="C1" s="70" t="s">
        <v>0</v>
      </c>
      <c r="D1" s="70"/>
      <c r="E1" s="70"/>
      <c r="F1" s="70"/>
      <c r="G1" s="71"/>
      <c r="H1" s="71"/>
      <c r="I1" s="71"/>
    </row>
    <row r="2" spans="1:9" ht="17.25">
      <c r="A2" s="70"/>
      <c r="B2" s="70"/>
      <c r="C2" s="70" t="s">
        <v>102</v>
      </c>
      <c r="D2" s="70"/>
      <c r="E2" s="70"/>
      <c r="F2" s="70"/>
      <c r="G2" s="71"/>
      <c r="H2" s="71"/>
      <c r="I2" s="71"/>
    </row>
    <row r="3" spans="1:9" ht="17.25">
      <c r="A3" s="70" t="s">
        <v>224</v>
      </c>
      <c r="B3" s="70" t="s">
        <v>225</v>
      </c>
      <c r="C3" s="70" t="s">
        <v>226</v>
      </c>
      <c r="D3" s="70" t="s">
        <v>106</v>
      </c>
      <c r="E3" s="70"/>
      <c r="F3" s="72" t="s">
        <v>227</v>
      </c>
      <c r="G3" s="71"/>
      <c r="H3" s="71"/>
      <c r="I3" s="71"/>
    </row>
    <row r="4" spans="1:9" ht="17.25">
      <c r="A4" s="73" t="s">
        <v>108</v>
      </c>
      <c r="B4" s="92" t="s">
        <v>109</v>
      </c>
      <c r="C4" s="74" t="s">
        <v>110</v>
      </c>
      <c r="D4" s="73" t="s">
        <v>108</v>
      </c>
      <c r="E4" s="92" t="s">
        <v>109</v>
      </c>
      <c r="F4" s="74" t="s">
        <v>110</v>
      </c>
      <c r="G4" s="71"/>
      <c r="H4" s="75" t="s">
        <v>111</v>
      </c>
      <c r="I4" s="75" t="s">
        <v>111</v>
      </c>
    </row>
    <row r="5" spans="1:12" ht="17.25">
      <c r="A5" s="76" t="s">
        <v>112</v>
      </c>
      <c r="B5" s="77">
        <f aca="true" t="shared" si="0" ref="B5:B36">I69</f>
        <v>0</v>
      </c>
      <c r="C5" s="78">
        <f aca="true" t="shared" si="1" ref="C5:C36">H5+B5</f>
        <v>1507808.65</v>
      </c>
      <c r="D5" s="79" t="s">
        <v>113</v>
      </c>
      <c r="E5" s="77">
        <f aca="true" t="shared" si="2" ref="E5:E51">R69</f>
        <v>3395.85</v>
      </c>
      <c r="F5" s="78">
        <f aca="true" t="shared" si="3" ref="F5:F51">I5+E5</f>
        <v>188387.7</v>
      </c>
      <c r="G5" s="71"/>
      <c r="H5" s="78">
        <v>1507808.65</v>
      </c>
      <c r="I5" s="78">
        <v>184991.85</v>
      </c>
      <c r="K5" s="98" t="s">
        <v>106</v>
      </c>
      <c r="L5" s="98" t="s">
        <v>106</v>
      </c>
    </row>
    <row r="6" spans="1:12" ht="17.25">
      <c r="A6" s="76" t="s">
        <v>114</v>
      </c>
      <c r="B6" s="77">
        <f t="shared" si="0"/>
        <v>-168.85</v>
      </c>
      <c r="C6" s="78">
        <f t="shared" si="1"/>
        <v>659868.3300000001</v>
      </c>
      <c r="D6" s="79" t="s">
        <v>115</v>
      </c>
      <c r="E6" s="77">
        <f t="shared" si="2"/>
        <v>0</v>
      </c>
      <c r="F6" s="78">
        <f t="shared" si="3"/>
        <v>0</v>
      </c>
      <c r="G6" s="71"/>
      <c r="H6" s="78">
        <v>660037.18</v>
      </c>
      <c r="I6" s="78">
        <v>0</v>
      </c>
      <c r="K6" s="98" t="s">
        <v>106</v>
      </c>
      <c r="L6" s="98" t="s">
        <v>106</v>
      </c>
    </row>
    <row r="7" spans="1:12" ht="17.25">
      <c r="A7" s="76" t="s">
        <v>116</v>
      </c>
      <c r="B7" s="77">
        <f t="shared" si="0"/>
        <v>0</v>
      </c>
      <c r="C7" s="78">
        <f t="shared" si="1"/>
        <v>11.58</v>
      </c>
      <c r="D7" s="79" t="s">
        <v>117</v>
      </c>
      <c r="E7" s="77">
        <f t="shared" si="2"/>
        <v>0</v>
      </c>
      <c r="F7" s="78">
        <f t="shared" si="3"/>
        <v>45262.69</v>
      </c>
      <c r="G7" s="71"/>
      <c r="H7" s="78">
        <v>11.58</v>
      </c>
      <c r="I7" s="78">
        <v>45262.69</v>
      </c>
      <c r="K7" s="98" t="s">
        <v>106</v>
      </c>
      <c r="L7" s="98" t="s">
        <v>106</v>
      </c>
    </row>
    <row r="8" spans="1:12" ht="17.25">
      <c r="A8" s="76" t="s">
        <v>118</v>
      </c>
      <c r="B8" s="77">
        <f t="shared" si="0"/>
        <v>0</v>
      </c>
      <c r="C8" s="78">
        <f t="shared" si="1"/>
        <v>48234.59</v>
      </c>
      <c r="D8" s="79" t="s">
        <v>119</v>
      </c>
      <c r="E8" s="77">
        <f t="shared" si="2"/>
        <v>80000</v>
      </c>
      <c r="F8" s="78">
        <f t="shared" si="3"/>
        <v>485661.15</v>
      </c>
      <c r="G8" s="71"/>
      <c r="H8" s="78">
        <v>48234.59</v>
      </c>
      <c r="I8" s="78">
        <v>405661.15</v>
      </c>
      <c r="K8" s="98" t="s">
        <v>106</v>
      </c>
      <c r="L8" s="98" t="s">
        <v>106</v>
      </c>
    </row>
    <row r="9" spans="1:12" ht="17.25">
      <c r="A9" s="76" t="s">
        <v>120</v>
      </c>
      <c r="B9" s="77">
        <f t="shared" si="0"/>
        <v>59624.01</v>
      </c>
      <c r="C9" s="78">
        <f t="shared" si="1"/>
        <v>673971.3200000001</v>
      </c>
      <c r="D9" s="79" t="s">
        <v>121</v>
      </c>
      <c r="E9" s="77">
        <f t="shared" si="2"/>
        <v>126080.40999999999</v>
      </c>
      <c r="F9" s="78">
        <f t="shared" si="3"/>
        <v>181164.71</v>
      </c>
      <c r="G9" s="71"/>
      <c r="H9" s="78">
        <v>614347.31</v>
      </c>
      <c r="I9" s="78">
        <v>55084.3</v>
      </c>
      <c r="K9" s="98" t="s">
        <v>106</v>
      </c>
      <c r="L9" s="98" t="s">
        <v>106</v>
      </c>
    </row>
    <row r="10" spans="1:12" ht="17.25">
      <c r="A10" s="76" t="s">
        <v>122</v>
      </c>
      <c r="B10" s="77">
        <f t="shared" si="0"/>
        <v>-22251.5</v>
      </c>
      <c r="C10" s="78">
        <f t="shared" si="1"/>
        <v>1958385.67</v>
      </c>
      <c r="D10" s="79" t="s">
        <v>123</v>
      </c>
      <c r="E10" s="77">
        <f t="shared" si="2"/>
        <v>0</v>
      </c>
      <c r="F10" s="78">
        <f t="shared" si="3"/>
        <v>95463.7</v>
      </c>
      <c r="G10" s="71"/>
      <c r="H10" s="78">
        <v>1980637.17</v>
      </c>
      <c r="I10" s="78">
        <v>95463.7</v>
      </c>
      <c r="K10" s="98" t="s">
        <v>106</v>
      </c>
      <c r="L10" s="98" t="s">
        <v>106</v>
      </c>
    </row>
    <row r="11" spans="1:12" ht="17.25">
      <c r="A11" s="76" t="s">
        <v>124</v>
      </c>
      <c r="B11" s="77">
        <f t="shared" si="0"/>
        <v>1601</v>
      </c>
      <c r="C11" s="78">
        <f t="shared" si="1"/>
        <v>39242.11</v>
      </c>
      <c r="D11" s="79" t="s">
        <v>125</v>
      </c>
      <c r="E11" s="77">
        <f t="shared" si="2"/>
        <v>0</v>
      </c>
      <c r="F11" s="78">
        <f t="shared" si="3"/>
        <v>70890.67</v>
      </c>
      <c r="G11" s="71"/>
      <c r="H11" s="78">
        <v>37641.11</v>
      </c>
      <c r="I11" s="78">
        <v>70890.67</v>
      </c>
      <c r="K11" s="98" t="s">
        <v>106</v>
      </c>
      <c r="L11" s="98" t="s">
        <v>106</v>
      </c>
    </row>
    <row r="12" spans="1:12" ht="17.25">
      <c r="A12" s="76" t="s">
        <v>126</v>
      </c>
      <c r="B12" s="77">
        <f t="shared" si="0"/>
        <v>0</v>
      </c>
      <c r="C12" s="78">
        <f t="shared" si="1"/>
        <v>1219</v>
      </c>
      <c r="D12" s="79" t="s">
        <v>127</v>
      </c>
      <c r="E12" s="77">
        <f t="shared" si="2"/>
        <v>57210.25</v>
      </c>
      <c r="F12" s="78">
        <f t="shared" si="3"/>
        <v>832745.27</v>
      </c>
      <c r="G12" s="71"/>
      <c r="H12" s="78">
        <v>1219</v>
      </c>
      <c r="I12" s="78">
        <v>775535.02</v>
      </c>
      <c r="K12" s="98" t="s">
        <v>106</v>
      </c>
      <c r="L12" s="98" t="s">
        <v>106</v>
      </c>
    </row>
    <row r="13" spans="1:12" ht="17.25">
      <c r="A13" s="76" t="s">
        <v>128</v>
      </c>
      <c r="B13" s="77">
        <f t="shared" si="0"/>
        <v>110406</v>
      </c>
      <c r="C13" s="78">
        <f t="shared" si="1"/>
        <v>278393.32999999996</v>
      </c>
      <c r="D13" s="79" t="s">
        <v>129</v>
      </c>
      <c r="E13" s="77">
        <f t="shared" si="2"/>
        <v>0</v>
      </c>
      <c r="F13" s="78">
        <f t="shared" si="3"/>
        <v>4107.07</v>
      </c>
      <c r="G13" s="71"/>
      <c r="H13" s="78">
        <v>167987.33</v>
      </c>
      <c r="I13" s="78">
        <v>4107.07</v>
      </c>
      <c r="K13" s="98" t="s">
        <v>106</v>
      </c>
      <c r="L13" s="98" t="s">
        <v>106</v>
      </c>
    </row>
    <row r="14" spans="1:12" ht="17.25">
      <c r="A14" s="76" t="s">
        <v>130</v>
      </c>
      <c r="B14" s="77">
        <f t="shared" si="0"/>
        <v>0</v>
      </c>
      <c r="C14" s="78">
        <f t="shared" si="1"/>
        <v>339500.27</v>
      </c>
      <c r="D14" s="79" t="s">
        <v>131</v>
      </c>
      <c r="E14" s="77">
        <f t="shared" si="2"/>
        <v>85459</v>
      </c>
      <c r="F14" s="78">
        <f t="shared" si="3"/>
        <v>2893836.55</v>
      </c>
      <c r="G14" s="71"/>
      <c r="H14" s="78">
        <v>339500.27</v>
      </c>
      <c r="I14" s="78">
        <v>2808377.55</v>
      </c>
      <c r="K14" s="98" t="s">
        <v>106</v>
      </c>
      <c r="L14" s="98" t="s">
        <v>106</v>
      </c>
    </row>
    <row r="15" spans="1:12" ht="17.25">
      <c r="A15" s="76" t="s">
        <v>132</v>
      </c>
      <c r="B15" s="77">
        <f t="shared" si="0"/>
        <v>0</v>
      </c>
      <c r="C15" s="78">
        <f t="shared" si="1"/>
        <v>22376.54</v>
      </c>
      <c r="D15" s="79" t="s">
        <v>133</v>
      </c>
      <c r="E15" s="77">
        <f t="shared" si="2"/>
        <v>144126.4</v>
      </c>
      <c r="F15" s="78">
        <f t="shared" si="3"/>
        <v>1015338.98</v>
      </c>
      <c r="G15" s="71"/>
      <c r="H15" s="78">
        <v>22376.54</v>
      </c>
      <c r="I15" s="78">
        <v>871212.58</v>
      </c>
      <c r="K15" s="98" t="s">
        <v>106</v>
      </c>
      <c r="L15" s="98" t="s">
        <v>106</v>
      </c>
    </row>
    <row r="16" spans="1:12" ht="17.25">
      <c r="A16" s="76" t="s">
        <v>134</v>
      </c>
      <c r="B16" s="77">
        <f t="shared" si="0"/>
        <v>0</v>
      </c>
      <c r="C16" s="78">
        <f t="shared" si="1"/>
        <v>35300.58</v>
      </c>
      <c r="D16" s="79" t="s">
        <v>135</v>
      </c>
      <c r="E16" s="77">
        <f t="shared" si="2"/>
        <v>0</v>
      </c>
      <c r="F16" s="78">
        <f t="shared" si="3"/>
        <v>41345.72</v>
      </c>
      <c r="G16" s="71"/>
      <c r="H16" s="78">
        <v>35300.58</v>
      </c>
      <c r="I16" s="78">
        <v>41345.72</v>
      </c>
      <c r="K16" s="98" t="s">
        <v>106</v>
      </c>
      <c r="L16" s="98" t="s">
        <v>106</v>
      </c>
    </row>
    <row r="17" spans="1:12" ht="17.25">
      <c r="A17" s="76" t="s">
        <v>136</v>
      </c>
      <c r="B17" s="77">
        <f t="shared" si="0"/>
        <v>0</v>
      </c>
      <c r="C17" s="78">
        <f t="shared" si="1"/>
        <v>251498.97</v>
      </c>
      <c r="D17" s="79" t="s">
        <v>137</v>
      </c>
      <c r="E17" s="77">
        <f t="shared" si="2"/>
        <v>0</v>
      </c>
      <c r="F17" s="78">
        <f t="shared" si="3"/>
        <v>184974.88</v>
      </c>
      <c r="G17" s="71"/>
      <c r="H17" s="78">
        <v>251498.97</v>
      </c>
      <c r="I17" s="78">
        <v>184974.88</v>
      </c>
      <c r="K17" s="98" t="s">
        <v>106</v>
      </c>
      <c r="L17" s="98" t="s">
        <v>106</v>
      </c>
    </row>
    <row r="18" spans="1:12" ht="17.25">
      <c r="A18" s="76" t="s">
        <v>138</v>
      </c>
      <c r="B18" s="77">
        <f t="shared" si="0"/>
        <v>0</v>
      </c>
      <c r="C18" s="78">
        <f t="shared" si="1"/>
        <v>26000.99</v>
      </c>
      <c r="D18" s="79" t="s">
        <v>139</v>
      </c>
      <c r="E18" s="77">
        <f t="shared" si="2"/>
        <v>35792.29</v>
      </c>
      <c r="F18" s="78">
        <f t="shared" si="3"/>
        <v>291815.07</v>
      </c>
      <c r="G18" s="71"/>
      <c r="H18" s="78">
        <v>26000.99</v>
      </c>
      <c r="I18" s="78">
        <v>256022.78</v>
      </c>
      <c r="K18" s="98" t="s">
        <v>106</v>
      </c>
      <c r="L18" s="98" t="s">
        <v>106</v>
      </c>
    </row>
    <row r="19" spans="1:12" ht="17.25">
      <c r="A19" s="76" t="s">
        <v>140</v>
      </c>
      <c r="B19" s="77">
        <f t="shared" si="0"/>
        <v>0</v>
      </c>
      <c r="C19" s="78">
        <f t="shared" si="1"/>
        <v>78072.09</v>
      </c>
      <c r="D19" s="79" t="s">
        <v>141</v>
      </c>
      <c r="E19" s="77">
        <f t="shared" si="2"/>
        <v>0</v>
      </c>
      <c r="F19" s="78">
        <f t="shared" si="3"/>
        <v>0</v>
      </c>
      <c r="G19" s="71"/>
      <c r="H19" s="78">
        <v>78072.09</v>
      </c>
      <c r="I19" s="78">
        <v>0</v>
      </c>
      <c r="K19" s="98" t="s">
        <v>106</v>
      </c>
      <c r="L19" s="98" t="s">
        <v>106</v>
      </c>
    </row>
    <row r="20" spans="1:12" ht="17.25">
      <c r="A20" s="76" t="s">
        <v>142</v>
      </c>
      <c r="B20" s="77">
        <f t="shared" si="0"/>
        <v>3811.029999999999</v>
      </c>
      <c r="C20" s="78">
        <f t="shared" si="1"/>
        <v>560548.53</v>
      </c>
      <c r="D20" s="79" t="s">
        <v>143</v>
      </c>
      <c r="E20" s="77">
        <f t="shared" si="2"/>
        <v>0</v>
      </c>
      <c r="F20" s="78">
        <f t="shared" si="3"/>
        <v>10732.98</v>
      </c>
      <c r="G20" s="71"/>
      <c r="H20" s="78">
        <v>556737.5</v>
      </c>
      <c r="I20" s="78">
        <v>10732.98</v>
      </c>
      <c r="K20" s="98" t="s">
        <v>106</v>
      </c>
      <c r="L20" s="98" t="s">
        <v>106</v>
      </c>
    </row>
    <row r="21" spans="1:12" ht="17.25">
      <c r="A21" s="76" t="s">
        <v>144</v>
      </c>
      <c r="B21" s="77">
        <f t="shared" si="0"/>
        <v>0</v>
      </c>
      <c r="C21" s="78">
        <f t="shared" si="1"/>
        <v>81452.96</v>
      </c>
      <c r="D21" s="79" t="s">
        <v>145</v>
      </c>
      <c r="E21" s="77">
        <f t="shared" si="2"/>
        <v>31612.86</v>
      </c>
      <c r="F21" s="78">
        <f t="shared" si="3"/>
        <v>576109.17</v>
      </c>
      <c r="G21" s="71"/>
      <c r="H21" s="78">
        <v>81452.96</v>
      </c>
      <c r="I21" s="78">
        <v>544496.31</v>
      </c>
      <c r="K21" s="98" t="s">
        <v>106</v>
      </c>
      <c r="L21" s="98" t="s">
        <v>106</v>
      </c>
    </row>
    <row r="22" spans="1:12" ht="17.25">
      <c r="A22" s="76" t="s">
        <v>146</v>
      </c>
      <c r="B22" s="77">
        <f t="shared" si="0"/>
        <v>366</v>
      </c>
      <c r="C22" s="78">
        <f t="shared" si="1"/>
        <v>184141.45</v>
      </c>
      <c r="D22" s="79" t="s">
        <v>147</v>
      </c>
      <c r="E22" s="77">
        <f t="shared" si="2"/>
        <v>0</v>
      </c>
      <c r="F22" s="78">
        <f t="shared" si="3"/>
        <v>155994.65</v>
      </c>
      <c r="G22" s="71"/>
      <c r="H22" s="78">
        <v>183775.45</v>
      </c>
      <c r="I22" s="78">
        <v>155994.65</v>
      </c>
      <c r="K22" s="98" t="s">
        <v>106</v>
      </c>
      <c r="L22" s="98" t="s">
        <v>106</v>
      </c>
    </row>
    <row r="23" spans="1:12" ht="17.25">
      <c r="A23" s="76" t="s">
        <v>216</v>
      </c>
      <c r="B23" s="77">
        <f t="shared" si="0"/>
        <v>467659.3400000001</v>
      </c>
      <c r="C23" s="78">
        <f t="shared" si="1"/>
        <v>17383064.75</v>
      </c>
      <c r="D23" s="79" t="s">
        <v>149</v>
      </c>
      <c r="E23" s="77">
        <f t="shared" si="2"/>
        <v>0</v>
      </c>
      <c r="F23" s="78">
        <f t="shared" si="3"/>
        <v>53044.98</v>
      </c>
      <c r="G23" s="71"/>
      <c r="H23" s="78">
        <v>16915405.41</v>
      </c>
      <c r="I23" s="78">
        <v>53044.98</v>
      </c>
      <c r="K23" s="98" t="s">
        <v>106</v>
      </c>
      <c r="L23" s="98" t="s">
        <v>106</v>
      </c>
    </row>
    <row r="24" spans="1:12" ht="17.25">
      <c r="A24" s="76" t="s">
        <v>150</v>
      </c>
      <c r="B24" s="77">
        <f t="shared" si="0"/>
        <v>0</v>
      </c>
      <c r="C24" s="78">
        <f t="shared" si="1"/>
        <v>-23606.44</v>
      </c>
      <c r="D24" s="79" t="s">
        <v>151</v>
      </c>
      <c r="E24" s="77">
        <f t="shared" si="2"/>
        <v>0</v>
      </c>
      <c r="F24" s="78">
        <f t="shared" si="3"/>
        <v>0</v>
      </c>
      <c r="G24" s="71"/>
      <c r="H24" s="78">
        <v>-23606.44</v>
      </c>
      <c r="I24" s="78">
        <v>0</v>
      </c>
      <c r="K24" s="98" t="s">
        <v>106</v>
      </c>
      <c r="L24" s="98" t="s">
        <v>106</v>
      </c>
    </row>
    <row r="25" spans="1:12" ht="17.25">
      <c r="A25" s="76" t="s">
        <v>152</v>
      </c>
      <c r="B25" s="77">
        <f t="shared" si="0"/>
        <v>0</v>
      </c>
      <c r="C25" s="78">
        <f t="shared" si="1"/>
        <v>67118.58</v>
      </c>
      <c r="D25" s="79" t="s">
        <v>153</v>
      </c>
      <c r="E25" s="77">
        <f t="shared" si="2"/>
        <v>0</v>
      </c>
      <c r="F25" s="78">
        <f t="shared" si="3"/>
        <v>9095.72</v>
      </c>
      <c r="G25" s="71"/>
      <c r="H25" s="78">
        <v>67118.58</v>
      </c>
      <c r="I25" s="78">
        <v>9095.72</v>
      </c>
      <c r="K25" s="98" t="s">
        <v>106</v>
      </c>
      <c r="L25" s="98" t="s">
        <v>106</v>
      </c>
    </row>
    <row r="26" spans="1:12" ht="17.25">
      <c r="A26" s="76" t="s">
        <v>154</v>
      </c>
      <c r="B26" s="77">
        <f t="shared" si="0"/>
        <v>50000</v>
      </c>
      <c r="C26" s="78">
        <f t="shared" si="1"/>
        <v>208221.21</v>
      </c>
      <c r="D26" s="79" t="s">
        <v>155</v>
      </c>
      <c r="E26" s="77">
        <f t="shared" si="2"/>
        <v>85.22</v>
      </c>
      <c r="F26" s="78">
        <f t="shared" si="3"/>
        <v>258213.87</v>
      </c>
      <c r="G26" s="71"/>
      <c r="H26" s="78">
        <v>158221.21</v>
      </c>
      <c r="I26" s="78">
        <v>258128.65</v>
      </c>
      <c r="K26" s="98" t="s">
        <v>106</v>
      </c>
      <c r="L26" s="98" t="s">
        <v>106</v>
      </c>
    </row>
    <row r="27" spans="1:12" ht="17.25">
      <c r="A27" s="76" t="s">
        <v>156</v>
      </c>
      <c r="B27" s="77">
        <f t="shared" si="0"/>
        <v>175000</v>
      </c>
      <c r="C27" s="78">
        <f t="shared" si="1"/>
        <v>644731.5700000001</v>
      </c>
      <c r="D27" s="79" t="s">
        <v>157</v>
      </c>
      <c r="E27" s="77">
        <f t="shared" si="2"/>
        <v>0</v>
      </c>
      <c r="F27" s="78">
        <f t="shared" si="3"/>
        <v>71560.18</v>
      </c>
      <c r="G27" s="71"/>
      <c r="H27" s="78">
        <v>469731.57</v>
      </c>
      <c r="I27" s="78">
        <v>71560.18</v>
      </c>
      <c r="K27" s="98" t="s">
        <v>106</v>
      </c>
      <c r="L27" s="98" t="s">
        <v>106</v>
      </c>
    </row>
    <row r="28" spans="1:12" ht="17.25">
      <c r="A28" s="76" t="s">
        <v>158</v>
      </c>
      <c r="B28" s="77">
        <f t="shared" si="0"/>
        <v>5999.74</v>
      </c>
      <c r="C28" s="78">
        <f t="shared" si="1"/>
        <v>189784.65</v>
      </c>
      <c r="D28" s="79" t="s">
        <v>159</v>
      </c>
      <c r="E28" s="77">
        <f t="shared" si="2"/>
        <v>-1322.57</v>
      </c>
      <c r="F28" s="78">
        <f t="shared" si="3"/>
        <v>192772.56</v>
      </c>
      <c r="G28" s="71"/>
      <c r="H28" s="78">
        <v>183784.91</v>
      </c>
      <c r="I28" s="78">
        <v>194095.13</v>
      </c>
      <c r="K28" s="98" t="s">
        <v>106</v>
      </c>
      <c r="L28" s="98" t="s">
        <v>106</v>
      </c>
    </row>
    <row r="29" spans="1:12" ht="17.25">
      <c r="A29" s="76" t="s">
        <v>160</v>
      </c>
      <c r="B29" s="77">
        <f t="shared" si="0"/>
        <v>0</v>
      </c>
      <c r="C29" s="78">
        <f t="shared" si="1"/>
        <v>159734.5</v>
      </c>
      <c r="D29" s="79" t="s">
        <v>161</v>
      </c>
      <c r="E29" s="77">
        <f t="shared" si="2"/>
        <v>66.77</v>
      </c>
      <c r="F29" s="78">
        <f t="shared" si="3"/>
        <v>467434.46</v>
      </c>
      <c r="G29" s="71"/>
      <c r="H29" s="78">
        <v>159734.5</v>
      </c>
      <c r="I29" s="78">
        <v>467367.69</v>
      </c>
      <c r="K29" s="98" t="s">
        <v>106</v>
      </c>
      <c r="L29" s="98" t="s">
        <v>106</v>
      </c>
    </row>
    <row r="30" spans="1:12" ht="17.25">
      <c r="A30" s="76" t="s">
        <v>162</v>
      </c>
      <c r="B30" s="77">
        <f t="shared" si="0"/>
        <v>3366.85</v>
      </c>
      <c r="C30" s="78">
        <f t="shared" si="1"/>
        <v>279186.43</v>
      </c>
      <c r="D30" s="79" t="s">
        <v>163</v>
      </c>
      <c r="E30" s="77">
        <f t="shared" si="2"/>
        <v>-23608.28</v>
      </c>
      <c r="F30" s="78">
        <f t="shared" si="3"/>
        <v>2192466.5300000003</v>
      </c>
      <c r="G30" s="71"/>
      <c r="H30" s="78">
        <v>275819.58</v>
      </c>
      <c r="I30" s="78">
        <v>2216074.81</v>
      </c>
      <c r="K30" s="98" t="s">
        <v>106</v>
      </c>
      <c r="L30" s="98" t="s">
        <v>106</v>
      </c>
    </row>
    <row r="31" spans="1:12" ht="17.25">
      <c r="A31" s="76" t="s">
        <v>164</v>
      </c>
      <c r="B31" s="77">
        <f t="shared" si="0"/>
        <v>23558.56</v>
      </c>
      <c r="C31" s="78">
        <f t="shared" si="1"/>
        <v>644397.7400000001</v>
      </c>
      <c r="D31" s="79" t="s">
        <v>165</v>
      </c>
      <c r="E31" s="77">
        <f t="shared" si="2"/>
        <v>0</v>
      </c>
      <c r="F31" s="78">
        <f t="shared" si="3"/>
        <v>11541.56</v>
      </c>
      <c r="G31" s="71"/>
      <c r="H31" s="78">
        <v>620839.18</v>
      </c>
      <c r="I31" s="78">
        <v>11541.56</v>
      </c>
      <c r="K31" s="98" t="s">
        <v>106</v>
      </c>
      <c r="L31" s="98" t="s">
        <v>106</v>
      </c>
    </row>
    <row r="32" spans="1:12" ht="17.25">
      <c r="A32" s="76" t="s">
        <v>166</v>
      </c>
      <c r="B32" s="77">
        <f t="shared" si="0"/>
        <v>0</v>
      </c>
      <c r="C32" s="78">
        <f t="shared" si="1"/>
        <v>112826.11</v>
      </c>
      <c r="D32" s="79" t="s">
        <v>167</v>
      </c>
      <c r="E32" s="77">
        <f t="shared" si="2"/>
        <v>0</v>
      </c>
      <c r="F32" s="78">
        <f t="shared" si="3"/>
        <v>372737.88</v>
      </c>
      <c r="G32" s="71"/>
      <c r="H32" s="78">
        <v>112826.11</v>
      </c>
      <c r="I32" s="78">
        <v>372737.88</v>
      </c>
      <c r="K32" s="98" t="s">
        <v>106</v>
      </c>
      <c r="L32" s="98" t="s">
        <v>106</v>
      </c>
    </row>
    <row r="33" spans="1:12" ht="17.25">
      <c r="A33" s="76" t="s">
        <v>168</v>
      </c>
      <c r="B33" s="77">
        <f t="shared" si="0"/>
        <v>0</v>
      </c>
      <c r="C33" s="78">
        <f t="shared" si="1"/>
        <v>47255.44</v>
      </c>
      <c r="D33" s="79" t="s">
        <v>169</v>
      </c>
      <c r="E33" s="77">
        <f t="shared" si="2"/>
        <v>1373.35</v>
      </c>
      <c r="F33" s="78">
        <f t="shared" si="3"/>
        <v>2599019.89</v>
      </c>
      <c r="G33" s="71"/>
      <c r="H33" s="78">
        <v>47255.44</v>
      </c>
      <c r="I33" s="78">
        <v>2597646.54</v>
      </c>
      <c r="K33" s="98" t="s">
        <v>106</v>
      </c>
      <c r="L33" s="98" t="s">
        <v>106</v>
      </c>
    </row>
    <row r="34" spans="1:12" ht="17.25">
      <c r="A34" s="76" t="s">
        <v>170</v>
      </c>
      <c r="B34" s="77">
        <f t="shared" si="0"/>
        <v>8462.98</v>
      </c>
      <c r="C34" s="78">
        <f t="shared" si="1"/>
        <v>421236.06</v>
      </c>
      <c r="D34" s="79" t="s">
        <v>171</v>
      </c>
      <c r="E34" s="77">
        <f t="shared" si="2"/>
        <v>-82175.10999999999</v>
      </c>
      <c r="F34" s="78">
        <f t="shared" si="3"/>
        <v>19721163.549999997</v>
      </c>
      <c r="G34" s="71"/>
      <c r="H34" s="78">
        <v>412773.08</v>
      </c>
      <c r="I34" s="78">
        <v>19803338.659999996</v>
      </c>
      <c r="K34" s="98" t="s">
        <v>106</v>
      </c>
      <c r="L34" s="98" t="s">
        <v>106</v>
      </c>
    </row>
    <row r="35" spans="1:12" ht="17.25">
      <c r="A35" s="76" t="s">
        <v>172</v>
      </c>
      <c r="B35" s="77">
        <f t="shared" si="0"/>
        <v>0</v>
      </c>
      <c r="C35" s="78">
        <f t="shared" si="1"/>
        <v>14777.35</v>
      </c>
      <c r="D35" s="79" t="s">
        <v>173</v>
      </c>
      <c r="E35" s="77">
        <f t="shared" si="2"/>
        <v>0</v>
      </c>
      <c r="F35" s="78">
        <f t="shared" si="3"/>
        <v>175367.02</v>
      </c>
      <c r="G35" s="71"/>
      <c r="H35" s="78">
        <v>14777.35</v>
      </c>
      <c r="I35" s="78">
        <v>175367.02</v>
      </c>
      <c r="K35" s="98" t="s">
        <v>106</v>
      </c>
      <c r="L35" s="98" t="s">
        <v>106</v>
      </c>
    </row>
    <row r="36" spans="1:12" ht="17.25">
      <c r="A36" s="76" t="s">
        <v>174</v>
      </c>
      <c r="B36" s="77">
        <f t="shared" si="0"/>
        <v>0</v>
      </c>
      <c r="C36" s="78">
        <f t="shared" si="1"/>
        <v>139771.03</v>
      </c>
      <c r="D36" s="79" t="s">
        <v>175</v>
      </c>
      <c r="E36" s="77">
        <f t="shared" si="2"/>
        <v>0</v>
      </c>
      <c r="F36" s="78">
        <f t="shared" si="3"/>
        <v>0.22</v>
      </c>
      <c r="G36" s="71"/>
      <c r="H36" s="78">
        <v>139771.03</v>
      </c>
      <c r="I36" s="78">
        <v>0.22</v>
      </c>
      <c r="K36" s="98" t="s">
        <v>106</v>
      </c>
      <c r="L36" s="98" t="s">
        <v>106</v>
      </c>
    </row>
    <row r="37" spans="1:12" ht="17.25">
      <c r="A37" s="76" t="s">
        <v>176</v>
      </c>
      <c r="B37" s="77">
        <f aca="true" t="shared" si="4" ref="B37:B53">I101</f>
        <v>-74448.28000000003</v>
      </c>
      <c r="C37" s="78">
        <f aca="true" t="shared" si="5" ref="C37:C53">H37+B37</f>
        <v>5195369.41</v>
      </c>
      <c r="D37" s="79" t="s">
        <v>177</v>
      </c>
      <c r="E37" s="77">
        <f t="shared" si="2"/>
        <v>122034.25</v>
      </c>
      <c r="F37" s="78">
        <f t="shared" si="3"/>
        <v>599610.71</v>
      </c>
      <c r="G37" s="71"/>
      <c r="H37" s="78">
        <v>5269817.69</v>
      </c>
      <c r="I37" s="78">
        <v>477576.46</v>
      </c>
      <c r="K37" s="98" t="s">
        <v>106</v>
      </c>
      <c r="L37" s="98" t="s">
        <v>106</v>
      </c>
    </row>
    <row r="38" spans="1:12" ht="17.25">
      <c r="A38" s="76" t="s">
        <v>178</v>
      </c>
      <c r="B38" s="77">
        <f t="shared" si="4"/>
        <v>0</v>
      </c>
      <c r="C38" s="78">
        <f t="shared" si="5"/>
        <v>108</v>
      </c>
      <c r="D38" s="79" t="s">
        <v>179</v>
      </c>
      <c r="E38" s="77">
        <f t="shared" si="2"/>
        <v>13302.649999999965</v>
      </c>
      <c r="F38" s="78">
        <f t="shared" si="3"/>
        <v>1912439.75</v>
      </c>
      <c r="G38" s="71"/>
      <c r="H38" s="78">
        <v>108</v>
      </c>
      <c r="I38" s="78">
        <v>1899137.1</v>
      </c>
      <c r="K38" s="98" t="s">
        <v>106</v>
      </c>
      <c r="L38" s="98" t="s">
        <v>106</v>
      </c>
    </row>
    <row r="39" spans="1:12" ht="17.25">
      <c r="A39" s="76" t="s">
        <v>180</v>
      </c>
      <c r="B39" s="77">
        <f t="shared" si="4"/>
        <v>0</v>
      </c>
      <c r="C39" s="78">
        <f t="shared" si="5"/>
        <v>20849.96</v>
      </c>
      <c r="D39" s="79" t="s">
        <v>181</v>
      </c>
      <c r="E39" s="77">
        <f t="shared" si="2"/>
        <v>26424.05</v>
      </c>
      <c r="F39" s="78">
        <f t="shared" si="3"/>
        <v>34707.19</v>
      </c>
      <c r="G39" s="71"/>
      <c r="H39" s="78">
        <v>20849.96</v>
      </c>
      <c r="I39" s="78">
        <v>8283.14</v>
      </c>
      <c r="K39" s="98" t="s">
        <v>106</v>
      </c>
      <c r="L39" s="98" t="s">
        <v>106</v>
      </c>
    </row>
    <row r="40" spans="1:12" ht="17.25">
      <c r="A40" s="76" t="s">
        <v>182</v>
      </c>
      <c r="B40" s="77">
        <f t="shared" si="4"/>
        <v>325000</v>
      </c>
      <c r="C40" s="78">
        <f t="shared" si="5"/>
        <v>330267.47</v>
      </c>
      <c r="D40" s="79" t="s">
        <v>183</v>
      </c>
      <c r="E40" s="77">
        <f t="shared" si="2"/>
        <v>0</v>
      </c>
      <c r="F40" s="78">
        <f t="shared" si="3"/>
        <v>10545.23</v>
      </c>
      <c r="G40" s="71"/>
      <c r="H40" s="78">
        <v>5267.47</v>
      </c>
      <c r="I40" s="78">
        <v>10545.23</v>
      </c>
      <c r="K40" s="98" t="s">
        <v>106</v>
      </c>
      <c r="L40" s="98" t="s">
        <v>106</v>
      </c>
    </row>
    <row r="41" spans="1:12" ht="17.25">
      <c r="A41" s="76" t="s">
        <v>184</v>
      </c>
      <c r="B41" s="77">
        <f t="shared" si="4"/>
        <v>4058</v>
      </c>
      <c r="C41" s="78">
        <f t="shared" si="5"/>
        <v>115194.21</v>
      </c>
      <c r="D41" s="79" t="s">
        <v>185</v>
      </c>
      <c r="E41" s="77">
        <f t="shared" si="2"/>
        <v>10125</v>
      </c>
      <c r="F41" s="78">
        <f t="shared" si="3"/>
        <v>111137.59</v>
      </c>
      <c r="G41" s="71"/>
      <c r="H41" s="78">
        <v>111136.21</v>
      </c>
      <c r="I41" s="78">
        <v>101012.59</v>
      </c>
      <c r="K41" s="98" t="s">
        <v>106</v>
      </c>
      <c r="L41" s="98" t="s">
        <v>106</v>
      </c>
    </row>
    <row r="42" spans="1:12" ht="17.25">
      <c r="A42" s="76" t="s">
        <v>186</v>
      </c>
      <c r="B42" s="77">
        <f t="shared" si="4"/>
        <v>35651.92</v>
      </c>
      <c r="C42" s="78">
        <f t="shared" si="5"/>
        <v>263503.08</v>
      </c>
      <c r="D42" s="79" t="s">
        <v>217</v>
      </c>
      <c r="E42" s="77">
        <f t="shared" si="2"/>
        <v>0</v>
      </c>
      <c r="F42" s="78">
        <f t="shared" si="3"/>
        <v>389.49</v>
      </c>
      <c r="G42" s="71"/>
      <c r="H42" s="78">
        <v>227851.16</v>
      </c>
      <c r="I42" s="78">
        <v>389.49</v>
      </c>
      <c r="K42" s="98" t="s">
        <v>106</v>
      </c>
      <c r="L42" s="98" t="s">
        <v>106</v>
      </c>
    </row>
    <row r="43" spans="1:12" ht="17.25">
      <c r="A43" s="76" t="s">
        <v>188</v>
      </c>
      <c r="B43" s="77">
        <f t="shared" si="4"/>
        <v>0</v>
      </c>
      <c r="C43" s="78">
        <f t="shared" si="5"/>
        <v>8075.95</v>
      </c>
      <c r="D43" s="79" t="s">
        <v>189</v>
      </c>
      <c r="E43" s="77">
        <f t="shared" si="2"/>
        <v>0</v>
      </c>
      <c r="F43" s="78">
        <f t="shared" si="3"/>
        <v>9.55</v>
      </c>
      <c r="G43" s="71"/>
      <c r="H43" s="78">
        <v>8075.95</v>
      </c>
      <c r="I43" s="78">
        <v>9.55</v>
      </c>
      <c r="K43" s="98" t="s">
        <v>106</v>
      </c>
      <c r="L43" s="98" t="s">
        <v>106</v>
      </c>
    </row>
    <row r="44" spans="1:12" ht="17.25">
      <c r="A44" s="76" t="s">
        <v>190</v>
      </c>
      <c r="B44" s="77">
        <f t="shared" si="4"/>
        <v>-2503</v>
      </c>
      <c r="C44" s="78">
        <f t="shared" si="5"/>
        <v>88216.61</v>
      </c>
      <c r="D44" s="79" t="s">
        <v>191</v>
      </c>
      <c r="E44" s="77">
        <f t="shared" si="2"/>
        <v>35731.21</v>
      </c>
      <c r="F44" s="78">
        <f t="shared" si="3"/>
        <v>99966.15</v>
      </c>
      <c r="G44" s="71"/>
      <c r="H44" s="78">
        <v>90719.61</v>
      </c>
      <c r="I44" s="78">
        <v>64234.94</v>
      </c>
      <c r="K44" s="98" t="s">
        <v>106</v>
      </c>
      <c r="L44" s="98" t="s">
        <v>106</v>
      </c>
    </row>
    <row r="45" spans="1:12" ht="17.25">
      <c r="A45" s="76" t="s">
        <v>192</v>
      </c>
      <c r="B45" s="77">
        <f t="shared" si="4"/>
        <v>0</v>
      </c>
      <c r="C45" s="78">
        <f t="shared" si="5"/>
        <v>183293.18</v>
      </c>
      <c r="D45" s="79" t="s">
        <v>193</v>
      </c>
      <c r="E45" s="77">
        <f t="shared" si="2"/>
        <v>34845.71</v>
      </c>
      <c r="F45" s="78">
        <f t="shared" si="3"/>
        <v>717539.1799999999</v>
      </c>
      <c r="G45" s="71"/>
      <c r="H45" s="78">
        <v>183293.18</v>
      </c>
      <c r="I45" s="78">
        <v>682693.47</v>
      </c>
      <c r="K45" s="98" t="s">
        <v>106</v>
      </c>
      <c r="L45" s="98" t="s">
        <v>106</v>
      </c>
    </row>
    <row r="46" spans="1:12" ht="17.25">
      <c r="A46" s="76" t="s">
        <v>194</v>
      </c>
      <c r="B46" s="77">
        <f t="shared" si="4"/>
        <v>0</v>
      </c>
      <c r="C46" s="78">
        <f t="shared" si="5"/>
        <v>5429.22</v>
      </c>
      <c r="D46" s="79" t="s">
        <v>195</v>
      </c>
      <c r="E46" s="77">
        <f t="shared" si="2"/>
        <v>0</v>
      </c>
      <c r="F46" s="78">
        <f t="shared" si="3"/>
        <v>8427.94</v>
      </c>
      <c r="G46" s="71"/>
      <c r="H46" s="78">
        <v>5429.22</v>
      </c>
      <c r="I46" s="78">
        <v>8427.94</v>
      </c>
      <c r="K46" s="98" t="s">
        <v>106</v>
      </c>
      <c r="L46" s="98" t="s">
        <v>106</v>
      </c>
    </row>
    <row r="47" spans="1:12" ht="17.25">
      <c r="A47" s="76" t="s">
        <v>196</v>
      </c>
      <c r="B47" s="77">
        <f t="shared" si="4"/>
        <v>37788.1</v>
      </c>
      <c r="C47" s="78">
        <f t="shared" si="5"/>
        <v>161043.22</v>
      </c>
      <c r="D47" s="79" t="s">
        <v>197</v>
      </c>
      <c r="E47" s="77">
        <f t="shared" si="2"/>
        <v>0</v>
      </c>
      <c r="F47" s="78">
        <f t="shared" si="3"/>
        <v>253727.89</v>
      </c>
      <c r="G47" s="71"/>
      <c r="H47" s="78">
        <v>123255.12</v>
      </c>
      <c r="I47" s="78">
        <v>253727.89</v>
      </c>
      <c r="K47" s="98" t="s">
        <v>106</v>
      </c>
      <c r="L47" s="98" t="s">
        <v>106</v>
      </c>
    </row>
    <row r="48" spans="1:12" ht="17.25">
      <c r="A48" s="76" t="s">
        <v>198</v>
      </c>
      <c r="B48" s="77">
        <f t="shared" si="4"/>
        <v>0</v>
      </c>
      <c r="C48" s="78">
        <f t="shared" si="5"/>
        <v>844.39</v>
      </c>
      <c r="D48" s="79" t="s">
        <v>199</v>
      </c>
      <c r="E48" s="77">
        <f t="shared" si="2"/>
        <v>-12361.119999999995</v>
      </c>
      <c r="F48" s="78">
        <f t="shared" si="3"/>
        <v>295167.46</v>
      </c>
      <c r="G48" s="71"/>
      <c r="H48" s="78">
        <v>844.39</v>
      </c>
      <c r="I48" s="78">
        <v>307528.58</v>
      </c>
      <c r="K48" s="98" t="s">
        <v>106</v>
      </c>
      <c r="L48" s="98" t="s">
        <v>106</v>
      </c>
    </row>
    <row r="49" spans="1:12" ht="17.25">
      <c r="A49" s="76" t="s">
        <v>200</v>
      </c>
      <c r="B49" s="77">
        <f t="shared" si="4"/>
        <v>17729.13</v>
      </c>
      <c r="C49" s="78">
        <f t="shared" si="5"/>
        <v>345611.74</v>
      </c>
      <c r="D49" s="79" t="s">
        <v>201</v>
      </c>
      <c r="E49" s="77">
        <f t="shared" si="2"/>
        <v>32595.820000000007</v>
      </c>
      <c r="F49" s="78">
        <f t="shared" si="3"/>
        <v>2654792.56</v>
      </c>
      <c r="G49" s="71"/>
      <c r="H49" s="78">
        <v>327882.61</v>
      </c>
      <c r="I49" s="78">
        <v>2622196.74</v>
      </c>
      <c r="K49" s="98" t="s">
        <v>106</v>
      </c>
      <c r="L49" s="98" t="s">
        <v>106</v>
      </c>
    </row>
    <row r="50" spans="1:12" ht="17.25">
      <c r="A50" s="76" t="s">
        <v>202</v>
      </c>
      <c r="B50" s="77">
        <f t="shared" si="4"/>
        <v>0</v>
      </c>
      <c r="C50" s="78">
        <f t="shared" si="5"/>
        <v>37155.25</v>
      </c>
      <c r="D50" s="79" t="s">
        <v>203</v>
      </c>
      <c r="E50" s="77">
        <f t="shared" si="2"/>
        <v>2120.9</v>
      </c>
      <c r="F50" s="78">
        <f t="shared" si="3"/>
        <v>925727.24</v>
      </c>
      <c r="G50" s="71"/>
      <c r="H50" s="78">
        <v>37155.25</v>
      </c>
      <c r="I50" s="78">
        <v>923606.34</v>
      </c>
      <c r="K50" s="98" t="s">
        <v>106</v>
      </c>
      <c r="L50" s="98" t="s">
        <v>106</v>
      </c>
    </row>
    <row r="51" spans="1:12" ht="18" thickBot="1">
      <c r="A51" s="76" t="s">
        <v>204</v>
      </c>
      <c r="B51" s="77">
        <f t="shared" si="4"/>
        <v>-373953.31000000006</v>
      </c>
      <c r="C51" s="78">
        <f t="shared" si="5"/>
        <v>7450844.710000001</v>
      </c>
      <c r="D51" s="79" t="s">
        <v>205</v>
      </c>
      <c r="E51" s="95">
        <f t="shared" si="2"/>
        <v>387102.23</v>
      </c>
      <c r="F51" s="161">
        <f t="shared" si="3"/>
        <v>2921997.77</v>
      </c>
      <c r="G51" s="71"/>
      <c r="H51" s="78">
        <v>7824798.0200000005</v>
      </c>
      <c r="I51" s="78">
        <v>2534895.54</v>
      </c>
      <c r="K51" s="98" t="s">
        <v>106</v>
      </c>
      <c r="L51" s="98" t="s">
        <v>106</v>
      </c>
    </row>
    <row r="52" spans="1:12" ht="18" thickTop="1">
      <c r="A52" s="76" t="s">
        <v>206</v>
      </c>
      <c r="B52" s="77">
        <f t="shared" si="4"/>
        <v>0</v>
      </c>
      <c r="C52" s="78">
        <f t="shared" si="5"/>
        <v>409092.13</v>
      </c>
      <c r="D52" s="79"/>
      <c r="E52" s="162"/>
      <c r="F52" s="84"/>
      <c r="G52" s="71"/>
      <c r="H52" s="78">
        <v>409092.13</v>
      </c>
      <c r="I52" s="84"/>
      <c r="K52" s="98" t="s">
        <v>106</v>
      </c>
      <c r="L52" s="98" t="s">
        <v>106</v>
      </c>
    </row>
    <row r="53" spans="1:12" ht="17.25">
      <c r="A53" s="86" t="s">
        <v>207</v>
      </c>
      <c r="B53" s="77">
        <f t="shared" si="4"/>
        <v>6069</v>
      </c>
      <c r="C53" s="78">
        <f t="shared" si="5"/>
        <v>203513.68</v>
      </c>
      <c r="D53" s="87" t="s">
        <v>208</v>
      </c>
      <c r="E53" s="88">
        <f>SUM(B5:B53)+SUM(E5:E51)</f>
        <v>1972843.8599999999</v>
      </c>
      <c r="F53" s="88">
        <f>SUM(C5:C53)+SUM(F5:F51)</f>
        <v>85597373.22999999</v>
      </c>
      <c r="G53" s="71"/>
      <c r="H53" s="78">
        <v>197444.68</v>
      </c>
      <c r="I53" s="88">
        <v>0</v>
      </c>
      <c r="K53" s="98" t="s">
        <v>106</v>
      </c>
      <c r="L53" s="98" t="s">
        <v>106</v>
      </c>
    </row>
    <row r="54" spans="1:9" ht="12.75">
      <c r="A54" s="71"/>
      <c r="B54" s="85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5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5"/>
      <c r="C56" s="71"/>
      <c r="D56" s="71"/>
      <c r="E56" s="71"/>
      <c r="F56" s="85">
        <f>E53+I53</f>
        <v>1972843.8599999999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106</v>
      </c>
      <c r="H60" s="71"/>
      <c r="I60" s="71"/>
    </row>
    <row r="61" spans="1:9" ht="12.75">
      <c r="A61" t="s">
        <v>106</v>
      </c>
      <c r="H61" s="71"/>
      <c r="I61" s="71"/>
    </row>
    <row r="62" spans="1:9" ht="12.75">
      <c r="A62" t="s">
        <v>106</v>
      </c>
      <c r="H62" s="71"/>
      <c r="I62" s="71"/>
    </row>
    <row r="63" spans="1:9" ht="12.75">
      <c r="A63" t="s">
        <v>106</v>
      </c>
      <c r="H63" s="71"/>
      <c r="I63" s="71"/>
    </row>
    <row r="64" spans="1:9" ht="12.75">
      <c r="A64" t="s">
        <v>106</v>
      </c>
      <c r="H64" s="71"/>
      <c r="I64" s="71"/>
    </row>
    <row r="65" spans="8:9" ht="12.75">
      <c r="H65" s="71"/>
      <c r="I65" s="71"/>
    </row>
    <row r="68" spans="1:18" ht="17.25">
      <c r="A68" s="101"/>
      <c r="B68" s="103">
        <v>11601</v>
      </c>
      <c r="C68" s="103" t="s">
        <v>228</v>
      </c>
      <c r="D68" s="103">
        <v>11603</v>
      </c>
      <c r="E68" s="103">
        <v>11604</v>
      </c>
      <c r="F68" s="103" t="s">
        <v>229</v>
      </c>
      <c r="G68" s="103" t="s">
        <v>230</v>
      </c>
      <c r="H68" s="103">
        <v>11607</v>
      </c>
      <c r="I68" s="103" t="s">
        <v>218</v>
      </c>
      <c r="J68" s="101"/>
      <c r="K68" s="102">
        <v>11601</v>
      </c>
      <c r="L68" s="102" t="s">
        <v>231</v>
      </c>
      <c r="M68" s="102">
        <v>11603</v>
      </c>
      <c r="N68" s="102">
        <v>11604</v>
      </c>
      <c r="O68" s="102" t="s">
        <v>229</v>
      </c>
      <c r="P68" s="102" t="s">
        <v>230</v>
      </c>
      <c r="Q68" s="102">
        <v>11607</v>
      </c>
      <c r="R68" s="103" t="s">
        <v>218</v>
      </c>
    </row>
    <row r="69" spans="1:18" ht="17.25">
      <c r="A69" s="105" t="s">
        <v>112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7">
        <f aca="true" t="shared" si="6" ref="I69:I100">SUM(B69:H69)</f>
        <v>0</v>
      </c>
      <c r="J69" s="108" t="s">
        <v>113</v>
      </c>
      <c r="K69" s="106">
        <v>0</v>
      </c>
      <c r="L69" s="106">
        <v>3395.85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7">
        <f aca="true" t="shared" si="7" ref="R69:R115">SUM(K69:Q69)</f>
        <v>3395.85</v>
      </c>
    </row>
    <row r="70" spans="1:18" ht="17.25">
      <c r="A70" s="105" t="s">
        <v>114</v>
      </c>
      <c r="B70" s="106">
        <v>0</v>
      </c>
      <c r="C70" s="106">
        <v>-168.85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7">
        <f t="shared" si="6"/>
        <v>-168.85</v>
      </c>
      <c r="J70" s="108" t="s">
        <v>115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7">
        <f t="shared" si="7"/>
        <v>0</v>
      </c>
    </row>
    <row r="71" spans="1:18" ht="17.25">
      <c r="A71" s="105" t="s">
        <v>116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f t="shared" si="6"/>
        <v>0</v>
      </c>
      <c r="J71" s="108" t="s">
        <v>117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7">
        <f t="shared" si="7"/>
        <v>0</v>
      </c>
    </row>
    <row r="72" spans="1:18" ht="17.25">
      <c r="A72" s="105" t="s">
        <v>118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7">
        <f t="shared" si="6"/>
        <v>0</v>
      </c>
      <c r="J72" s="108" t="s">
        <v>119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80000</v>
      </c>
      <c r="R72" s="107">
        <f t="shared" si="7"/>
        <v>80000</v>
      </c>
    </row>
    <row r="73" spans="1:18" ht="17.25">
      <c r="A73" s="105" t="s">
        <v>120</v>
      </c>
      <c r="B73" s="106">
        <v>59654.47</v>
      </c>
      <c r="C73" s="106">
        <v>-30.46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7">
        <f t="shared" si="6"/>
        <v>59624.01</v>
      </c>
      <c r="J73" s="108" t="s">
        <v>121</v>
      </c>
      <c r="K73" s="106">
        <v>125361</v>
      </c>
      <c r="L73" s="106">
        <v>79.15</v>
      </c>
      <c r="M73" s="106">
        <v>0</v>
      </c>
      <c r="N73" s="106">
        <v>0</v>
      </c>
      <c r="O73" s="106">
        <v>640.26</v>
      </c>
      <c r="P73" s="106">
        <v>0</v>
      </c>
      <c r="Q73" s="106">
        <v>0</v>
      </c>
      <c r="R73" s="107">
        <f t="shared" si="7"/>
        <v>126080.40999999999</v>
      </c>
    </row>
    <row r="74" spans="1:18" ht="17.25">
      <c r="A74" s="105" t="s">
        <v>122</v>
      </c>
      <c r="B74" s="106">
        <v>158937</v>
      </c>
      <c r="C74" s="106">
        <v>3811.5</v>
      </c>
      <c r="D74" s="106">
        <v>0</v>
      </c>
      <c r="E74" s="106">
        <v>0</v>
      </c>
      <c r="F74" s="106">
        <v>0</v>
      </c>
      <c r="G74" s="106">
        <v>0</v>
      </c>
      <c r="H74" s="106">
        <v>-185000</v>
      </c>
      <c r="I74" s="107">
        <f t="shared" si="6"/>
        <v>-22251.5</v>
      </c>
      <c r="J74" s="108" t="s">
        <v>123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7">
        <f t="shared" si="7"/>
        <v>0</v>
      </c>
    </row>
    <row r="75" spans="1:18" ht="17.25">
      <c r="A75" s="105" t="s">
        <v>124</v>
      </c>
      <c r="B75" s="106">
        <v>1601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7">
        <f t="shared" si="6"/>
        <v>1601</v>
      </c>
      <c r="J75" s="108" t="s">
        <v>125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7">
        <f t="shared" si="7"/>
        <v>0</v>
      </c>
    </row>
    <row r="76" spans="1:18" ht="17.25">
      <c r="A76" s="105" t="s">
        <v>126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7">
        <f t="shared" si="6"/>
        <v>0</v>
      </c>
      <c r="J76" s="108" t="s">
        <v>127</v>
      </c>
      <c r="K76" s="106">
        <v>2210.25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55000</v>
      </c>
      <c r="R76" s="107">
        <f t="shared" si="7"/>
        <v>57210.25</v>
      </c>
    </row>
    <row r="77" spans="1:18" ht="17.25">
      <c r="A77" s="105" t="s">
        <v>128</v>
      </c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110406</v>
      </c>
      <c r="I77" s="107">
        <f t="shared" si="6"/>
        <v>110406</v>
      </c>
      <c r="J77" s="108" t="s">
        <v>129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7">
        <f t="shared" si="7"/>
        <v>0</v>
      </c>
    </row>
    <row r="78" spans="1:18" ht="17.25">
      <c r="A78" s="105" t="s">
        <v>130</v>
      </c>
      <c r="B78" s="106">
        <v>0</v>
      </c>
      <c r="C78" s="106">
        <v>0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7">
        <f t="shared" si="6"/>
        <v>0</v>
      </c>
      <c r="J78" s="108" t="s">
        <v>131</v>
      </c>
      <c r="K78" s="106">
        <v>85459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7">
        <f t="shared" si="7"/>
        <v>85459</v>
      </c>
    </row>
    <row r="79" spans="1:18" ht="17.25">
      <c r="A79" s="105" t="s">
        <v>132</v>
      </c>
      <c r="B79" s="106">
        <v>0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7">
        <f t="shared" si="6"/>
        <v>0</v>
      </c>
      <c r="J79" s="108" t="s">
        <v>133</v>
      </c>
      <c r="K79" s="106">
        <v>7141.4</v>
      </c>
      <c r="L79" s="106">
        <v>0</v>
      </c>
      <c r="M79" s="106">
        <v>-15</v>
      </c>
      <c r="N79" s="106">
        <v>0</v>
      </c>
      <c r="O79" s="106">
        <v>0</v>
      </c>
      <c r="P79" s="106">
        <v>0</v>
      </c>
      <c r="Q79" s="106">
        <v>137000</v>
      </c>
      <c r="R79" s="107">
        <f t="shared" si="7"/>
        <v>144126.4</v>
      </c>
    </row>
    <row r="80" spans="1:18" ht="17.25">
      <c r="A80" s="105" t="s">
        <v>134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7">
        <f t="shared" si="6"/>
        <v>0</v>
      </c>
      <c r="J80" s="108" t="s">
        <v>135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7">
        <f t="shared" si="7"/>
        <v>0</v>
      </c>
    </row>
    <row r="81" spans="1:18" ht="17.25">
      <c r="A81" s="105" t="s">
        <v>136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7">
        <f t="shared" si="6"/>
        <v>0</v>
      </c>
      <c r="J81" s="108" t="s">
        <v>137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7">
        <f t="shared" si="7"/>
        <v>0</v>
      </c>
    </row>
    <row r="82" spans="1:18" ht="17.25">
      <c r="A82" s="105" t="s">
        <v>138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7">
        <f t="shared" si="6"/>
        <v>0</v>
      </c>
      <c r="J82" s="108" t="s">
        <v>139</v>
      </c>
      <c r="K82" s="106">
        <v>35792.29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7">
        <f t="shared" si="7"/>
        <v>35792.29</v>
      </c>
    </row>
    <row r="83" spans="1:18" ht="17.25">
      <c r="A83" s="105" t="s">
        <v>140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7">
        <f t="shared" si="6"/>
        <v>0</v>
      </c>
      <c r="J83" s="108" t="s">
        <v>141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7">
        <f t="shared" si="7"/>
        <v>0</v>
      </c>
    </row>
    <row r="84" spans="1:18" ht="17.25">
      <c r="A84" s="105" t="s">
        <v>142</v>
      </c>
      <c r="B84" s="106">
        <v>138811.03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-135000</v>
      </c>
      <c r="I84" s="107">
        <f t="shared" si="6"/>
        <v>3811.029999999999</v>
      </c>
      <c r="J84" s="108" t="s">
        <v>143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7">
        <f t="shared" si="7"/>
        <v>0</v>
      </c>
    </row>
    <row r="85" spans="1:18" ht="17.25">
      <c r="A85" s="105" t="s">
        <v>144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7">
        <f t="shared" si="6"/>
        <v>0</v>
      </c>
      <c r="J85" s="108" t="s">
        <v>145</v>
      </c>
      <c r="K85" s="106">
        <v>5522</v>
      </c>
      <c r="L85" s="106">
        <v>765.86</v>
      </c>
      <c r="M85" s="106">
        <v>0</v>
      </c>
      <c r="N85" s="106">
        <v>0</v>
      </c>
      <c r="O85" s="106">
        <v>0</v>
      </c>
      <c r="P85" s="106">
        <v>0</v>
      </c>
      <c r="Q85" s="106">
        <v>25325</v>
      </c>
      <c r="R85" s="107">
        <f t="shared" si="7"/>
        <v>31612.86</v>
      </c>
    </row>
    <row r="86" spans="1:18" ht="17.25">
      <c r="A86" s="105" t="s">
        <v>146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366</v>
      </c>
      <c r="H86" s="106">
        <v>0</v>
      </c>
      <c r="I86" s="107">
        <f t="shared" si="6"/>
        <v>366</v>
      </c>
      <c r="J86" s="108" t="s">
        <v>147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7">
        <f t="shared" si="7"/>
        <v>0</v>
      </c>
    </row>
    <row r="87" spans="1:18" ht="17.25">
      <c r="A87" s="105" t="s">
        <v>216</v>
      </c>
      <c r="B87" s="106">
        <v>915494.91</v>
      </c>
      <c r="C87" s="106">
        <v>30604.17</v>
      </c>
      <c r="D87" s="106">
        <v>22083</v>
      </c>
      <c r="E87" s="106">
        <v>0</v>
      </c>
      <c r="F87" s="106">
        <v>-316.74</v>
      </c>
      <c r="G87" s="106">
        <v>-16685</v>
      </c>
      <c r="H87" s="106">
        <v>-483521</v>
      </c>
      <c r="I87" s="107">
        <f t="shared" si="6"/>
        <v>467659.3400000001</v>
      </c>
      <c r="J87" s="108" t="s">
        <v>149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f t="shared" si="7"/>
        <v>0</v>
      </c>
    </row>
    <row r="88" spans="1:18" ht="17.25">
      <c r="A88" s="105" t="s">
        <v>150</v>
      </c>
      <c r="B88" s="106">
        <v>0</v>
      </c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7">
        <f t="shared" si="6"/>
        <v>0</v>
      </c>
      <c r="J88" s="108" t="s">
        <v>151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7">
        <f t="shared" si="7"/>
        <v>0</v>
      </c>
    </row>
    <row r="89" spans="1:18" ht="17.25">
      <c r="A89" s="105" t="s">
        <v>106</v>
      </c>
      <c r="B89" s="106">
        <v>0</v>
      </c>
      <c r="C89" s="106">
        <v>0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7">
        <f t="shared" si="6"/>
        <v>0</v>
      </c>
      <c r="J89" s="108" t="s">
        <v>153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7">
        <f t="shared" si="7"/>
        <v>0</v>
      </c>
    </row>
    <row r="90" spans="1:18" ht="17.25">
      <c r="A90" s="105" t="s">
        <v>154</v>
      </c>
      <c r="B90" s="106">
        <v>0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50000</v>
      </c>
      <c r="I90" s="107">
        <f t="shared" si="6"/>
        <v>50000</v>
      </c>
      <c r="J90" s="108" t="s">
        <v>155</v>
      </c>
      <c r="K90" s="106">
        <v>180.29</v>
      </c>
      <c r="L90" s="106">
        <v>-229.26</v>
      </c>
      <c r="M90" s="106">
        <v>0</v>
      </c>
      <c r="N90" s="106">
        <v>0</v>
      </c>
      <c r="O90" s="106">
        <v>134.19</v>
      </c>
      <c r="P90" s="106">
        <v>0</v>
      </c>
      <c r="Q90" s="106">
        <v>0</v>
      </c>
      <c r="R90" s="107">
        <f t="shared" si="7"/>
        <v>85.22</v>
      </c>
    </row>
    <row r="91" spans="1:18" ht="17.25">
      <c r="A91" s="105" t="s">
        <v>156</v>
      </c>
      <c r="B91" s="106">
        <v>0</v>
      </c>
      <c r="C91" s="106">
        <v>0</v>
      </c>
      <c r="D91" s="106">
        <v>0</v>
      </c>
      <c r="E91" s="106">
        <v>0</v>
      </c>
      <c r="F91" s="106">
        <v>0</v>
      </c>
      <c r="G91" s="106">
        <v>0</v>
      </c>
      <c r="H91" s="106">
        <v>175000</v>
      </c>
      <c r="I91" s="107">
        <f t="shared" si="6"/>
        <v>175000</v>
      </c>
      <c r="J91" s="108" t="s">
        <v>157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7">
        <f t="shared" si="7"/>
        <v>0</v>
      </c>
    </row>
    <row r="92" spans="1:18" ht="17.25">
      <c r="A92" s="105" t="s">
        <v>158</v>
      </c>
      <c r="B92" s="106">
        <v>4665</v>
      </c>
      <c r="C92" s="106">
        <v>1334.74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7">
        <f t="shared" si="6"/>
        <v>5999.74</v>
      </c>
      <c r="J92" s="108" t="s">
        <v>159</v>
      </c>
      <c r="K92" s="106">
        <v>-3099.73</v>
      </c>
      <c r="L92" s="106">
        <v>1777.16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7">
        <f t="shared" si="7"/>
        <v>-1322.57</v>
      </c>
    </row>
    <row r="93" spans="1:18" ht="17.25">
      <c r="A93" s="105" t="s">
        <v>160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f t="shared" si="6"/>
        <v>0</v>
      </c>
      <c r="J93" s="108" t="s">
        <v>161</v>
      </c>
      <c r="K93" s="106">
        <v>66.77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7">
        <f t="shared" si="7"/>
        <v>66.77</v>
      </c>
    </row>
    <row r="94" spans="1:18" ht="17.25">
      <c r="A94" s="105" t="s">
        <v>162</v>
      </c>
      <c r="B94" s="106">
        <v>0</v>
      </c>
      <c r="C94" s="106">
        <v>3366.85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7">
        <f t="shared" si="6"/>
        <v>3366.85</v>
      </c>
      <c r="J94" s="108" t="s">
        <v>163</v>
      </c>
      <c r="K94" s="106">
        <v>-24181.32</v>
      </c>
      <c r="L94" s="106">
        <v>573.04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7">
        <f t="shared" si="7"/>
        <v>-23608.28</v>
      </c>
    </row>
    <row r="95" spans="1:18" ht="17.25">
      <c r="A95" s="105" t="s">
        <v>164</v>
      </c>
      <c r="B95" s="106">
        <v>20396.84</v>
      </c>
      <c r="C95" s="106">
        <v>3028.95</v>
      </c>
      <c r="D95" s="106">
        <v>0</v>
      </c>
      <c r="E95" s="106">
        <v>0</v>
      </c>
      <c r="F95" s="106">
        <v>132.77</v>
      </c>
      <c r="G95" s="106">
        <v>0</v>
      </c>
      <c r="H95" s="106">
        <v>0</v>
      </c>
      <c r="I95" s="107">
        <f t="shared" si="6"/>
        <v>23558.56</v>
      </c>
      <c r="J95" s="108" t="s">
        <v>165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7">
        <f t="shared" si="7"/>
        <v>0</v>
      </c>
    </row>
    <row r="96" spans="1:18" ht="17.25">
      <c r="A96" s="105" t="s">
        <v>166</v>
      </c>
      <c r="B96" s="106">
        <v>0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7">
        <f t="shared" si="6"/>
        <v>0</v>
      </c>
      <c r="J96" s="108" t="s">
        <v>167</v>
      </c>
      <c r="K96" s="106">
        <v>0</v>
      </c>
      <c r="L96" s="106">
        <v>-292.01</v>
      </c>
      <c r="M96" s="106">
        <v>0</v>
      </c>
      <c r="N96" s="106">
        <v>0</v>
      </c>
      <c r="O96" s="106">
        <v>292.01</v>
      </c>
      <c r="P96" s="106">
        <v>0</v>
      </c>
      <c r="Q96" s="106">
        <v>0</v>
      </c>
      <c r="R96" s="107">
        <f t="shared" si="7"/>
        <v>0</v>
      </c>
    </row>
    <row r="97" spans="1:18" ht="17.25">
      <c r="A97" s="105" t="s">
        <v>168</v>
      </c>
      <c r="B97" s="106">
        <v>0</v>
      </c>
      <c r="C97" s="106"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7">
        <f t="shared" si="6"/>
        <v>0</v>
      </c>
      <c r="J97" s="108" t="s">
        <v>169</v>
      </c>
      <c r="K97" s="106">
        <v>-722.62</v>
      </c>
      <c r="L97" s="106">
        <v>0</v>
      </c>
      <c r="M97" s="106">
        <v>0</v>
      </c>
      <c r="N97" s="106">
        <v>0</v>
      </c>
      <c r="O97" s="106">
        <v>2095.97</v>
      </c>
      <c r="P97" s="106">
        <v>0</v>
      </c>
      <c r="Q97" s="106">
        <v>0</v>
      </c>
      <c r="R97" s="107">
        <f t="shared" si="7"/>
        <v>1373.35</v>
      </c>
    </row>
    <row r="98" spans="1:18" ht="17.25">
      <c r="A98" s="105" t="s">
        <v>170</v>
      </c>
      <c r="B98" s="106">
        <v>0</v>
      </c>
      <c r="C98" s="106">
        <v>8462.98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7">
        <f t="shared" si="6"/>
        <v>8462.98</v>
      </c>
      <c r="J98" s="108" t="s">
        <v>171</v>
      </c>
      <c r="K98" s="106">
        <v>-134633.02</v>
      </c>
      <c r="L98" s="106">
        <v>8143.45</v>
      </c>
      <c r="M98" s="106">
        <v>0</v>
      </c>
      <c r="N98" s="106">
        <v>0</v>
      </c>
      <c r="O98" s="106">
        <v>-996.49</v>
      </c>
      <c r="P98" s="106">
        <v>-5689.05</v>
      </c>
      <c r="Q98" s="106">
        <v>51000</v>
      </c>
      <c r="R98" s="107">
        <f t="shared" si="7"/>
        <v>-82175.10999999999</v>
      </c>
    </row>
    <row r="99" spans="1:18" ht="17.25">
      <c r="A99" s="105" t="s">
        <v>172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7">
        <f t="shared" si="6"/>
        <v>0</v>
      </c>
      <c r="J99" s="108" t="s">
        <v>173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7">
        <f t="shared" si="7"/>
        <v>0</v>
      </c>
    </row>
    <row r="100" spans="1:18" ht="17.25">
      <c r="A100" s="105" t="s">
        <v>174</v>
      </c>
      <c r="B100" s="106">
        <v>0</v>
      </c>
      <c r="C100" s="106"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7">
        <f t="shared" si="6"/>
        <v>0</v>
      </c>
      <c r="J100" s="108" t="s">
        <v>175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7">
        <f t="shared" si="7"/>
        <v>0</v>
      </c>
    </row>
    <row r="101" spans="1:18" ht="17.25">
      <c r="A101" s="105" t="s">
        <v>176</v>
      </c>
      <c r="B101" s="106">
        <v>272577.97</v>
      </c>
      <c r="C101" s="106">
        <v>28929.54</v>
      </c>
      <c r="D101" s="106">
        <v>0</v>
      </c>
      <c r="E101" s="106">
        <v>0</v>
      </c>
      <c r="F101" s="106">
        <v>26940.21</v>
      </c>
      <c r="G101" s="106">
        <v>-52896</v>
      </c>
      <c r="H101" s="106">
        <v>-350000</v>
      </c>
      <c r="I101" s="107">
        <f aca="true" t="shared" si="8" ref="I101:I117">SUM(B101:H101)</f>
        <v>-74448.28000000003</v>
      </c>
      <c r="J101" s="108" t="s">
        <v>177</v>
      </c>
      <c r="K101" s="106">
        <v>46552.86</v>
      </c>
      <c r="L101" s="106">
        <v>481.39</v>
      </c>
      <c r="M101" s="106">
        <v>0</v>
      </c>
      <c r="N101" s="106">
        <v>0</v>
      </c>
      <c r="O101" s="106">
        <v>0</v>
      </c>
      <c r="P101" s="106">
        <v>0</v>
      </c>
      <c r="Q101" s="106">
        <v>75000</v>
      </c>
      <c r="R101" s="107">
        <f t="shared" si="7"/>
        <v>122034.25</v>
      </c>
    </row>
    <row r="102" spans="1:18" ht="17.25">
      <c r="A102" s="105" t="s">
        <v>178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7">
        <f t="shared" si="8"/>
        <v>0</v>
      </c>
      <c r="J102" s="108" t="s">
        <v>179</v>
      </c>
      <c r="K102" s="106">
        <v>347675.54</v>
      </c>
      <c r="L102" s="106">
        <v>5635</v>
      </c>
      <c r="M102" s="106">
        <v>0</v>
      </c>
      <c r="N102" s="106">
        <v>0</v>
      </c>
      <c r="O102" s="106">
        <v>1040</v>
      </c>
      <c r="P102" s="106">
        <v>-6675</v>
      </c>
      <c r="Q102" s="106">
        <v>-334372.89</v>
      </c>
      <c r="R102" s="107">
        <f t="shared" si="7"/>
        <v>13302.649999999965</v>
      </c>
    </row>
    <row r="103" spans="1:18" ht="17.25">
      <c r="A103" s="105" t="s">
        <v>180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7">
        <f t="shared" si="8"/>
        <v>0</v>
      </c>
      <c r="J103" s="108" t="s">
        <v>181</v>
      </c>
      <c r="K103" s="106">
        <v>26424.05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7">
        <f t="shared" si="7"/>
        <v>26424.05</v>
      </c>
    </row>
    <row r="104" spans="1:18" ht="17.25">
      <c r="A104" s="105" t="s">
        <v>182</v>
      </c>
      <c r="B104" s="106">
        <v>0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v>325000</v>
      </c>
      <c r="I104" s="107">
        <f t="shared" si="8"/>
        <v>325000</v>
      </c>
      <c r="J104" s="108" t="s">
        <v>183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7">
        <f t="shared" si="7"/>
        <v>0</v>
      </c>
    </row>
    <row r="105" spans="1:18" ht="17.25">
      <c r="A105" s="105" t="s">
        <v>184</v>
      </c>
      <c r="B105" s="106">
        <v>4058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7">
        <f t="shared" si="8"/>
        <v>4058</v>
      </c>
      <c r="J105" s="108" t="s">
        <v>185</v>
      </c>
      <c r="K105" s="106">
        <v>10125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7">
        <f t="shared" si="7"/>
        <v>10125</v>
      </c>
    </row>
    <row r="106" spans="1:18" ht="17.25">
      <c r="A106" s="105" t="s">
        <v>186</v>
      </c>
      <c r="B106" s="106">
        <v>34968</v>
      </c>
      <c r="C106" s="106">
        <v>683.92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7">
        <f t="shared" si="8"/>
        <v>35651.92</v>
      </c>
      <c r="J106" s="108" t="s">
        <v>217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7">
        <f t="shared" si="7"/>
        <v>0</v>
      </c>
    </row>
    <row r="107" spans="1:18" ht="17.25">
      <c r="A107" s="105" t="s">
        <v>188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7">
        <f t="shared" si="8"/>
        <v>0</v>
      </c>
      <c r="J107" s="108" t="s">
        <v>189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7">
        <f t="shared" si="7"/>
        <v>0</v>
      </c>
    </row>
    <row r="108" spans="1:18" ht="17.25">
      <c r="A108" s="105" t="s">
        <v>190</v>
      </c>
      <c r="B108" s="106">
        <v>80497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-83000</v>
      </c>
      <c r="I108" s="107">
        <f t="shared" si="8"/>
        <v>-2503</v>
      </c>
      <c r="J108" s="108" t="s">
        <v>191</v>
      </c>
      <c r="K108" s="106">
        <v>0</v>
      </c>
      <c r="L108" s="106">
        <v>2731.21</v>
      </c>
      <c r="M108" s="106">
        <v>0</v>
      </c>
      <c r="N108" s="106">
        <v>0</v>
      </c>
      <c r="O108" s="106">
        <v>0</v>
      </c>
      <c r="P108" s="106">
        <v>0</v>
      </c>
      <c r="Q108" s="106">
        <v>33000</v>
      </c>
      <c r="R108" s="107">
        <f t="shared" si="7"/>
        <v>35731.21</v>
      </c>
    </row>
    <row r="109" spans="1:18" ht="17.25">
      <c r="A109" s="105" t="s">
        <v>192</v>
      </c>
      <c r="B109" s="106">
        <v>0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7">
        <f t="shared" si="8"/>
        <v>0</v>
      </c>
      <c r="J109" s="108" t="s">
        <v>193</v>
      </c>
      <c r="K109" s="106">
        <v>60960.65</v>
      </c>
      <c r="L109" s="106">
        <v>757.88</v>
      </c>
      <c r="M109" s="106">
        <v>0</v>
      </c>
      <c r="N109" s="106">
        <v>0</v>
      </c>
      <c r="O109" s="106">
        <v>127.18</v>
      </c>
      <c r="P109" s="106">
        <v>0</v>
      </c>
      <c r="Q109" s="106">
        <v>-27000</v>
      </c>
      <c r="R109" s="107">
        <f t="shared" si="7"/>
        <v>34845.71</v>
      </c>
    </row>
    <row r="110" spans="1:18" ht="17.25">
      <c r="A110" s="105" t="s">
        <v>194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7">
        <f t="shared" si="8"/>
        <v>0</v>
      </c>
      <c r="J110" s="108" t="s">
        <v>195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7">
        <f t="shared" si="7"/>
        <v>0</v>
      </c>
    </row>
    <row r="111" spans="1:18" ht="17.25">
      <c r="A111" s="105" t="s">
        <v>196</v>
      </c>
      <c r="B111" s="106">
        <v>0</v>
      </c>
      <c r="C111" s="106">
        <v>37788.1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7">
        <f t="shared" si="8"/>
        <v>37788.1</v>
      </c>
      <c r="J111" s="108" t="s">
        <v>197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7">
        <f t="shared" si="7"/>
        <v>0</v>
      </c>
    </row>
    <row r="112" spans="1:18" ht="17.25">
      <c r="A112" s="105" t="s">
        <v>198</v>
      </c>
      <c r="B112" s="106">
        <v>0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7">
        <f t="shared" si="8"/>
        <v>0</v>
      </c>
      <c r="J112" s="108" t="s">
        <v>199</v>
      </c>
      <c r="K112" s="106">
        <v>68355</v>
      </c>
      <c r="L112" s="106">
        <v>0</v>
      </c>
      <c r="M112" s="106">
        <v>0</v>
      </c>
      <c r="N112" s="106">
        <v>0</v>
      </c>
      <c r="O112" s="106">
        <v>283.88</v>
      </c>
      <c r="P112" s="106">
        <v>0</v>
      </c>
      <c r="Q112" s="106">
        <v>-81000</v>
      </c>
      <c r="R112" s="107">
        <f t="shared" si="7"/>
        <v>-12361.119999999995</v>
      </c>
    </row>
    <row r="113" spans="1:18" ht="17.25">
      <c r="A113" s="105" t="s">
        <v>200</v>
      </c>
      <c r="B113" s="106">
        <v>17729.13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7">
        <f t="shared" si="8"/>
        <v>17729.13</v>
      </c>
      <c r="J113" s="108" t="s">
        <v>201</v>
      </c>
      <c r="K113" s="106">
        <v>51736.97</v>
      </c>
      <c r="L113" s="106">
        <v>16295.69</v>
      </c>
      <c r="M113" s="106">
        <v>0</v>
      </c>
      <c r="N113" s="106">
        <v>0</v>
      </c>
      <c r="O113" s="106">
        <v>1706.16</v>
      </c>
      <c r="P113" s="106">
        <v>-8493</v>
      </c>
      <c r="Q113" s="106">
        <v>-28650</v>
      </c>
      <c r="R113" s="107">
        <f t="shared" si="7"/>
        <v>32595.820000000007</v>
      </c>
    </row>
    <row r="114" spans="1:18" ht="17.25">
      <c r="A114" s="105" t="s">
        <v>202</v>
      </c>
      <c r="B114" s="106">
        <v>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7">
        <f t="shared" si="8"/>
        <v>0</v>
      </c>
      <c r="J114" s="108" t="s">
        <v>203</v>
      </c>
      <c r="K114" s="106">
        <v>2120.9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7">
        <f t="shared" si="7"/>
        <v>2120.9</v>
      </c>
    </row>
    <row r="115" spans="1:18" ht="17.25">
      <c r="A115" s="105" t="s">
        <v>204</v>
      </c>
      <c r="B115" s="106">
        <v>2355945.12</v>
      </c>
      <c r="C115" s="106">
        <v>13857.57</v>
      </c>
      <c r="D115" s="106">
        <v>0</v>
      </c>
      <c r="E115" s="106">
        <v>0</v>
      </c>
      <c r="F115" s="106">
        <v>0</v>
      </c>
      <c r="G115" s="106">
        <v>0</v>
      </c>
      <c r="H115" s="106">
        <v>-2743756</v>
      </c>
      <c r="I115" s="107">
        <f t="shared" si="8"/>
        <v>-373953.31000000006</v>
      </c>
      <c r="J115" s="108" t="s">
        <v>205</v>
      </c>
      <c r="K115" s="106">
        <v>121142.83</v>
      </c>
      <c r="L115" s="106">
        <v>34924.03</v>
      </c>
      <c r="M115" s="106">
        <v>0</v>
      </c>
      <c r="N115" s="106">
        <v>0</v>
      </c>
      <c r="O115" s="106">
        <v>4485.37</v>
      </c>
      <c r="P115" s="106">
        <v>0</v>
      </c>
      <c r="Q115" s="106">
        <v>226550</v>
      </c>
      <c r="R115" s="107">
        <f t="shared" si="7"/>
        <v>387102.23</v>
      </c>
    </row>
    <row r="116" spans="1:18" ht="17.25">
      <c r="A116" s="105" t="s">
        <v>206</v>
      </c>
      <c r="B116" s="106">
        <v>0</v>
      </c>
      <c r="C116" s="106"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7">
        <f t="shared" si="8"/>
        <v>0</v>
      </c>
      <c r="J116" s="105"/>
      <c r="K116" s="107"/>
      <c r="L116" s="107"/>
      <c r="M116" s="107"/>
      <c r="N116" s="107"/>
      <c r="O116" s="107"/>
      <c r="P116" s="107"/>
      <c r="Q116" s="107"/>
      <c r="R116" s="111" t="s">
        <v>106</v>
      </c>
    </row>
    <row r="117" spans="1:18" ht="17.25">
      <c r="A117" s="105" t="s">
        <v>207</v>
      </c>
      <c r="B117" s="106">
        <v>6069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7">
        <f t="shared" si="8"/>
        <v>6069</v>
      </c>
      <c r="J117" s="112" t="s">
        <v>208</v>
      </c>
      <c r="K117" s="107">
        <f aca="true" t="shared" si="9" ref="K117:R117">SUM(B69:B117)+SUM(K69:K115)</f>
        <v>4905594.58</v>
      </c>
      <c r="L117" s="107">
        <f t="shared" si="9"/>
        <v>206707.44999999998</v>
      </c>
      <c r="M117" s="107">
        <f t="shared" si="9"/>
        <v>22068</v>
      </c>
      <c r="N117" s="107">
        <f t="shared" si="9"/>
        <v>0</v>
      </c>
      <c r="O117" s="107">
        <f t="shared" si="9"/>
        <v>36564.77</v>
      </c>
      <c r="P117" s="107">
        <f t="shared" si="9"/>
        <v>-90072.05</v>
      </c>
      <c r="Q117" s="107">
        <f t="shared" si="9"/>
        <v>-3108018.89</v>
      </c>
      <c r="R117" s="107">
        <f t="shared" si="9"/>
        <v>1972843.8599999999</v>
      </c>
    </row>
    <row r="118" ht="12.75">
      <c r="R118" s="98">
        <f>SUM(K117:Q117)</f>
        <v>1972843.8599999999</v>
      </c>
    </row>
    <row r="125" spans="2:6" ht="12.75">
      <c r="B125" s="98"/>
      <c r="C125" s="98"/>
      <c r="F125" s="98"/>
    </row>
    <row r="126" spans="2:6" ht="12.75">
      <c r="B126" s="98"/>
      <c r="C126" s="98"/>
      <c r="F126" s="98"/>
    </row>
    <row r="127" spans="2:6" ht="12.75">
      <c r="B127" s="98"/>
      <c r="C127" s="98"/>
      <c r="F127" s="98"/>
    </row>
    <row r="128" spans="2:6" ht="12.75">
      <c r="B128" s="98"/>
      <c r="C128" s="98"/>
      <c r="E128" s="98"/>
      <c r="F128" s="98"/>
    </row>
    <row r="129" spans="2:6" ht="12.75">
      <c r="B129" s="98"/>
      <c r="C129" s="98"/>
      <c r="E129" s="98"/>
      <c r="F129" s="98"/>
    </row>
    <row r="130" spans="2:6" ht="12.75">
      <c r="B130" s="98"/>
      <c r="C130" s="98"/>
      <c r="E130" s="98"/>
      <c r="F130" s="98"/>
    </row>
    <row r="131" spans="2:6" ht="12.75">
      <c r="B131" s="98"/>
      <c r="C131" s="98"/>
      <c r="E131" s="98"/>
      <c r="F131" s="98"/>
    </row>
    <row r="132" spans="2:6" ht="12.75">
      <c r="B132" s="98"/>
      <c r="C132" s="98"/>
      <c r="E132" s="98"/>
      <c r="F132" s="98"/>
    </row>
    <row r="133" spans="2:6" ht="12.75">
      <c r="B133" s="98"/>
      <c r="C133" s="98"/>
      <c r="E133" s="98"/>
      <c r="F133" s="98"/>
    </row>
    <row r="134" spans="2:6" ht="12.75">
      <c r="B134" s="98"/>
      <c r="C134" s="98"/>
      <c r="E134" s="98"/>
      <c r="F134" s="98"/>
    </row>
    <row r="135" spans="2:6" ht="12.75">
      <c r="B135" s="98"/>
      <c r="C135" s="98"/>
      <c r="E135" s="98"/>
      <c r="F135" s="98"/>
    </row>
    <row r="136" spans="2:6" ht="12.75">
      <c r="B136" s="98"/>
      <c r="C136" s="98"/>
      <c r="E136" s="98"/>
      <c r="F136" s="98"/>
    </row>
    <row r="137" spans="2:6" ht="12.75">
      <c r="B137" s="98"/>
      <c r="C137" s="98"/>
      <c r="E137" s="98"/>
      <c r="F137" s="98"/>
    </row>
    <row r="138" spans="2:6" ht="12.75">
      <c r="B138" s="98"/>
      <c r="C138" s="98"/>
      <c r="E138" s="98"/>
      <c r="F138" s="98"/>
    </row>
    <row r="139" spans="2:6" ht="12.75">
      <c r="B139" s="98"/>
      <c r="C139" s="98"/>
      <c r="E139" s="98"/>
      <c r="F139" s="98"/>
    </row>
    <row r="140" spans="2:6" ht="12.75">
      <c r="B140" s="98"/>
      <c r="C140" s="98"/>
      <c r="E140" s="98"/>
      <c r="F140" s="98"/>
    </row>
    <row r="141" spans="2:6" ht="12.75">
      <c r="B141" s="98"/>
      <c r="C141" s="98"/>
      <c r="E141" s="98"/>
      <c r="F141" s="98"/>
    </row>
    <row r="142" spans="2:6" ht="12.75">
      <c r="B142" s="98"/>
      <c r="C142" s="98"/>
      <c r="E142" s="98"/>
      <c r="F142" s="98"/>
    </row>
    <row r="143" spans="2:6" ht="12.75">
      <c r="B143" s="98"/>
      <c r="C143" s="98"/>
      <c r="E143" s="98"/>
      <c r="F143" s="98"/>
    </row>
    <row r="144" spans="2:6" ht="12.75">
      <c r="B144" s="98"/>
      <c r="C144" s="98"/>
      <c r="E144" s="98"/>
      <c r="F144" s="98"/>
    </row>
    <row r="145" spans="2:6" ht="12.75">
      <c r="B145" s="98"/>
      <c r="C145" s="98"/>
      <c r="E145" s="98"/>
      <c r="F145" s="98"/>
    </row>
    <row r="146" spans="2:6" ht="12.75">
      <c r="B146" s="98"/>
      <c r="C146" s="98"/>
      <c r="E146" s="98"/>
      <c r="F146" s="98"/>
    </row>
    <row r="147" spans="2:6" ht="12.75">
      <c r="B147" s="98"/>
      <c r="C147" s="98"/>
      <c r="E147" s="98"/>
      <c r="F147" s="98"/>
    </row>
    <row r="148" spans="2:6" ht="12.75">
      <c r="B148" s="98"/>
      <c r="C148" s="98"/>
      <c r="E148" s="98"/>
      <c r="F148" s="98"/>
    </row>
    <row r="149" spans="2:6" ht="12.75">
      <c r="B149" s="98"/>
      <c r="C149" s="98"/>
      <c r="E149" s="98"/>
      <c r="F149" s="98"/>
    </row>
    <row r="150" spans="2:6" ht="12.75">
      <c r="B150" s="98"/>
      <c r="C150" s="98"/>
      <c r="E150" s="98"/>
      <c r="F150" s="98"/>
    </row>
    <row r="151" spans="2:6" ht="12.75">
      <c r="B151" s="98"/>
      <c r="C151" s="98"/>
      <c r="E151" s="98"/>
      <c r="F151" s="98"/>
    </row>
    <row r="152" spans="2:6" ht="12.75">
      <c r="B152" s="98"/>
      <c r="C152" s="98"/>
      <c r="E152" s="98"/>
      <c r="F152" s="98"/>
    </row>
    <row r="153" spans="2:6" ht="12.75">
      <c r="B153" s="98"/>
      <c r="C153" s="98"/>
      <c r="E153" s="98"/>
      <c r="F153" s="98"/>
    </row>
    <row r="154" spans="2:6" ht="12.75">
      <c r="B154" s="98"/>
      <c r="C154" s="98"/>
      <c r="E154" s="98"/>
      <c r="F154" s="98"/>
    </row>
    <row r="155" spans="2:6" ht="12.75">
      <c r="B155" s="98"/>
      <c r="C155" s="98"/>
      <c r="E155" s="98"/>
      <c r="F155" s="98"/>
    </row>
    <row r="156" spans="2:6" ht="12.75">
      <c r="B156" s="98"/>
      <c r="C156" s="98"/>
      <c r="E156" s="98"/>
      <c r="F156" s="98"/>
    </row>
    <row r="157" spans="2:6" ht="12.75">
      <c r="B157" s="98"/>
      <c r="C157" s="98"/>
      <c r="E157" s="98"/>
      <c r="F157" s="98"/>
    </row>
    <row r="158" spans="2:6" ht="12.75">
      <c r="B158" s="98"/>
      <c r="C158" s="98"/>
      <c r="E158" s="98"/>
      <c r="F158" s="98"/>
    </row>
    <row r="159" spans="2:6" ht="12.75">
      <c r="B159" s="98"/>
      <c r="C159" s="98"/>
      <c r="E159" s="98"/>
      <c r="F159" s="98"/>
    </row>
    <row r="160" spans="2:6" ht="12.75">
      <c r="B160" s="98"/>
      <c r="C160" s="98"/>
      <c r="E160" s="98"/>
      <c r="F160" s="98"/>
    </row>
    <row r="161" spans="2:6" ht="12.75">
      <c r="B161" s="98"/>
      <c r="C161" s="98"/>
      <c r="E161" s="98"/>
      <c r="F161" s="98"/>
    </row>
    <row r="162" spans="2:6" ht="12.75">
      <c r="B162" s="98"/>
      <c r="C162" s="98"/>
      <c r="E162" s="98"/>
      <c r="F162" s="98"/>
    </row>
    <row r="163" spans="2:6" ht="12.75">
      <c r="B163" s="98"/>
      <c r="C163" s="98"/>
      <c r="E163" s="98"/>
      <c r="F163" s="98"/>
    </row>
    <row r="164" spans="2:6" ht="12.75">
      <c r="B164" s="98"/>
      <c r="C164" s="98"/>
      <c r="E164" s="98"/>
      <c r="F164" s="98"/>
    </row>
    <row r="165" spans="2:6" ht="12.75">
      <c r="B165" s="98"/>
      <c r="C165" s="98"/>
      <c r="E165" s="98"/>
      <c r="F165" s="98"/>
    </row>
    <row r="166" spans="2:6" ht="12.75">
      <c r="B166" s="98"/>
      <c r="C166" s="98"/>
      <c r="E166" s="98"/>
      <c r="F166" s="98"/>
    </row>
    <row r="167" spans="2:6" ht="12.75">
      <c r="B167" s="98"/>
      <c r="C167" s="98"/>
      <c r="E167" s="98"/>
      <c r="F167" s="98"/>
    </row>
    <row r="168" spans="2:6" ht="12.75">
      <c r="B168" s="98"/>
      <c r="C168" s="98"/>
      <c r="E168" s="98"/>
      <c r="F168" s="98"/>
    </row>
    <row r="169" spans="2:6" ht="12.75">
      <c r="B169" s="98"/>
      <c r="C169" s="98"/>
      <c r="E169" s="98"/>
      <c r="F169" s="98"/>
    </row>
    <row r="170" spans="2:6" ht="12.75">
      <c r="B170" s="98"/>
      <c r="C170" s="98"/>
      <c r="E170" s="98"/>
      <c r="F170" s="98"/>
    </row>
    <row r="171" spans="2:6" ht="12.75">
      <c r="B171" s="98"/>
      <c r="C171" s="98"/>
      <c r="E171" s="98"/>
      <c r="F171" s="98"/>
    </row>
    <row r="172" spans="2:3" ht="12.75">
      <c r="B172" s="98"/>
      <c r="C172" s="98"/>
    </row>
    <row r="173" spans="2:6" ht="12.75">
      <c r="B173" s="98"/>
      <c r="C173" s="98"/>
      <c r="E173" s="98"/>
      <c r="F173" s="98"/>
    </row>
    <row r="176" ht="12.75">
      <c r="F176" s="98"/>
    </row>
    <row r="180" ht="12.75">
      <c r="A180" t="s">
        <v>232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7109375" style="138" customWidth="1"/>
    <col min="2" max="2" width="20.8515625" style="138" customWidth="1"/>
    <col min="3" max="3" width="20.57421875" style="138" customWidth="1"/>
    <col min="4" max="4" width="23.7109375" style="138" customWidth="1"/>
    <col min="5" max="5" width="20.7109375" style="138" customWidth="1"/>
    <col min="6" max="6" width="22.57421875" style="138" customWidth="1"/>
    <col min="7" max="7" width="20.28125" style="138" customWidth="1"/>
    <col min="8" max="8" width="21.7109375" style="138" customWidth="1"/>
    <col min="9" max="9" width="22.421875" style="138" customWidth="1"/>
    <col min="10" max="16384" width="20.28125" style="138" customWidth="1"/>
  </cols>
  <sheetData>
    <row r="1" spans="1:9" ht="17.25">
      <c r="A1" s="137"/>
      <c r="B1" s="137"/>
      <c r="C1" s="137" t="s">
        <v>0</v>
      </c>
      <c r="D1" s="137"/>
      <c r="E1" s="137"/>
      <c r="F1" s="137"/>
      <c r="G1" s="137"/>
      <c r="H1" s="137"/>
      <c r="I1" s="137"/>
    </row>
    <row r="2" spans="1:9" ht="17.25">
      <c r="A2" s="137"/>
      <c r="B2" s="137"/>
      <c r="C2" s="137" t="s">
        <v>102</v>
      </c>
      <c r="D2" s="137"/>
      <c r="E2" s="137"/>
      <c r="F2" s="137"/>
      <c r="G2" s="137"/>
      <c r="H2" s="137"/>
      <c r="I2" s="137"/>
    </row>
    <row r="3" spans="1:9" ht="17.25">
      <c r="A3" s="137" t="s">
        <v>222</v>
      </c>
      <c r="B3" s="137"/>
      <c r="C3" s="137" t="s">
        <v>105</v>
      </c>
      <c r="D3" s="137" t="s">
        <v>106</v>
      </c>
      <c r="E3" s="137"/>
      <c r="F3" s="139" t="s">
        <v>223</v>
      </c>
      <c r="G3" s="137"/>
      <c r="H3" s="137"/>
      <c r="I3" s="137"/>
    </row>
    <row r="4" spans="1:9" ht="17.25">
      <c r="A4" s="140" t="s">
        <v>108</v>
      </c>
      <c r="B4" s="141" t="s">
        <v>109</v>
      </c>
      <c r="C4" s="142" t="s">
        <v>110</v>
      </c>
      <c r="D4" s="140" t="s">
        <v>108</v>
      </c>
      <c r="E4" s="141" t="s">
        <v>109</v>
      </c>
      <c r="F4" s="142" t="s">
        <v>110</v>
      </c>
      <c r="G4" s="137"/>
      <c r="H4" s="143" t="s">
        <v>111</v>
      </c>
      <c r="I4" s="143" t="s">
        <v>111</v>
      </c>
    </row>
    <row r="5" spans="1:9" ht="17.25">
      <c r="A5" s="144" t="s">
        <v>112</v>
      </c>
      <c r="B5" s="145">
        <v>187883.54</v>
      </c>
      <c r="C5" s="146">
        <f aca="true" t="shared" si="0" ref="C5:C36">B5+H5</f>
        <v>2339187.64</v>
      </c>
      <c r="D5" s="144" t="s">
        <v>113</v>
      </c>
      <c r="E5" s="145">
        <v>94603.06</v>
      </c>
      <c r="F5" s="146">
        <f aca="true" t="shared" si="1" ref="F5:F51">E5+I5</f>
        <v>1122106.58</v>
      </c>
      <c r="G5" s="137"/>
      <c r="H5" s="146">
        <v>2151304.1</v>
      </c>
      <c r="I5" s="146">
        <v>1027503.52</v>
      </c>
    </row>
    <row r="6" spans="1:9" ht="17.25">
      <c r="A6" s="144" t="s">
        <v>114</v>
      </c>
      <c r="B6" s="145">
        <v>143955.33</v>
      </c>
      <c r="C6" s="146">
        <f t="shared" si="0"/>
        <v>1414458.8800000001</v>
      </c>
      <c r="D6" s="144" t="s">
        <v>115</v>
      </c>
      <c r="E6" s="145">
        <v>27979.54</v>
      </c>
      <c r="F6" s="146">
        <f t="shared" si="1"/>
        <v>360580.41</v>
      </c>
      <c r="G6" s="137"/>
      <c r="H6" s="146">
        <v>1270503.55</v>
      </c>
      <c r="I6" s="146">
        <v>332600.87</v>
      </c>
    </row>
    <row r="7" spans="1:9" ht="17.25">
      <c r="A7" s="144" t="s">
        <v>116</v>
      </c>
      <c r="B7" s="145">
        <v>56531.45</v>
      </c>
      <c r="C7" s="146">
        <f t="shared" si="0"/>
        <v>632720.1599999999</v>
      </c>
      <c r="D7" s="144" t="s">
        <v>117</v>
      </c>
      <c r="E7" s="145">
        <v>90867.67</v>
      </c>
      <c r="F7" s="146">
        <f t="shared" si="1"/>
        <v>997975.3200000001</v>
      </c>
      <c r="G7" s="137"/>
      <c r="H7" s="146">
        <v>576188.71</v>
      </c>
      <c r="I7" s="146">
        <v>907107.65</v>
      </c>
    </row>
    <row r="8" spans="1:9" ht="17.25">
      <c r="A8" s="144" t="s">
        <v>118</v>
      </c>
      <c r="B8" s="145">
        <v>37080.74</v>
      </c>
      <c r="C8" s="146">
        <f t="shared" si="0"/>
        <v>426155.08999999997</v>
      </c>
      <c r="D8" s="144" t="s">
        <v>119</v>
      </c>
      <c r="E8" s="145">
        <v>156864.45</v>
      </c>
      <c r="F8" s="146">
        <f t="shared" si="1"/>
        <v>1453919.8699999999</v>
      </c>
      <c r="G8" s="137"/>
      <c r="H8" s="146">
        <v>389074.35</v>
      </c>
      <c r="I8" s="146">
        <v>1297055.42</v>
      </c>
    </row>
    <row r="9" spans="1:9" ht="17.25">
      <c r="A9" s="144" t="s">
        <v>120</v>
      </c>
      <c r="B9" s="145">
        <v>357706.58</v>
      </c>
      <c r="C9" s="146">
        <f t="shared" si="0"/>
        <v>3647473.16</v>
      </c>
      <c r="D9" s="144" t="s">
        <v>121</v>
      </c>
      <c r="E9" s="145">
        <v>142957.1</v>
      </c>
      <c r="F9" s="146">
        <f t="shared" si="1"/>
        <v>1593532.8900000001</v>
      </c>
      <c r="G9" s="137"/>
      <c r="H9" s="146">
        <v>3289766.58</v>
      </c>
      <c r="I9" s="146">
        <v>1450575.79</v>
      </c>
    </row>
    <row r="10" spans="1:9" ht="17.25">
      <c r="A10" s="144" t="s">
        <v>122</v>
      </c>
      <c r="B10" s="145">
        <v>244131.8</v>
      </c>
      <c r="C10" s="146">
        <f t="shared" si="0"/>
        <v>2693449.26</v>
      </c>
      <c r="D10" s="144" t="s">
        <v>123</v>
      </c>
      <c r="E10" s="145">
        <v>55795.85</v>
      </c>
      <c r="F10" s="146">
        <f t="shared" si="1"/>
        <v>705489.15</v>
      </c>
      <c r="G10" s="137"/>
      <c r="H10" s="146">
        <v>2449317.46</v>
      </c>
      <c r="I10" s="146">
        <v>649693.3</v>
      </c>
    </row>
    <row r="11" spans="1:9" ht="17.25">
      <c r="A11" s="144" t="s">
        <v>124</v>
      </c>
      <c r="B11" s="145">
        <v>96166.33</v>
      </c>
      <c r="C11" s="146">
        <f t="shared" si="0"/>
        <v>981730.5299999999</v>
      </c>
      <c r="D11" s="144" t="s">
        <v>125</v>
      </c>
      <c r="E11" s="145">
        <v>59087.14</v>
      </c>
      <c r="F11" s="146">
        <f t="shared" si="1"/>
        <v>619229.92</v>
      </c>
      <c r="G11" s="137"/>
      <c r="H11" s="146">
        <v>885564.2</v>
      </c>
      <c r="I11" s="146">
        <v>560142.78</v>
      </c>
    </row>
    <row r="12" spans="1:9" ht="17.25">
      <c r="A12" s="144" t="s">
        <v>126</v>
      </c>
      <c r="B12" s="145">
        <v>30764.41</v>
      </c>
      <c r="C12" s="146">
        <f t="shared" si="0"/>
        <v>386475.79</v>
      </c>
      <c r="D12" s="144" t="s">
        <v>127</v>
      </c>
      <c r="E12" s="145">
        <v>276877.9</v>
      </c>
      <c r="F12" s="146">
        <f t="shared" si="1"/>
        <v>2996076.44</v>
      </c>
      <c r="G12" s="137"/>
      <c r="H12" s="146">
        <v>355711.38</v>
      </c>
      <c r="I12" s="146">
        <v>2719198.54</v>
      </c>
    </row>
    <row r="13" spans="1:9" ht="17.25">
      <c r="A13" s="144" t="s">
        <v>128</v>
      </c>
      <c r="B13" s="145">
        <v>73214.25</v>
      </c>
      <c r="C13" s="146">
        <f t="shared" si="0"/>
        <v>796054.97</v>
      </c>
      <c r="D13" s="144" t="s">
        <v>129</v>
      </c>
      <c r="E13" s="145">
        <v>81074.4</v>
      </c>
      <c r="F13" s="146">
        <f t="shared" si="1"/>
        <v>860509.9400000001</v>
      </c>
      <c r="G13" s="137"/>
      <c r="H13" s="146">
        <v>722840.72</v>
      </c>
      <c r="I13" s="146">
        <v>779435.54</v>
      </c>
    </row>
    <row r="14" spans="1:9" ht="17.25">
      <c r="A14" s="144" t="s">
        <v>130</v>
      </c>
      <c r="B14" s="145">
        <v>192473.22</v>
      </c>
      <c r="C14" s="146">
        <f t="shared" si="0"/>
        <v>1710475.6199999999</v>
      </c>
      <c r="D14" s="144" t="s">
        <v>131</v>
      </c>
      <c r="E14" s="145">
        <v>63759.45</v>
      </c>
      <c r="F14" s="146">
        <f t="shared" si="1"/>
        <v>790344.6</v>
      </c>
      <c r="G14" s="137"/>
      <c r="H14" s="146">
        <v>1518002.4</v>
      </c>
      <c r="I14" s="146">
        <v>726585.15</v>
      </c>
    </row>
    <row r="15" spans="1:9" ht="17.25">
      <c r="A15" s="144" t="s">
        <v>132</v>
      </c>
      <c r="B15" s="145">
        <v>101381.57</v>
      </c>
      <c r="C15" s="146">
        <f t="shared" si="0"/>
        <v>1112430.99</v>
      </c>
      <c r="D15" s="144" t="s">
        <v>133</v>
      </c>
      <c r="E15" s="145">
        <v>199886.33</v>
      </c>
      <c r="F15" s="146">
        <f t="shared" si="1"/>
        <v>2170673.89</v>
      </c>
      <c r="G15" s="137"/>
      <c r="H15" s="146">
        <v>1011049.42</v>
      </c>
      <c r="I15" s="146">
        <v>1970787.56</v>
      </c>
    </row>
    <row r="16" spans="1:9" ht="17.25">
      <c r="A16" s="144" t="s">
        <v>134</v>
      </c>
      <c r="B16" s="145">
        <v>48990.11</v>
      </c>
      <c r="C16" s="146">
        <f t="shared" si="0"/>
        <v>437826.31</v>
      </c>
      <c r="D16" s="144" t="s">
        <v>135</v>
      </c>
      <c r="E16" s="145">
        <v>29480.06</v>
      </c>
      <c r="F16" s="146">
        <f t="shared" si="1"/>
        <v>348718.44</v>
      </c>
      <c r="G16" s="137"/>
      <c r="H16" s="146">
        <v>388836.2</v>
      </c>
      <c r="I16" s="146">
        <v>319238.38</v>
      </c>
    </row>
    <row r="17" spans="1:9" ht="17.25">
      <c r="A17" s="144" t="s">
        <v>136</v>
      </c>
      <c r="B17" s="145">
        <v>84355.21</v>
      </c>
      <c r="C17" s="146">
        <f t="shared" si="0"/>
        <v>939812.34</v>
      </c>
      <c r="D17" s="144" t="s">
        <v>137</v>
      </c>
      <c r="E17" s="145">
        <v>97425.73</v>
      </c>
      <c r="F17" s="146">
        <f t="shared" si="1"/>
        <v>1095010.07</v>
      </c>
      <c r="G17" s="137"/>
      <c r="H17" s="146">
        <v>855457.13</v>
      </c>
      <c r="I17" s="146">
        <v>997584.34</v>
      </c>
    </row>
    <row r="18" spans="1:9" ht="17.25">
      <c r="A18" s="144" t="s">
        <v>138</v>
      </c>
      <c r="B18" s="145">
        <v>21790.76</v>
      </c>
      <c r="C18" s="146">
        <f t="shared" si="0"/>
        <v>236566.72</v>
      </c>
      <c r="D18" s="144" t="s">
        <v>139</v>
      </c>
      <c r="E18" s="145">
        <v>346131.23</v>
      </c>
      <c r="F18" s="146">
        <f t="shared" si="1"/>
        <v>3666799.7</v>
      </c>
      <c r="G18" s="137"/>
      <c r="H18" s="146">
        <v>214775.96</v>
      </c>
      <c r="I18" s="146">
        <v>3320668.47</v>
      </c>
    </row>
    <row r="19" spans="1:9" ht="17.25">
      <c r="A19" s="144" t="s">
        <v>140</v>
      </c>
      <c r="B19" s="145">
        <v>105472.73</v>
      </c>
      <c r="C19" s="146">
        <f t="shared" si="0"/>
        <v>1056359.9000000001</v>
      </c>
      <c r="D19" s="144" t="s">
        <v>141</v>
      </c>
      <c r="E19" s="145">
        <v>17965.82</v>
      </c>
      <c r="F19" s="146">
        <f t="shared" si="1"/>
        <v>217741.77000000002</v>
      </c>
      <c r="G19" s="137"/>
      <c r="H19" s="146">
        <v>950887.17</v>
      </c>
      <c r="I19" s="146">
        <v>199775.95</v>
      </c>
    </row>
    <row r="20" spans="1:9" ht="17.25">
      <c r="A20" s="144" t="s">
        <v>142</v>
      </c>
      <c r="B20" s="145">
        <v>165360.84</v>
      </c>
      <c r="C20" s="146">
        <f t="shared" si="0"/>
        <v>1733529.25</v>
      </c>
      <c r="D20" s="144" t="s">
        <v>143</v>
      </c>
      <c r="E20" s="145">
        <v>55843.03</v>
      </c>
      <c r="F20" s="146">
        <f t="shared" si="1"/>
        <v>510068.02</v>
      </c>
      <c r="G20" s="137"/>
      <c r="H20" s="146">
        <v>1568168.41</v>
      </c>
      <c r="I20" s="146">
        <v>454224.99</v>
      </c>
    </row>
    <row r="21" spans="1:9" ht="17.25">
      <c r="A21" s="144" t="s">
        <v>144</v>
      </c>
      <c r="B21" s="145">
        <v>29664.89</v>
      </c>
      <c r="C21" s="146">
        <f t="shared" si="0"/>
        <v>395334.38</v>
      </c>
      <c r="D21" s="144" t="s">
        <v>145</v>
      </c>
      <c r="E21" s="145">
        <v>99615.35</v>
      </c>
      <c r="F21" s="146">
        <f t="shared" si="1"/>
        <v>981519.96</v>
      </c>
      <c r="G21" s="137"/>
      <c r="H21" s="146">
        <v>365669.49</v>
      </c>
      <c r="I21" s="146">
        <v>881904.61</v>
      </c>
    </row>
    <row r="22" spans="1:9" ht="17.25">
      <c r="A22" s="144" t="s">
        <v>146</v>
      </c>
      <c r="B22" s="145">
        <v>158125.11</v>
      </c>
      <c r="C22" s="146">
        <f t="shared" si="0"/>
        <v>1724954.3599999999</v>
      </c>
      <c r="D22" s="144" t="s">
        <v>147</v>
      </c>
      <c r="E22" s="145">
        <v>64224.46</v>
      </c>
      <c r="F22" s="146">
        <f t="shared" si="1"/>
        <v>651406.11</v>
      </c>
      <c r="G22" s="137"/>
      <c r="H22" s="146">
        <v>1566829.25</v>
      </c>
      <c r="I22" s="146">
        <v>587181.65</v>
      </c>
    </row>
    <row r="23" spans="1:9" ht="17.25">
      <c r="A23" s="144" t="s">
        <v>216</v>
      </c>
      <c r="B23" s="145">
        <v>1413160.05</v>
      </c>
      <c r="C23" s="146">
        <f t="shared" si="0"/>
        <v>15802729.15</v>
      </c>
      <c r="D23" s="144" t="s">
        <v>149</v>
      </c>
      <c r="E23" s="145">
        <v>26572.2</v>
      </c>
      <c r="F23" s="146">
        <f t="shared" si="1"/>
        <v>275041.06</v>
      </c>
      <c r="G23" s="137"/>
      <c r="H23" s="146">
        <v>14389569.1</v>
      </c>
      <c r="I23" s="146">
        <v>248468.86</v>
      </c>
    </row>
    <row r="24" spans="1:9" ht="17.25">
      <c r="A24" s="144" t="s">
        <v>150</v>
      </c>
      <c r="B24" s="145">
        <v>47339.92</v>
      </c>
      <c r="C24" s="146">
        <f t="shared" si="0"/>
        <v>468731.56</v>
      </c>
      <c r="D24" s="144" t="s">
        <v>151</v>
      </c>
      <c r="E24" s="145">
        <v>16858.05</v>
      </c>
      <c r="F24" s="146">
        <f t="shared" si="1"/>
        <v>179888.71</v>
      </c>
      <c r="G24" s="137"/>
      <c r="H24" s="146">
        <v>421391.64</v>
      </c>
      <c r="I24" s="146">
        <v>163030.66</v>
      </c>
    </row>
    <row r="25" spans="1:9" ht="17.25">
      <c r="A25" s="144" t="s">
        <v>152</v>
      </c>
      <c r="B25" s="145">
        <v>60293.93</v>
      </c>
      <c r="C25" s="146">
        <f t="shared" si="0"/>
        <v>631377.3400000001</v>
      </c>
      <c r="D25" s="144" t="s">
        <v>153</v>
      </c>
      <c r="E25" s="145">
        <v>44871.45</v>
      </c>
      <c r="F25" s="146">
        <f t="shared" si="1"/>
        <v>486026.68</v>
      </c>
      <c r="G25" s="137"/>
      <c r="H25" s="146">
        <v>571083.41</v>
      </c>
      <c r="I25" s="146">
        <v>441155.23</v>
      </c>
    </row>
    <row r="26" spans="1:9" ht="17.25">
      <c r="A26" s="144" t="s">
        <v>154</v>
      </c>
      <c r="B26" s="145">
        <v>122398.97</v>
      </c>
      <c r="C26" s="146">
        <f t="shared" si="0"/>
        <v>1413871.84</v>
      </c>
      <c r="D26" s="144" t="s">
        <v>155</v>
      </c>
      <c r="E26" s="145">
        <v>228411.1</v>
      </c>
      <c r="F26" s="146">
        <f t="shared" si="1"/>
        <v>2302225.54</v>
      </c>
      <c r="G26" s="137"/>
      <c r="H26" s="146">
        <v>1291472.87</v>
      </c>
      <c r="I26" s="146">
        <v>2073814.44</v>
      </c>
    </row>
    <row r="27" spans="1:9" ht="17.25">
      <c r="A27" s="144" t="s">
        <v>156</v>
      </c>
      <c r="B27" s="145">
        <v>87978.94</v>
      </c>
      <c r="C27" s="146">
        <f t="shared" si="0"/>
        <v>1041583.53</v>
      </c>
      <c r="D27" s="144" t="s">
        <v>157</v>
      </c>
      <c r="E27" s="145">
        <v>79646.52</v>
      </c>
      <c r="F27" s="146">
        <f t="shared" si="1"/>
        <v>869590.97</v>
      </c>
      <c r="G27" s="137"/>
      <c r="H27" s="146">
        <v>953604.59</v>
      </c>
      <c r="I27" s="146">
        <v>789944.45</v>
      </c>
    </row>
    <row r="28" spans="1:9" ht="17.25">
      <c r="A28" s="144" t="s">
        <v>158</v>
      </c>
      <c r="B28" s="145">
        <v>94309.32</v>
      </c>
      <c r="C28" s="146">
        <f t="shared" si="0"/>
        <v>1009733.0700000001</v>
      </c>
      <c r="D28" s="144" t="s">
        <v>159</v>
      </c>
      <c r="E28" s="145">
        <v>134869.88</v>
      </c>
      <c r="F28" s="146">
        <f t="shared" si="1"/>
        <v>1443829.3599999999</v>
      </c>
      <c r="G28" s="137"/>
      <c r="H28" s="146">
        <v>915423.75</v>
      </c>
      <c r="I28" s="146">
        <v>1308959.48</v>
      </c>
    </row>
    <row r="29" spans="1:9" ht="17.25">
      <c r="A29" s="144" t="s">
        <v>160</v>
      </c>
      <c r="B29" s="145">
        <v>49858.17</v>
      </c>
      <c r="C29" s="146">
        <f t="shared" si="0"/>
        <v>526255.01</v>
      </c>
      <c r="D29" s="144" t="s">
        <v>161</v>
      </c>
      <c r="E29" s="145">
        <v>178166.15</v>
      </c>
      <c r="F29" s="146">
        <f t="shared" si="1"/>
        <v>1790325.7</v>
      </c>
      <c r="G29" s="137"/>
      <c r="H29" s="146">
        <v>476396.84</v>
      </c>
      <c r="I29" s="146">
        <v>1612159.55</v>
      </c>
    </row>
    <row r="30" spans="1:9" ht="17.25">
      <c r="A30" s="144" t="s">
        <v>162</v>
      </c>
      <c r="B30" s="145">
        <v>105749.87</v>
      </c>
      <c r="C30" s="146">
        <f t="shared" si="0"/>
        <v>1177665.88</v>
      </c>
      <c r="D30" s="144" t="s">
        <v>163</v>
      </c>
      <c r="E30" s="145">
        <v>471532.92</v>
      </c>
      <c r="F30" s="146">
        <f t="shared" si="1"/>
        <v>5530402.4399999995</v>
      </c>
      <c r="G30" s="137"/>
      <c r="H30" s="146">
        <v>1071916.01</v>
      </c>
      <c r="I30" s="146">
        <v>5058869.52</v>
      </c>
    </row>
    <row r="31" spans="1:9" ht="17.25">
      <c r="A31" s="144" t="s">
        <v>164</v>
      </c>
      <c r="B31" s="145">
        <v>115515.2</v>
      </c>
      <c r="C31" s="146">
        <f t="shared" si="0"/>
        <v>1209416.3299999998</v>
      </c>
      <c r="D31" s="144" t="s">
        <v>165</v>
      </c>
      <c r="E31" s="145">
        <v>60648.7</v>
      </c>
      <c r="F31" s="146">
        <f t="shared" si="1"/>
        <v>702092.01</v>
      </c>
      <c r="G31" s="137"/>
      <c r="H31" s="146">
        <v>1093901.13</v>
      </c>
      <c r="I31" s="146">
        <v>641443.31</v>
      </c>
    </row>
    <row r="32" spans="1:9" ht="17.25">
      <c r="A32" s="144" t="s">
        <v>166</v>
      </c>
      <c r="B32" s="145">
        <v>85939.11</v>
      </c>
      <c r="C32" s="146">
        <f t="shared" si="0"/>
        <v>928914.5</v>
      </c>
      <c r="D32" s="144" t="s">
        <v>167</v>
      </c>
      <c r="E32" s="145">
        <v>50290.32</v>
      </c>
      <c r="F32" s="146">
        <f t="shared" si="1"/>
        <v>592245.11</v>
      </c>
      <c r="G32" s="137"/>
      <c r="H32" s="146">
        <v>842975.39</v>
      </c>
      <c r="I32" s="146">
        <v>541954.79</v>
      </c>
    </row>
    <row r="33" spans="1:9" ht="17.25">
      <c r="A33" s="144" t="s">
        <v>168</v>
      </c>
      <c r="B33" s="145">
        <v>56078.38</v>
      </c>
      <c r="C33" s="146">
        <f t="shared" si="0"/>
        <v>637441.08</v>
      </c>
      <c r="D33" s="144" t="s">
        <v>169</v>
      </c>
      <c r="E33" s="145">
        <v>272496.42</v>
      </c>
      <c r="F33" s="146">
        <f t="shared" si="1"/>
        <v>2791089.71</v>
      </c>
      <c r="G33" s="137"/>
      <c r="H33" s="146">
        <v>581362.7</v>
      </c>
      <c r="I33" s="146">
        <v>2518593.29</v>
      </c>
    </row>
    <row r="34" spans="1:9" ht="17.25">
      <c r="A34" s="144" t="s">
        <v>170</v>
      </c>
      <c r="B34" s="145">
        <v>171581.42</v>
      </c>
      <c r="C34" s="146">
        <f t="shared" si="0"/>
        <v>2029397.04</v>
      </c>
      <c r="D34" s="144" t="s">
        <v>171</v>
      </c>
      <c r="E34" s="145">
        <v>1600926.09</v>
      </c>
      <c r="F34" s="146">
        <f t="shared" si="1"/>
        <v>17183926.450000003</v>
      </c>
      <c r="G34" s="137"/>
      <c r="H34" s="146">
        <v>1857815.62</v>
      </c>
      <c r="I34" s="146">
        <v>15583000.360000001</v>
      </c>
    </row>
    <row r="35" spans="1:9" ht="17.25">
      <c r="A35" s="144" t="s">
        <v>172</v>
      </c>
      <c r="B35" s="145">
        <v>42898.02</v>
      </c>
      <c r="C35" s="146">
        <f t="shared" si="0"/>
        <v>489011.31</v>
      </c>
      <c r="D35" s="144" t="s">
        <v>173</v>
      </c>
      <c r="E35" s="145">
        <v>53777.09</v>
      </c>
      <c r="F35" s="146">
        <f t="shared" si="1"/>
        <v>588184.5399999999</v>
      </c>
      <c r="G35" s="137"/>
      <c r="H35" s="146">
        <v>446113.29</v>
      </c>
      <c r="I35" s="146">
        <v>534407.45</v>
      </c>
    </row>
    <row r="36" spans="1:9" ht="17.25">
      <c r="A36" s="144" t="s">
        <v>174</v>
      </c>
      <c r="B36" s="145">
        <v>174290.04</v>
      </c>
      <c r="C36" s="146">
        <f t="shared" si="0"/>
        <v>1861252.54</v>
      </c>
      <c r="D36" s="144" t="s">
        <v>175</v>
      </c>
      <c r="E36" s="145">
        <v>36726.6</v>
      </c>
      <c r="F36" s="146">
        <f t="shared" si="1"/>
        <v>358324.39999999997</v>
      </c>
      <c r="G36" s="137"/>
      <c r="H36" s="146">
        <v>1686962.5</v>
      </c>
      <c r="I36" s="146">
        <v>321597.8</v>
      </c>
    </row>
    <row r="37" spans="1:9" ht="17.25">
      <c r="A37" s="144" t="s">
        <v>176</v>
      </c>
      <c r="B37" s="145">
        <v>1209452.19</v>
      </c>
      <c r="C37" s="146">
        <f aca="true" t="shared" si="2" ref="C37:C53">B37+H37</f>
        <v>13101645.199999997</v>
      </c>
      <c r="D37" s="144" t="s">
        <v>177</v>
      </c>
      <c r="E37" s="145">
        <v>420377.04</v>
      </c>
      <c r="F37" s="146">
        <f t="shared" si="1"/>
        <v>4512655.87</v>
      </c>
      <c r="G37" s="137"/>
      <c r="H37" s="146">
        <v>11892193.009999998</v>
      </c>
      <c r="I37" s="146">
        <v>4092278.83</v>
      </c>
    </row>
    <row r="38" spans="1:9" ht="17.25">
      <c r="A38" s="144" t="s">
        <v>178</v>
      </c>
      <c r="B38" s="145">
        <v>13729.16</v>
      </c>
      <c r="C38" s="146">
        <f t="shared" si="2"/>
        <v>172574.94</v>
      </c>
      <c r="D38" s="144" t="s">
        <v>179</v>
      </c>
      <c r="E38" s="145">
        <v>301091.75</v>
      </c>
      <c r="F38" s="146">
        <f t="shared" si="1"/>
        <v>3510229.39</v>
      </c>
      <c r="G38" s="137"/>
      <c r="H38" s="146">
        <v>158845.78</v>
      </c>
      <c r="I38" s="146">
        <v>3209137.64</v>
      </c>
    </row>
    <row r="39" spans="1:9" ht="17.25">
      <c r="A39" s="144" t="s">
        <v>180</v>
      </c>
      <c r="B39" s="145">
        <v>63559.7</v>
      </c>
      <c r="C39" s="146">
        <f t="shared" si="2"/>
        <v>677647.98</v>
      </c>
      <c r="D39" s="144" t="s">
        <v>181</v>
      </c>
      <c r="E39" s="145">
        <v>137591.25</v>
      </c>
      <c r="F39" s="146">
        <f t="shared" si="1"/>
        <v>1571154.72</v>
      </c>
      <c r="G39" s="137"/>
      <c r="H39" s="146">
        <v>614088.28</v>
      </c>
      <c r="I39" s="146">
        <v>1433563.47</v>
      </c>
    </row>
    <row r="40" spans="1:9" ht="17.25">
      <c r="A40" s="144" t="s">
        <v>182</v>
      </c>
      <c r="B40" s="145">
        <v>77256.12</v>
      </c>
      <c r="C40" s="146">
        <f t="shared" si="2"/>
        <v>794075.92</v>
      </c>
      <c r="D40" s="144" t="s">
        <v>183</v>
      </c>
      <c r="E40" s="145">
        <v>20915.2</v>
      </c>
      <c r="F40" s="146">
        <f t="shared" si="1"/>
        <v>243307.77000000002</v>
      </c>
      <c r="G40" s="137"/>
      <c r="H40" s="146">
        <v>716819.8</v>
      </c>
      <c r="I40" s="146">
        <v>222392.57</v>
      </c>
    </row>
    <row r="41" spans="1:9" ht="17.25">
      <c r="A41" s="144" t="s">
        <v>184</v>
      </c>
      <c r="B41" s="145">
        <v>132962.13</v>
      </c>
      <c r="C41" s="146">
        <f t="shared" si="2"/>
        <v>1424431.1800000002</v>
      </c>
      <c r="D41" s="144" t="s">
        <v>185</v>
      </c>
      <c r="E41" s="145">
        <v>57639.89</v>
      </c>
      <c r="F41" s="146">
        <f t="shared" si="1"/>
        <v>584258.29</v>
      </c>
      <c r="G41" s="137"/>
      <c r="H41" s="146">
        <v>1291469.05</v>
      </c>
      <c r="I41" s="146">
        <v>526618.4</v>
      </c>
    </row>
    <row r="42" spans="1:9" ht="17.25">
      <c r="A42" s="144" t="s">
        <v>186</v>
      </c>
      <c r="B42" s="145">
        <v>39434.33</v>
      </c>
      <c r="C42" s="146">
        <f t="shared" si="2"/>
        <v>520486.15</v>
      </c>
      <c r="D42" s="144" t="s">
        <v>217</v>
      </c>
      <c r="E42" s="145">
        <v>60263.82</v>
      </c>
      <c r="F42" s="146">
        <f t="shared" si="1"/>
        <v>615520.2899999999</v>
      </c>
      <c r="G42" s="137"/>
      <c r="H42" s="146">
        <v>481051.82</v>
      </c>
      <c r="I42" s="146">
        <v>555256.47</v>
      </c>
    </row>
    <row r="43" spans="1:9" ht="17.25">
      <c r="A43" s="144" t="s">
        <v>188</v>
      </c>
      <c r="B43" s="145">
        <v>79726.31</v>
      </c>
      <c r="C43" s="146">
        <f t="shared" si="2"/>
        <v>820020.8999999999</v>
      </c>
      <c r="D43" s="144" t="s">
        <v>189</v>
      </c>
      <c r="E43" s="145">
        <v>16065.34</v>
      </c>
      <c r="F43" s="146">
        <f t="shared" si="1"/>
        <v>156866.38</v>
      </c>
      <c r="G43" s="137"/>
      <c r="H43" s="146">
        <v>740294.59</v>
      </c>
      <c r="I43" s="146">
        <v>140801.04</v>
      </c>
    </row>
    <row r="44" spans="1:9" ht="17.25">
      <c r="A44" s="144" t="s">
        <v>190</v>
      </c>
      <c r="B44" s="145">
        <v>89766.77</v>
      </c>
      <c r="C44" s="146">
        <f t="shared" si="2"/>
        <v>966474.06</v>
      </c>
      <c r="D44" s="144" t="s">
        <v>191</v>
      </c>
      <c r="E44" s="145">
        <v>119137.83</v>
      </c>
      <c r="F44" s="146">
        <f t="shared" si="1"/>
        <v>1244551.21</v>
      </c>
      <c r="G44" s="137"/>
      <c r="H44" s="146">
        <v>876707.29</v>
      </c>
      <c r="I44" s="146">
        <v>1125413.38</v>
      </c>
    </row>
    <row r="45" spans="1:9" ht="17.25">
      <c r="A45" s="144" t="s">
        <v>192</v>
      </c>
      <c r="B45" s="145">
        <v>63780.07</v>
      </c>
      <c r="C45" s="146">
        <f t="shared" si="2"/>
        <v>646511.5499999999</v>
      </c>
      <c r="D45" s="144" t="s">
        <v>193</v>
      </c>
      <c r="E45" s="145">
        <v>299481.52</v>
      </c>
      <c r="F45" s="146">
        <f t="shared" si="1"/>
        <v>3262918.15</v>
      </c>
      <c r="G45" s="137"/>
      <c r="H45" s="146">
        <v>582731.48</v>
      </c>
      <c r="I45" s="146">
        <v>2963436.63</v>
      </c>
    </row>
    <row r="46" spans="1:9" ht="17.25">
      <c r="A46" s="144" t="s">
        <v>194</v>
      </c>
      <c r="B46" s="145">
        <v>19971.81</v>
      </c>
      <c r="C46" s="146">
        <f t="shared" si="2"/>
        <v>212788.08</v>
      </c>
      <c r="D46" s="144" t="s">
        <v>195</v>
      </c>
      <c r="E46" s="145">
        <v>44393.67</v>
      </c>
      <c r="F46" s="146">
        <f t="shared" si="1"/>
        <v>475711.17</v>
      </c>
      <c r="G46" s="137"/>
      <c r="H46" s="146">
        <v>192816.27</v>
      </c>
      <c r="I46" s="146">
        <v>431317.5</v>
      </c>
    </row>
    <row r="47" spans="1:9" ht="17.25">
      <c r="A47" s="144" t="s">
        <v>196</v>
      </c>
      <c r="B47" s="145">
        <v>66406.62</v>
      </c>
      <c r="C47" s="146">
        <f t="shared" si="2"/>
        <v>613175.13</v>
      </c>
      <c r="D47" s="144" t="s">
        <v>197</v>
      </c>
      <c r="E47" s="145">
        <v>79682.08</v>
      </c>
      <c r="F47" s="146">
        <f t="shared" si="1"/>
        <v>893513.6</v>
      </c>
      <c r="G47" s="137"/>
      <c r="H47" s="146">
        <v>546768.51</v>
      </c>
      <c r="I47" s="146">
        <v>813831.52</v>
      </c>
    </row>
    <row r="48" spans="1:9" ht="17.25">
      <c r="A48" s="144" t="s">
        <v>198</v>
      </c>
      <c r="B48" s="145">
        <v>26617.08</v>
      </c>
      <c r="C48" s="146">
        <f t="shared" si="2"/>
        <v>319890.54000000004</v>
      </c>
      <c r="D48" s="144" t="s">
        <v>199</v>
      </c>
      <c r="E48" s="145">
        <v>77375.28</v>
      </c>
      <c r="F48" s="146">
        <f t="shared" si="1"/>
        <v>802336.5</v>
      </c>
      <c r="G48" s="137"/>
      <c r="H48" s="146">
        <v>293273.46</v>
      </c>
      <c r="I48" s="146">
        <v>724961.22</v>
      </c>
    </row>
    <row r="49" spans="1:9" ht="17.25">
      <c r="A49" s="144" t="s">
        <v>200</v>
      </c>
      <c r="B49" s="145">
        <v>148128.16</v>
      </c>
      <c r="C49" s="146">
        <f t="shared" si="2"/>
        <v>1488685.8399999999</v>
      </c>
      <c r="D49" s="144" t="s">
        <v>201</v>
      </c>
      <c r="E49" s="145">
        <v>411468.01</v>
      </c>
      <c r="F49" s="146">
        <f t="shared" si="1"/>
        <v>4192988.38</v>
      </c>
      <c r="G49" s="137"/>
      <c r="H49" s="146">
        <v>1340557.68</v>
      </c>
      <c r="I49" s="146">
        <v>3781520.37</v>
      </c>
    </row>
    <row r="50" spans="1:9" ht="17.25">
      <c r="A50" s="144" t="s">
        <v>202</v>
      </c>
      <c r="B50" s="145">
        <v>47053.17</v>
      </c>
      <c r="C50" s="146">
        <f t="shared" si="2"/>
        <v>525783.56</v>
      </c>
      <c r="D50" s="144" t="s">
        <v>203</v>
      </c>
      <c r="E50" s="145">
        <v>302392.92</v>
      </c>
      <c r="F50" s="146">
        <f t="shared" si="1"/>
        <v>3050981.55</v>
      </c>
      <c r="G50" s="137"/>
      <c r="H50" s="146">
        <v>478730.39</v>
      </c>
      <c r="I50" s="146">
        <v>2748588.63</v>
      </c>
    </row>
    <row r="51" spans="1:9" ht="18" thickBot="1">
      <c r="A51" s="144" t="s">
        <v>204</v>
      </c>
      <c r="B51" s="145">
        <v>1184384.54</v>
      </c>
      <c r="C51" s="146">
        <f t="shared" si="2"/>
        <v>12232272.48</v>
      </c>
      <c r="D51" s="147" t="s">
        <v>205</v>
      </c>
      <c r="E51" s="148">
        <v>-13007.78</v>
      </c>
      <c r="F51" s="149">
        <f t="shared" si="1"/>
        <v>-139504.51</v>
      </c>
      <c r="G51" s="137"/>
      <c r="H51" s="146">
        <v>11047887.94</v>
      </c>
      <c r="I51" s="146">
        <v>-126496.73</v>
      </c>
    </row>
    <row r="52" spans="1:9" ht="18" thickTop="1">
      <c r="A52" s="144" t="s">
        <v>206</v>
      </c>
      <c r="B52" s="145">
        <v>12981.32</v>
      </c>
      <c r="C52" s="146">
        <f t="shared" si="2"/>
        <v>136982.53</v>
      </c>
      <c r="D52" s="144"/>
      <c r="E52" s="150"/>
      <c r="F52" s="151"/>
      <c r="G52" s="137"/>
      <c r="H52" s="146">
        <v>124001.21</v>
      </c>
      <c r="I52" s="152"/>
    </row>
    <row r="53" spans="1:9" ht="17.25">
      <c r="A53" s="153" t="s">
        <v>207</v>
      </c>
      <c r="B53" s="145">
        <v>51450.04</v>
      </c>
      <c r="C53" s="146">
        <f t="shared" si="2"/>
        <v>601645.2000000001</v>
      </c>
      <c r="D53" s="154" t="s">
        <v>208</v>
      </c>
      <c r="E53" s="155">
        <f>SUM(B1:B54)+(SUM(E1:E51))</f>
        <v>15640199.61</v>
      </c>
      <c r="F53" s="156">
        <f>SUM(C1:C54)+(SUM(F1:F51))</f>
        <v>168359851.29</v>
      </c>
      <c r="G53" s="137"/>
      <c r="H53" s="146">
        <v>550195.16</v>
      </c>
      <c r="I53" s="152">
        <f>SUM(H5:H53)+SUM(I5:I51)</f>
        <v>152719651.67999998</v>
      </c>
    </row>
    <row r="54" spans="2:9" ht="17.25">
      <c r="B54" s="157"/>
      <c r="H54" s="137"/>
      <c r="I54" s="137"/>
    </row>
    <row r="55" spans="2:4" ht="17.25">
      <c r="B55" s="157"/>
      <c r="D55" s="158" t="s">
        <v>106</v>
      </c>
    </row>
    <row r="56" spans="2:4" ht="17.25">
      <c r="B56" s="157"/>
      <c r="D56" s="157" t="s">
        <v>106</v>
      </c>
    </row>
    <row r="57" ht="17.25">
      <c r="B57" s="157"/>
    </row>
    <row r="58" spans="2:6" ht="17.25">
      <c r="B58" s="157"/>
      <c r="F58" s="157">
        <f>E53+I53</f>
        <v>168359851.28999996</v>
      </c>
    </row>
    <row r="59" ht="17.25">
      <c r="B59" s="157"/>
    </row>
    <row r="60" spans="2:6" ht="17.25">
      <c r="B60" s="159" t="s">
        <v>106</v>
      </c>
      <c r="F60" s="157">
        <f>F53-F58</f>
        <v>0</v>
      </c>
    </row>
    <row r="61" spans="1:2" ht="17.25">
      <c r="A61" s="160" t="s">
        <v>209</v>
      </c>
      <c r="B61" s="159" t="s">
        <v>106</v>
      </c>
    </row>
    <row r="62" ht="17.25">
      <c r="A62" s="138" t="s">
        <v>210</v>
      </c>
    </row>
    <row r="63" ht="17.25">
      <c r="A63" s="138" t="s">
        <v>211</v>
      </c>
    </row>
    <row r="64" ht="17.25">
      <c r="A64" s="138" t="s">
        <v>212</v>
      </c>
    </row>
    <row r="65" ht="17.25">
      <c r="A65" s="138" t="s">
        <v>213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1.7109375" style="0" customWidth="1"/>
    <col min="3" max="3" width="21.57421875" style="0" customWidth="1"/>
    <col min="4" max="4" width="23.57421875" style="0" customWidth="1"/>
    <col min="5" max="5" width="21.7109375" style="0" customWidth="1"/>
    <col min="6" max="7" width="22.57421875" style="0" customWidth="1"/>
    <col min="8" max="8" width="21.7109375" style="0" customWidth="1"/>
    <col min="9" max="9" width="20.7109375" style="0" customWidth="1"/>
    <col min="10" max="10" width="23.5742187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103</v>
      </c>
      <c r="B3" s="114" t="s">
        <v>219</v>
      </c>
      <c r="C3" s="114"/>
      <c r="D3" s="114"/>
      <c r="E3" s="114"/>
      <c r="F3" s="72" t="s">
        <v>220</v>
      </c>
    </row>
    <row r="4" spans="1:9" ht="17.25">
      <c r="A4" s="115" t="s">
        <v>108</v>
      </c>
      <c r="B4" s="74" t="s">
        <v>109</v>
      </c>
      <c r="C4" s="74" t="s">
        <v>110</v>
      </c>
      <c r="D4" s="116" t="s">
        <v>108</v>
      </c>
      <c r="E4" s="74" t="s">
        <v>109</v>
      </c>
      <c r="F4" s="74" t="s">
        <v>110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E78</f>
        <v>156878.12</v>
      </c>
      <c r="C5" s="78">
        <f aca="true" t="shared" si="1" ref="C5:C36">H5+B5</f>
        <v>1385795.7599999998</v>
      </c>
      <c r="D5" s="118" t="s">
        <v>113</v>
      </c>
      <c r="E5" s="78">
        <f aca="true" t="shared" si="2" ref="E5:E51">J78</f>
        <v>46660.61</v>
      </c>
      <c r="F5" s="78">
        <f aca="true" t="shared" si="3" ref="F5:F51">I5+E5</f>
        <v>604614</v>
      </c>
      <c r="G5" s="119"/>
      <c r="H5" s="78">
        <v>1228917.64</v>
      </c>
      <c r="I5" s="78">
        <v>557953.39</v>
      </c>
    </row>
    <row r="6" spans="1:9" ht="17.25">
      <c r="A6" s="117" t="s">
        <v>114</v>
      </c>
      <c r="B6" s="78">
        <f t="shared" si="0"/>
        <v>101691.39000000001</v>
      </c>
      <c r="C6" s="78">
        <f t="shared" si="1"/>
        <v>1022864.35</v>
      </c>
      <c r="D6" s="118" t="s">
        <v>115</v>
      </c>
      <c r="E6" s="78">
        <f t="shared" si="2"/>
        <v>18102.85</v>
      </c>
      <c r="F6" s="78">
        <f t="shared" si="3"/>
        <v>163754.68</v>
      </c>
      <c r="G6" s="119"/>
      <c r="H6" s="78">
        <v>921172.96</v>
      </c>
      <c r="I6" s="78">
        <v>145651.83</v>
      </c>
    </row>
    <row r="7" spans="1:9" ht="17.25">
      <c r="A7" s="117" t="s">
        <v>116</v>
      </c>
      <c r="B7" s="78">
        <f t="shared" si="0"/>
        <v>17847</v>
      </c>
      <c r="C7" s="78">
        <f t="shared" si="1"/>
        <v>232142.96</v>
      </c>
      <c r="D7" s="118" t="s">
        <v>117</v>
      </c>
      <c r="E7" s="78">
        <f t="shared" si="2"/>
        <v>62478.64</v>
      </c>
      <c r="F7" s="78">
        <f t="shared" si="3"/>
        <v>578929.77</v>
      </c>
      <c r="G7" s="119"/>
      <c r="H7" s="78">
        <v>214295.96</v>
      </c>
      <c r="I7" s="78">
        <v>516451.13</v>
      </c>
    </row>
    <row r="8" spans="1:9" ht="17.25">
      <c r="A8" s="117" t="s">
        <v>118</v>
      </c>
      <c r="B8" s="78">
        <f t="shared" si="0"/>
        <v>22789.600000000002</v>
      </c>
      <c r="C8" s="78">
        <f t="shared" si="1"/>
        <v>183915.53</v>
      </c>
      <c r="D8" s="118" t="s">
        <v>119</v>
      </c>
      <c r="E8" s="78">
        <f t="shared" si="2"/>
        <v>177632</v>
      </c>
      <c r="F8" s="78">
        <f t="shared" si="3"/>
        <v>1941791.86</v>
      </c>
      <c r="G8" s="119"/>
      <c r="H8" s="78">
        <v>161125.93</v>
      </c>
      <c r="I8" s="78">
        <v>1764159.86</v>
      </c>
    </row>
    <row r="9" spans="1:9" ht="17.25">
      <c r="A9" s="117" t="s">
        <v>120</v>
      </c>
      <c r="B9" s="78">
        <f t="shared" si="0"/>
        <v>361654.85</v>
      </c>
      <c r="C9" s="78">
        <f t="shared" si="1"/>
        <v>3415480.2800000003</v>
      </c>
      <c r="D9" s="118" t="s">
        <v>121</v>
      </c>
      <c r="E9" s="78">
        <f t="shared" si="2"/>
        <v>79176.65</v>
      </c>
      <c r="F9" s="78">
        <f t="shared" si="3"/>
        <v>849937.67</v>
      </c>
      <c r="G9" s="119"/>
      <c r="H9" s="78">
        <v>3053825.43</v>
      </c>
      <c r="I9" s="78">
        <v>770761.02</v>
      </c>
    </row>
    <row r="10" spans="1:9" ht="17.25">
      <c r="A10" s="117" t="s">
        <v>122</v>
      </c>
      <c r="B10" s="78">
        <f t="shared" si="0"/>
        <v>206185.28</v>
      </c>
      <c r="C10" s="78">
        <f t="shared" si="1"/>
        <v>2350771.65</v>
      </c>
      <c r="D10" s="118" t="s">
        <v>123</v>
      </c>
      <c r="E10" s="78">
        <f t="shared" si="2"/>
        <v>25377.95</v>
      </c>
      <c r="F10" s="78">
        <f t="shared" si="3"/>
        <v>310610.55</v>
      </c>
      <c r="G10" s="119"/>
      <c r="H10" s="78">
        <v>2144586.37</v>
      </c>
      <c r="I10" s="78">
        <v>285232.6</v>
      </c>
    </row>
    <row r="11" spans="1:9" ht="17.25">
      <c r="A11" s="117" t="s">
        <v>124</v>
      </c>
      <c r="B11" s="78">
        <f t="shared" si="0"/>
        <v>78310</v>
      </c>
      <c r="C11" s="78">
        <f t="shared" si="1"/>
        <v>742964.41</v>
      </c>
      <c r="D11" s="118" t="s">
        <v>125</v>
      </c>
      <c r="E11" s="78">
        <f t="shared" si="2"/>
        <v>24576.66</v>
      </c>
      <c r="F11" s="78">
        <f t="shared" si="3"/>
        <v>296522.6</v>
      </c>
      <c r="G11" s="119"/>
      <c r="H11" s="78">
        <v>664654.41</v>
      </c>
      <c r="I11" s="78">
        <v>271945.94</v>
      </c>
    </row>
    <row r="12" spans="1:9" ht="17.25">
      <c r="A12" s="117" t="s">
        <v>126</v>
      </c>
      <c r="B12" s="78">
        <f t="shared" si="0"/>
        <v>16081.05</v>
      </c>
      <c r="C12" s="78">
        <f t="shared" si="1"/>
        <v>215446.81999999998</v>
      </c>
      <c r="D12" s="118" t="s">
        <v>127</v>
      </c>
      <c r="E12" s="78">
        <f t="shared" si="2"/>
        <v>217577.72999999998</v>
      </c>
      <c r="F12" s="78">
        <f t="shared" si="3"/>
        <v>2582081.28</v>
      </c>
      <c r="G12" s="119"/>
      <c r="H12" s="78">
        <v>199365.77</v>
      </c>
      <c r="I12" s="78">
        <v>2364503.55</v>
      </c>
    </row>
    <row r="13" spans="1:9" ht="17.25">
      <c r="A13" s="117" t="s">
        <v>128</v>
      </c>
      <c r="B13" s="78">
        <f t="shared" si="0"/>
        <v>32356</v>
      </c>
      <c r="C13" s="78">
        <f t="shared" si="1"/>
        <v>329121.06</v>
      </c>
      <c r="D13" s="118" t="s">
        <v>129</v>
      </c>
      <c r="E13" s="78">
        <f t="shared" si="2"/>
        <v>33506</v>
      </c>
      <c r="F13" s="78">
        <f t="shared" si="3"/>
        <v>528494.0800000001</v>
      </c>
      <c r="G13" s="119"/>
      <c r="H13" s="78">
        <v>296765.06</v>
      </c>
      <c r="I13" s="78">
        <v>494988.08</v>
      </c>
    </row>
    <row r="14" spans="1:9" ht="17.25">
      <c r="A14" s="117" t="s">
        <v>130</v>
      </c>
      <c r="B14" s="78">
        <f t="shared" si="0"/>
        <v>77855.51999999999</v>
      </c>
      <c r="C14" s="78">
        <f t="shared" si="1"/>
        <v>746703.86</v>
      </c>
      <c r="D14" s="118" t="s">
        <v>131</v>
      </c>
      <c r="E14" s="78">
        <f t="shared" si="2"/>
        <v>48705</v>
      </c>
      <c r="F14" s="78">
        <f t="shared" si="3"/>
        <v>536313.38</v>
      </c>
      <c r="G14" s="119"/>
      <c r="H14" s="78">
        <v>668848.34</v>
      </c>
      <c r="I14" s="78">
        <v>487608.38</v>
      </c>
    </row>
    <row r="15" spans="1:9" ht="17.25">
      <c r="A15" s="117" t="s">
        <v>132</v>
      </c>
      <c r="B15" s="78">
        <f t="shared" si="0"/>
        <v>98625.52</v>
      </c>
      <c r="C15" s="78">
        <f t="shared" si="1"/>
        <v>937986.8</v>
      </c>
      <c r="D15" s="118" t="s">
        <v>133</v>
      </c>
      <c r="E15" s="78">
        <f t="shared" si="2"/>
        <v>195978.85</v>
      </c>
      <c r="F15" s="78">
        <f t="shared" si="3"/>
        <v>2141082.86</v>
      </c>
      <c r="G15" s="119"/>
      <c r="H15" s="78">
        <v>839361.28</v>
      </c>
      <c r="I15" s="78">
        <v>1945104.01</v>
      </c>
    </row>
    <row r="16" spans="1:9" ht="17.25">
      <c r="A16" s="117" t="s">
        <v>134</v>
      </c>
      <c r="B16" s="78">
        <f t="shared" si="0"/>
        <v>21387.010000000002</v>
      </c>
      <c r="C16" s="78">
        <f t="shared" si="1"/>
        <v>228944.34</v>
      </c>
      <c r="D16" s="118" t="s">
        <v>135</v>
      </c>
      <c r="E16" s="78">
        <f t="shared" si="2"/>
        <v>16592</v>
      </c>
      <c r="F16" s="78">
        <f t="shared" si="3"/>
        <v>209640.47</v>
      </c>
      <c r="G16" s="119"/>
      <c r="H16" s="78">
        <v>207557.33</v>
      </c>
      <c r="I16" s="78">
        <v>193048.47</v>
      </c>
    </row>
    <row r="17" spans="1:9" ht="17.25">
      <c r="A17" s="117" t="s">
        <v>136</v>
      </c>
      <c r="B17" s="78">
        <f t="shared" si="0"/>
        <v>36445.79</v>
      </c>
      <c r="C17" s="78">
        <f t="shared" si="1"/>
        <v>371854.29</v>
      </c>
      <c r="D17" s="118" t="s">
        <v>137</v>
      </c>
      <c r="E17" s="78">
        <f t="shared" si="2"/>
        <v>102577</v>
      </c>
      <c r="F17" s="78">
        <f t="shared" si="3"/>
        <v>1143764.52</v>
      </c>
      <c r="G17" s="119"/>
      <c r="H17" s="78">
        <v>335408.5</v>
      </c>
      <c r="I17" s="78">
        <v>1041187.52</v>
      </c>
    </row>
    <row r="18" spans="1:9" ht="17.25">
      <c r="A18" s="117" t="s">
        <v>138</v>
      </c>
      <c r="B18" s="78">
        <f t="shared" si="0"/>
        <v>5785.7300000000005</v>
      </c>
      <c r="C18" s="78">
        <f t="shared" si="1"/>
        <v>80801.34</v>
      </c>
      <c r="D18" s="118" t="s">
        <v>139</v>
      </c>
      <c r="E18" s="78">
        <f t="shared" si="2"/>
        <v>392310.95</v>
      </c>
      <c r="F18" s="78">
        <f t="shared" si="3"/>
        <v>4430680.64</v>
      </c>
      <c r="G18" s="119"/>
      <c r="H18" s="78">
        <v>75015.61</v>
      </c>
      <c r="I18" s="78">
        <v>4038369.69</v>
      </c>
    </row>
    <row r="19" spans="1:9" ht="17.25">
      <c r="A19" s="117" t="s">
        <v>140</v>
      </c>
      <c r="B19" s="78">
        <f t="shared" si="0"/>
        <v>52955.81</v>
      </c>
      <c r="C19" s="78">
        <f t="shared" si="1"/>
        <v>517991.22</v>
      </c>
      <c r="D19" s="118" t="s">
        <v>141</v>
      </c>
      <c r="E19" s="78">
        <f t="shared" si="2"/>
        <v>8876.72</v>
      </c>
      <c r="F19" s="78">
        <f t="shared" si="3"/>
        <v>137992.43</v>
      </c>
      <c r="G19" s="119"/>
      <c r="H19" s="78">
        <v>465035.41</v>
      </c>
      <c r="I19" s="78">
        <v>129115.71</v>
      </c>
    </row>
    <row r="20" spans="1:9" ht="17.25">
      <c r="A20" s="117" t="s">
        <v>142</v>
      </c>
      <c r="B20" s="78">
        <f t="shared" si="0"/>
        <v>83561</v>
      </c>
      <c r="C20" s="78">
        <f t="shared" si="1"/>
        <v>1000136.04</v>
      </c>
      <c r="D20" s="118" t="s">
        <v>143</v>
      </c>
      <c r="E20" s="78">
        <f t="shared" si="2"/>
        <v>14705</v>
      </c>
      <c r="F20" s="78">
        <f t="shared" si="3"/>
        <v>190270.71</v>
      </c>
      <c r="G20" s="119"/>
      <c r="H20" s="78">
        <v>916575.04</v>
      </c>
      <c r="I20" s="78">
        <v>175565.71</v>
      </c>
    </row>
    <row r="21" spans="1:9" ht="17.25">
      <c r="A21" s="117" t="s">
        <v>144</v>
      </c>
      <c r="B21" s="78">
        <f t="shared" si="0"/>
        <v>10151</v>
      </c>
      <c r="C21" s="78">
        <f t="shared" si="1"/>
        <v>133971.41999999998</v>
      </c>
      <c r="D21" s="118" t="s">
        <v>145</v>
      </c>
      <c r="E21" s="78">
        <f t="shared" si="2"/>
        <v>28864</v>
      </c>
      <c r="F21" s="78">
        <f t="shared" si="3"/>
        <v>461861.58</v>
      </c>
      <c r="G21" s="119"/>
      <c r="H21" s="78">
        <v>123820.42</v>
      </c>
      <c r="I21" s="78">
        <v>432997.58</v>
      </c>
    </row>
    <row r="22" spans="1:9" ht="17.25">
      <c r="A22" s="117" t="s">
        <v>146</v>
      </c>
      <c r="B22" s="78">
        <f t="shared" si="0"/>
        <v>164706.83000000002</v>
      </c>
      <c r="C22" s="78">
        <f t="shared" si="1"/>
        <v>1631697.74</v>
      </c>
      <c r="D22" s="118" t="s">
        <v>147</v>
      </c>
      <c r="E22" s="78">
        <f t="shared" si="2"/>
        <v>18499</v>
      </c>
      <c r="F22" s="78">
        <f t="shared" si="3"/>
        <v>269955.93</v>
      </c>
      <c r="G22" s="119"/>
      <c r="H22" s="78">
        <v>1466990.91</v>
      </c>
      <c r="I22" s="78">
        <v>251456.93</v>
      </c>
    </row>
    <row r="23" spans="1:9" ht="17.25">
      <c r="A23" s="117" t="s">
        <v>216</v>
      </c>
      <c r="B23" s="78">
        <f t="shared" si="0"/>
        <v>2380766.56</v>
      </c>
      <c r="C23" s="78">
        <f t="shared" si="1"/>
        <v>24075838.64</v>
      </c>
      <c r="D23" s="118" t="s">
        <v>149</v>
      </c>
      <c r="E23" s="78">
        <f t="shared" si="2"/>
        <v>20902.989999999998</v>
      </c>
      <c r="F23" s="78">
        <f t="shared" si="3"/>
        <v>175636.81</v>
      </c>
      <c r="G23" s="119"/>
      <c r="H23" s="78">
        <v>21695072.080000002</v>
      </c>
      <c r="I23" s="78">
        <v>154733.82</v>
      </c>
    </row>
    <row r="24" spans="1:9" ht="17.25">
      <c r="A24" s="117" t="s">
        <v>150</v>
      </c>
      <c r="B24" s="78">
        <f t="shared" si="0"/>
        <v>18621</v>
      </c>
      <c r="C24" s="78">
        <f t="shared" si="1"/>
        <v>197500.44</v>
      </c>
      <c r="D24" s="118" t="s">
        <v>151</v>
      </c>
      <c r="E24" s="78">
        <f t="shared" si="2"/>
        <v>11604.64</v>
      </c>
      <c r="F24" s="78">
        <f t="shared" si="3"/>
        <v>102004.56999999999</v>
      </c>
      <c r="G24" s="119"/>
      <c r="H24" s="78">
        <v>178879.44</v>
      </c>
      <c r="I24" s="78">
        <v>90399.93</v>
      </c>
    </row>
    <row r="25" spans="1:9" ht="17.25">
      <c r="A25" s="117" t="s">
        <v>152</v>
      </c>
      <c r="B25" s="78">
        <f t="shared" si="0"/>
        <v>45931.53999999999</v>
      </c>
      <c r="C25" s="78">
        <f t="shared" si="1"/>
        <v>539579.91</v>
      </c>
      <c r="D25" s="118" t="s">
        <v>153</v>
      </c>
      <c r="E25" s="78">
        <f t="shared" si="2"/>
        <v>22414.82</v>
      </c>
      <c r="F25" s="78">
        <f t="shared" si="3"/>
        <v>312190.01</v>
      </c>
      <c r="G25" s="119"/>
      <c r="H25" s="78">
        <v>493648.37</v>
      </c>
      <c r="I25" s="78">
        <v>289775.19</v>
      </c>
    </row>
    <row r="26" spans="1:9" ht="17.25">
      <c r="A26" s="117" t="s">
        <v>154</v>
      </c>
      <c r="B26" s="78">
        <f t="shared" si="0"/>
        <v>100754.43</v>
      </c>
      <c r="C26" s="78">
        <f t="shared" si="1"/>
        <v>1025881.76</v>
      </c>
      <c r="D26" s="118" t="s">
        <v>155</v>
      </c>
      <c r="E26" s="78">
        <f t="shared" si="2"/>
        <v>137417.3</v>
      </c>
      <c r="F26" s="78">
        <f t="shared" si="3"/>
        <v>1551645.1700000002</v>
      </c>
      <c r="G26" s="119"/>
      <c r="H26" s="78">
        <v>925127.33</v>
      </c>
      <c r="I26" s="78">
        <v>1414227.87</v>
      </c>
    </row>
    <row r="27" spans="1:9" ht="17.25">
      <c r="A27" s="117" t="s">
        <v>156</v>
      </c>
      <c r="B27" s="78">
        <f t="shared" si="0"/>
        <v>43736.51</v>
      </c>
      <c r="C27" s="78">
        <f t="shared" si="1"/>
        <v>528350.32</v>
      </c>
      <c r="D27" s="118" t="s">
        <v>157</v>
      </c>
      <c r="E27" s="78">
        <f t="shared" si="2"/>
        <v>38376</v>
      </c>
      <c r="F27" s="78">
        <f t="shared" si="3"/>
        <v>514919.89</v>
      </c>
      <c r="G27" s="119"/>
      <c r="H27" s="78">
        <v>484613.81</v>
      </c>
      <c r="I27" s="78">
        <v>476543.89</v>
      </c>
    </row>
    <row r="28" spans="1:9" ht="17.25">
      <c r="A28" s="117" t="s">
        <v>158</v>
      </c>
      <c r="B28" s="78">
        <f t="shared" si="0"/>
        <v>172049</v>
      </c>
      <c r="C28" s="78">
        <f t="shared" si="1"/>
        <v>1454606.16</v>
      </c>
      <c r="D28" s="118" t="s">
        <v>159</v>
      </c>
      <c r="E28" s="78">
        <f t="shared" si="2"/>
        <v>105443</v>
      </c>
      <c r="F28" s="78">
        <f t="shared" si="3"/>
        <v>1161434.97</v>
      </c>
      <c r="G28" s="119"/>
      <c r="H28" s="78">
        <v>1282557.16</v>
      </c>
      <c r="I28" s="78">
        <v>1055991.97</v>
      </c>
    </row>
    <row r="29" spans="1:9" ht="17.25">
      <c r="A29" s="117" t="s">
        <v>160</v>
      </c>
      <c r="B29" s="78">
        <f t="shared" si="0"/>
        <v>38763.79</v>
      </c>
      <c r="C29" s="78">
        <f t="shared" si="1"/>
        <v>295027.98</v>
      </c>
      <c r="D29" s="118" t="s">
        <v>161</v>
      </c>
      <c r="E29" s="78">
        <f t="shared" si="2"/>
        <v>151831.44</v>
      </c>
      <c r="F29" s="78">
        <f t="shared" si="3"/>
        <v>1621957.54</v>
      </c>
      <c r="G29" s="119"/>
      <c r="H29" s="78">
        <v>256264.19</v>
      </c>
      <c r="I29" s="78">
        <v>1470126.1</v>
      </c>
    </row>
    <row r="30" spans="1:9" ht="17.25">
      <c r="A30" s="117" t="s">
        <v>162</v>
      </c>
      <c r="B30" s="78">
        <f t="shared" si="0"/>
        <v>71500.78</v>
      </c>
      <c r="C30" s="78">
        <f t="shared" si="1"/>
        <v>862153.04</v>
      </c>
      <c r="D30" s="118" t="s">
        <v>163</v>
      </c>
      <c r="E30" s="78">
        <f t="shared" si="2"/>
        <v>858824.37</v>
      </c>
      <c r="F30" s="78">
        <f t="shared" si="3"/>
        <v>9827216.860000001</v>
      </c>
      <c r="G30" s="119"/>
      <c r="H30" s="78">
        <v>790652.26</v>
      </c>
      <c r="I30" s="78">
        <v>8968392.490000002</v>
      </c>
    </row>
    <row r="31" spans="1:9" ht="17.25">
      <c r="A31" s="117" t="s">
        <v>164</v>
      </c>
      <c r="B31" s="78">
        <f t="shared" si="0"/>
        <v>53835.82000000001</v>
      </c>
      <c r="C31" s="78">
        <f t="shared" si="1"/>
        <v>675935.46</v>
      </c>
      <c r="D31" s="118" t="s">
        <v>165</v>
      </c>
      <c r="E31" s="78">
        <f t="shared" si="2"/>
        <v>18144.82</v>
      </c>
      <c r="F31" s="78">
        <f t="shared" si="3"/>
        <v>327696</v>
      </c>
      <c r="G31" s="119"/>
      <c r="H31" s="78">
        <v>622099.64</v>
      </c>
      <c r="I31" s="78">
        <v>309551.18</v>
      </c>
    </row>
    <row r="32" spans="1:9" ht="17.25">
      <c r="A32" s="117" t="s">
        <v>166</v>
      </c>
      <c r="B32" s="78">
        <f t="shared" si="0"/>
        <v>37644</v>
      </c>
      <c r="C32" s="78">
        <f t="shared" si="1"/>
        <v>458619.37</v>
      </c>
      <c r="D32" s="118" t="s">
        <v>167</v>
      </c>
      <c r="E32" s="78">
        <f t="shared" si="2"/>
        <v>24712</v>
      </c>
      <c r="F32" s="78">
        <f t="shared" si="3"/>
        <v>287582.21</v>
      </c>
      <c r="G32" s="119"/>
      <c r="H32" s="78">
        <v>420975.37</v>
      </c>
      <c r="I32" s="78">
        <v>262870.21</v>
      </c>
    </row>
    <row r="33" spans="1:9" ht="17.25">
      <c r="A33" s="117" t="s">
        <v>168</v>
      </c>
      <c r="B33" s="78">
        <f t="shared" si="0"/>
        <v>24524.93</v>
      </c>
      <c r="C33" s="78">
        <f t="shared" si="1"/>
        <v>335340.91</v>
      </c>
      <c r="D33" s="118" t="s">
        <v>169</v>
      </c>
      <c r="E33" s="78">
        <f t="shared" si="2"/>
        <v>632008.73</v>
      </c>
      <c r="F33" s="78">
        <f t="shared" si="3"/>
        <v>6361075.32</v>
      </c>
      <c r="G33" s="119"/>
      <c r="H33" s="78">
        <v>310815.98</v>
      </c>
      <c r="I33" s="78">
        <v>5729066.59</v>
      </c>
    </row>
    <row r="34" spans="1:9" ht="17.25">
      <c r="A34" s="117" t="s">
        <v>170</v>
      </c>
      <c r="B34" s="78">
        <f t="shared" si="0"/>
        <v>101799.73</v>
      </c>
      <c r="C34" s="78">
        <f t="shared" si="1"/>
        <v>1106096.3900000001</v>
      </c>
      <c r="D34" s="118" t="s">
        <v>171</v>
      </c>
      <c r="E34" s="78">
        <f t="shared" si="2"/>
        <v>4973318.21</v>
      </c>
      <c r="F34" s="78">
        <f t="shared" si="3"/>
        <v>29697882.540000003</v>
      </c>
      <c r="G34" s="119"/>
      <c r="H34" s="78">
        <v>1004296.66</v>
      </c>
      <c r="I34" s="78">
        <v>24724564.330000002</v>
      </c>
    </row>
    <row r="35" spans="1:9" ht="17.25">
      <c r="A35" s="117" t="s">
        <v>172</v>
      </c>
      <c r="B35" s="78">
        <f t="shared" si="0"/>
        <v>23972</v>
      </c>
      <c r="C35" s="78">
        <f t="shared" si="1"/>
        <v>160066.14</v>
      </c>
      <c r="D35" s="118" t="s">
        <v>173</v>
      </c>
      <c r="E35" s="78">
        <f t="shared" si="2"/>
        <v>27897.98</v>
      </c>
      <c r="F35" s="78">
        <f t="shared" si="3"/>
        <v>328157.33999999997</v>
      </c>
      <c r="G35" s="119"/>
      <c r="H35" s="78">
        <v>136094.14</v>
      </c>
      <c r="I35" s="78">
        <v>300259.36</v>
      </c>
    </row>
    <row r="36" spans="1:9" ht="17.25">
      <c r="A36" s="117" t="s">
        <v>174</v>
      </c>
      <c r="B36" s="78">
        <f t="shared" si="0"/>
        <v>99483.68</v>
      </c>
      <c r="C36" s="78">
        <f t="shared" si="1"/>
        <v>1428356.97</v>
      </c>
      <c r="D36" s="118" t="s">
        <v>175</v>
      </c>
      <c r="E36" s="78">
        <f t="shared" si="2"/>
        <v>14988</v>
      </c>
      <c r="F36" s="78">
        <f t="shared" si="3"/>
        <v>185948.42</v>
      </c>
      <c r="G36" s="119"/>
      <c r="H36" s="78">
        <v>1328873.29</v>
      </c>
      <c r="I36" s="78">
        <v>170960.42</v>
      </c>
    </row>
    <row r="37" spans="1:9" ht="17.25">
      <c r="A37" s="117" t="s">
        <v>176</v>
      </c>
      <c r="B37" s="78">
        <f aca="true" t="shared" si="4" ref="B37:B53">E110</f>
        <v>913728.6499999999</v>
      </c>
      <c r="C37" s="78">
        <f aca="true" t="shared" si="5" ref="C37:C53">H37+B37</f>
        <v>9905340.77</v>
      </c>
      <c r="D37" s="118" t="s">
        <v>177</v>
      </c>
      <c r="E37" s="78">
        <f t="shared" si="2"/>
        <v>239351.65999999997</v>
      </c>
      <c r="F37" s="78">
        <f t="shared" si="3"/>
        <v>2640084.14</v>
      </c>
      <c r="G37" s="119"/>
      <c r="H37" s="78">
        <v>8991612.12</v>
      </c>
      <c r="I37" s="78">
        <v>2400732.48</v>
      </c>
    </row>
    <row r="38" spans="1:9" ht="17.25">
      <c r="A38" s="117" t="s">
        <v>178</v>
      </c>
      <c r="B38" s="78">
        <f t="shared" si="4"/>
        <v>5816.959999999999</v>
      </c>
      <c r="C38" s="78">
        <f t="shared" si="5"/>
        <v>61900.68</v>
      </c>
      <c r="D38" s="118" t="s">
        <v>179</v>
      </c>
      <c r="E38" s="78">
        <f t="shared" si="2"/>
        <v>547359.3400000001</v>
      </c>
      <c r="F38" s="78">
        <f t="shared" si="3"/>
        <v>6030316.68</v>
      </c>
      <c r="G38" s="119"/>
      <c r="H38" s="78">
        <v>56083.72</v>
      </c>
      <c r="I38" s="78">
        <v>5482957.34</v>
      </c>
    </row>
    <row r="39" spans="1:9" ht="17.25">
      <c r="A39" s="117" t="s">
        <v>180</v>
      </c>
      <c r="B39" s="78">
        <f t="shared" si="4"/>
        <v>20800.510000000002</v>
      </c>
      <c r="C39" s="78">
        <f t="shared" si="5"/>
        <v>349746.29000000004</v>
      </c>
      <c r="D39" s="118" t="s">
        <v>181</v>
      </c>
      <c r="E39" s="78">
        <f t="shared" si="2"/>
        <v>121471</v>
      </c>
      <c r="F39" s="78">
        <f t="shared" si="3"/>
        <v>1197411.7</v>
      </c>
      <c r="G39" s="119"/>
      <c r="H39" s="78">
        <v>328945.78</v>
      </c>
      <c r="I39" s="78">
        <v>1075940.7</v>
      </c>
    </row>
    <row r="40" spans="1:9" ht="17.25">
      <c r="A40" s="117" t="s">
        <v>182</v>
      </c>
      <c r="B40" s="78">
        <f t="shared" si="4"/>
        <v>112254.64</v>
      </c>
      <c r="C40" s="78">
        <f t="shared" si="5"/>
        <v>717861.29</v>
      </c>
      <c r="D40" s="118" t="s">
        <v>183</v>
      </c>
      <c r="E40" s="78">
        <f t="shared" si="2"/>
        <v>12069</v>
      </c>
      <c r="F40" s="78">
        <f t="shared" si="3"/>
        <v>128461.22</v>
      </c>
      <c r="G40" s="119"/>
      <c r="H40" s="78">
        <v>605606.65</v>
      </c>
      <c r="I40" s="78">
        <v>116392.22</v>
      </c>
    </row>
    <row r="41" spans="1:9" ht="17.25">
      <c r="A41" s="117" t="s">
        <v>184</v>
      </c>
      <c r="B41" s="78">
        <f t="shared" si="4"/>
        <v>77379</v>
      </c>
      <c r="C41" s="78">
        <f t="shared" si="5"/>
        <v>771930.42</v>
      </c>
      <c r="D41" s="118" t="s">
        <v>185</v>
      </c>
      <c r="E41" s="78">
        <f t="shared" si="2"/>
        <v>13905.49</v>
      </c>
      <c r="F41" s="78">
        <f t="shared" si="3"/>
        <v>223479</v>
      </c>
      <c r="G41" s="119"/>
      <c r="H41" s="78">
        <v>694551.42</v>
      </c>
      <c r="I41" s="78">
        <v>209573.51</v>
      </c>
    </row>
    <row r="42" spans="1:9" ht="17.25">
      <c r="A42" s="117" t="s">
        <v>186</v>
      </c>
      <c r="B42" s="78">
        <f t="shared" si="4"/>
        <v>20890.3</v>
      </c>
      <c r="C42" s="78">
        <f t="shared" si="5"/>
        <v>232299.63999999998</v>
      </c>
      <c r="D42" s="118" t="s">
        <v>217</v>
      </c>
      <c r="E42" s="78">
        <f t="shared" si="2"/>
        <v>33181</v>
      </c>
      <c r="F42" s="78">
        <f t="shared" si="3"/>
        <v>457016.33</v>
      </c>
      <c r="G42" s="119"/>
      <c r="H42" s="78">
        <v>211409.34</v>
      </c>
      <c r="I42" s="78">
        <v>423835.33</v>
      </c>
    </row>
    <row r="43" spans="1:9" ht="17.25">
      <c r="A43" s="117" t="s">
        <v>188</v>
      </c>
      <c r="B43" s="78">
        <f t="shared" si="4"/>
        <v>23794.879999999997</v>
      </c>
      <c r="C43" s="78">
        <f t="shared" si="5"/>
        <v>341757.44</v>
      </c>
      <c r="D43" s="118" t="s">
        <v>189</v>
      </c>
      <c r="E43" s="78">
        <f t="shared" si="2"/>
        <v>16609.57</v>
      </c>
      <c r="F43" s="78">
        <f t="shared" si="3"/>
        <v>167742.6</v>
      </c>
      <c r="G43" s="119"/>
      <c r="H43" s="78">
        <v>317962.56</v>
      </c>
      <c r="I43" s="78">
        <v>151133.03</v>
      </c>
    </row>
    <row r="44" spans="1:9" ht="17.25">
      <c r="A44" s="117" t="s">
        <v>190</v>
      </c>
      <c r="B44" s="78">
        <f t="shared" si="4"/>
        <v>52554.67</v>
      </c>
      <c r="C44" s="78">
        <f t="shared" si="5"/>
        <v>573439.12</v>
      </c>
      <c r="D44" s="118" t="s">
        <v>191</v>
      </c>
      <c r="E44" s="78">
        <f t="shared" si="2"/>
        <v>44078</v>
      </c>
      <c r="F44" s="78">
        <f t="shared" si="3"/>
        <v>624684.58</v>
      </c>
      <c r="G44" s="119"/>
      <c r="H44" s="78">
        <v>520884.45</v>
      </c>
      <c r="I44" s="78">
        <v>580606.58</v>
      </c>
    </row>
    <row r="45" spans="1:9" ht="17.25">
      <c r="A45" s="117" t="s">
        <v>192</v>
      </c>
      <c r="B45" s="78">
        <f t="shared" si="4"/>
        <v>29502.530000000002</v>
      </c>
      <c r="C45" s="78">
        <f t="shared" si="5"/>
        <v>542119.61</v>
      </c>
      <c r="D45" s="118" t="s">
        <v>193</v>
      </c>
      <c r="E45" s="78">
        <f t="shared" si="2"/>
        <v>342422.77</v>
      </c>
      <c r="F45" s="78">
        <f t="shared" si="3"/>
        <v>3064635.05</v>
      </c>
      <c r="G45" s="119"/>
      <c r="H45" s="78">
        <v>512617.08</v>
      </c>
      <c r="I45" s="78">
        <v>2722212.28</v>
      </c>
    </row>
    <row r="46" spans="1:9" ht="17.25">
      <c r="A46" s="117" t="s">
        <v>194</v>
      </c>
      <c r="B46" s="78">
        <f t="shared" si="4"/>
        <v>5467</v>
      </c>
      <c r="C46" s="78">
        <f t="shared" si="5"/>
        <v>94423.02</v>
      </c>
      <c r="D46" s="118" t="s">
        <v>195</v>
      </c>
      <c r="E46" s="78">
        <f t="shared" si="2"/>
        <v>17869.58</v>
      </c>
      <c r="F46" s="78">
        <f t="shared" si="3"/>
        <v>212704.47000000003</v>
      </c>
      <c r="G46" s="119"/>
      <c r="H46" s="78">
        <v>88956.02</v>
      </c>
      <c r="I46" s="78">
        <v>194834.89</v>
      </c>
    </row>
    <row r="47" spans="1:9" ht="17.25">
      <c r="A47" s="117" t="s">
        <v>196</v>
      </c>
      <c r="B47" s="78">
        <f t="shared" si="4"/>
        <v>20916.66</v>
      </c>
      <c r="C47" s="78">
        <f t="shared" si="5"/>
        <v>316106.49</v>
      </c>
      <c r="D47" s="118" t="s">
        <v>197</v>
      </c>
      <c r="E47" s="78">
        <f t="shared" si="2"/>
        <v>40215</v>
      </c>
      <c r="F47" s="78">
        <f t="shared" si="3"/>
        <v>389275.36</v>
      </c>
      <c r="G47" s="119"/>
      <c r="H47" s="78">
        <v>295189.83</v>
      </c>
      <c r="I47" s="78">
        <v>349060.36</v>
      </c>
    </row>
    <row r="48" spans="1:9" ht="17.25">
      <c r="A48" s="117" t="s">
        <v>198</v>
      </c>
      <c r="B48" s="78">
        <f t="shared" si="4"/>
        <v>11694</v>
      </c>
      <c r="C48" s="78">
        <f t="shared" si="5"/>
        <v>127899.33</v>
      </c>
      <c r="D48" s="118" t="s">
        <v>199</v>
      </c>
      <c r="E48" s="78">
        <f t="shared" si="2"/>
        <v>71125</v>
      </c>
      <c r="F48" s="78">
        <f t="shared" si="3"/>
        <v>408134.96</v>
      </c>
      <c r="G48" s="119"/>
      <c r="H48" s="78">
        <v>116205.33</v>
      </c>
      <c r="I48" s="78">
        <v>337009.96</v>
      </c>
    </row>
    <row r="49" spans="1:9" ht="17.25">
      <c r="A49" s="117" t="s">
        <v>200</v>
      </c>
      <c r="B49" s="78">
        <f t="shared" si="4"/>
        <v>114930.14000000001</v>
      </c>
      <c r="C49" s="78">
        <f t="shared" si="5"/>
        <v>1241168.8599999999</v>
      </c>
      <c r="D49" s="118" t="s">
        <v>201</v>
      </c>
      <c r="E49" s="78">
        <f t="shared" si="2"/>
        <v>1352514</v>
      </c>
      <c r="F49" s="78">
        <f t="shared" si="3"/>
        <v>14121200.45</v>
      </c>
      <c r="G49" s="119"/>
      <c r="H49" s="78">
        <v>1126238.72</v>
      </c>
      <c r="I49" s="78">
        <v>12768686.45</v>
      </c>
    </row>
    <row r="50" spans="1:9" ht="17.25">
      <c r="A50" s="117" t="s">
        <v>202</v>
      </c>
      <c r="B50" s="78">
        <f t="shared" si="4"/>
        <v>49367</v>
      </c>
      <c r="C50" s="78">
        <f t="shared" si="5"/>
        <v>300161.27</v>
      </c>
      <c r="D50" s="118" t="s">
        <v>203</v>
      </c>
      <c r="E50" s="78">
        <f t="shared" si="2"/>
        <v>425437</v>
      </c>
      <c r="F50" s="78">
        <f t="shared" si="3"/>
        <v>4320917.87</v>
      </c>
      <c r="G50" s="119"/>
      <c r="H50" s="78">
        <v>250794.27</v>
      </c>
      <c r="I50" s="78">
        <v>3895480.87</v>
      </c>
    </row>
    <row r="51" spans="1:9" ht="18" thickBot="1">
      <c r="A51" s="117" t="s">
        <v>204</v>
      </c>
      <c r="B51" s="78">
        <f t="shared" si="4"/>
        <v>1447720.88</v>
      </c>
      <c r="C51" s="78">
        <f t="shared" si="5"/>
        <v>14518607.27</v>
      </c>
      <c r="D51" s="118" t="s">
        <v>205</v>
      </c>
      <c r="E51" s="78">
        <f t="shared" si="2"/>
        <v>520579.97</v>
      </c>
      <c r="F51" s="78">
        <f t="shared" si="3"/>
        <v>5730536.35</v>
      </c>
      <c r="G51" s="119"/>
      <c r="H51" s="78">
        <v>13070886.39</v>
      </c>
      <c r="I51" s="78">
        <v>5209956.38</v>
      </c>
    </row>
    <row r="52" spans="1:9" ht="18" thickTop="1">
      <c r="A52" s="117" t="s">
        <v>206</v>
      </c>
      <c r="B52" s="78">
        <f t="shared" si="4"/>
        <v>5796.46</v>
      </c>
      <c r="C52" s="78">
        <f t="shared" si="5"/>
        <v>47153.38</v>
      </c>
      <c r="D52" s="120"/>
      <c r="E52" s="121" t="s">
        <v>106</v>
      </c>
      <c r="F52" s="122"/>
      <c r="G52" s="119"/>
      <c r="H52" s="78">
        <v>41356.92</v>
      </c>
      <c r="I52" s="122"/>
    </row>
    <row r="53" spans="1:9" ht="17.25">
      <c r="A53" s="123" t="s">
        <v>207</v>
      </c>
      <c r="B53" s="78">
        <f t="shared" si="4"/>
        <v>21643.78</v>
      </c>
      <c r="C53" s="78">
        <f t="shared" si="5"/>
        <v>230860.86</v>
      </c>
      <c r="D53" s="124" t="s">
        <v>208</v>
      </c>
      <c r="E53" s="125">
        <f>SUM(B5:B53)+SUM(E5:E51)</f>
        <v>20041179.62</v>
      </c>
      <c r="F53" s="125">
        <f>SUM(C5:C53)+SUM(F5:F51)</f>
        <v>188594966.51999998</v>
      </c>
      <c r="G53" s="119"/>
      <c r="H53" s="78">
        <v>209217.08</v>
      </c>
      <c r="I53" s="125">
        <v>0</v>
      </c>
    </row>
    <row r="55" spans="3:7" ht="12.75">
      <c r="C55" s="90" t="s">
        <v>106</v>
      </c>
      <c r="F55" s="90" t="s">
        <v>106</v>
      </c>
      <c r="G55" s="90" t="s">
        <v>106</v>
      </c>
    </row>
    <row r="56" spans="2:6" ht="12.75">
      <c r="B56" s="90" t="s">
        <v>106</v>
      </c>
      <c r="F56" s="90" t="s">
        <v>106</v>
      </c>
    </row>
    <row r="57" ht="12.75">
      <c r="B57" s="90" t="s">
        <v>106</v>
      </c>
    </row>
    <row r="58" ht="12.75">
      <c r="B58" s="90" t="s">
        <v>106</v>
      </c>
    </row>
    <row r="59" ht="12.75">
      <c r="B59" s="90" t="s">
        <v>106</v>
      </c>
    </row>
    <row r="60" ht="12.75">
      <c r="B60" s="90" t="s">
        <v>106</v>
      </c>
    </row>
    <row r="61" spans="1:2" ht="12.75">
      <c r="A61" s="90" t="s">
        <v>209</v>
      </c>
      <c r="B61" s="90" t="s">
        <v>106</v>
      </c>
    </row>
    <row r="62" spans="1:2" ht="12.75">
      <c r="A62" t="s">
        <v>210</v>
      </c>
      <c r="B62" s="90" t="s">
        <v>106</v>
      </c>
    </row>
    <row r="63" spans="1:2" ht="12.75">
      <c r="A63" t="s">
        <v>211</v>
      </c>
      <c r="B63" s="90" t="s">
        <v>106</v>
      </c>
    </row>
    <row r="64" spans="1:2" ht="12.75">
      <c r="A64" t="s">
        <v>212</v>
      </c>
      <c r="B64" s="90" t="s">
        <v>106</v>
      </c>
    </row>
    <row r="65" ht="12.75">
      <c r="A65" t="s">
        <v>213</v>
      </c>
    </row>
    <row r="77" spans="1:10" ht="17.25">
      <c r="A77" s="126"/>
      <c r="B77" s="127">
        <v>10701</v>
      </c>
      <c r="C77" s="127">
        <v>10716</v>
      </c>
      <c r="D77" s="127">
        <v>10717</v>
      </c>
      <c r="E77" s="128" t="s">
        <v>218</v>
      </c>
      <c r="F77" s="126"/>
      <c r="G77" s="127">
        <v>10701</v>
      </c>
      <c r="H77" s="127">
        <v>10716</v>
      </c>
      <c r="I77" s="127">
        <v>10717</v>
      </c>
      <c r="J77" s="128" t="s">
        <v>218</v>
      </c>
    </row>
    <row r="78" spans="1:10" ht="17.25">
      <c r="A78" s="129" t="s">
        <v>112</v>
      </c>
      <c r="B78" s="130">
        <v>97738.47</v>
      </c>
      <c r="C78" s="130">
        <v>59139.65</v>
      </c>
      <c r="D78" s="130">
        <v>0</v>
      </c>
      <c r="E78" s="107">
        <f aca="true" t="shared" si="6" ref="E78:E109">SUM(B78:D78)</f>
        <v>156878.12</v>
      </c>
      <c r="F78" s="131" t="s">
        <v>113</v>
      </c>
      <c r="G78" s="130">
        <v>31782.47</v>
      </c>
      <c r="H78" s="130">
        <v>14878.14</v>
      </c>
      <c r="I78" s="130">
        <v>0</v>
      </c>
      <c r="J78" s="107">
        <f aca="true" t="shared" si="7" ref="J78:J124">SUM(G78:I78)</f>
        <v>46660.61</v>
      </c>
    </row>
    <row r="79" spans="1:10" ht="17.25">
      <c r="A79" s="129" t="s">
        <v>114</v>
      </c>
      <c r="B79" s="130">
        <v>75157.85</v>
      </c>
      <c r="C79" s="130">
        <v>26533.54</v>
      </c>
      <c r="D79" s="130">
        <v>0</v>
      </c>
      <c r="E79" s="107">
        <f t="shared" si="6"/>
        <v>101691.39000000001</v>
      </c>
      <c r="F79" s="131" t="s">
        <v>115</v>
      </c>
      <c r="G79" s="130">
        <v>13866.78</v>
      </c>
      <c r="H79" s="130">
        <v>4236.07</v>
      </c>
      <c r="I79" s="130">
        <v>0</v>
      </c>
      <c r="J79" s="107">
        <f t="shared" si="7"/>
        <v>18102.85</v>
      </c>
    </row>
    <row r="80" spans="1:10" ht="17.25">
      <c r="A80" s="129" t="s">
        <v>116</v>
      </c>
      <c r="B80" s="130">
        <v>12220.4</v>
      </c>
      <c r="C80" s="130">
        <v>5626.6</v>
      </c>
      <c r="D80" s="130">
        <v>0</v>
      </c>
      <c r="E80" s="107">
        <f t="shared" si="6"/>
        <v>17847</v>
      </c>
      <c r="F80" s="131" t="s">
        <v>117</v>
      </c>
      <c r="G80" s="130">
        <v>44640.29</v>
      </c>
      <c r="H80" s="130">
        <v>17838.35</v>
      </c>
      <c r="I80" s="130">
        <v>0</v>
      </c>
      <c r="J80" s="107">
        <f t="shared" si="7"/>
        <v>62478.64</v>
      </c>
    </row>
    <row r="81" spans="1:10" ht="17.25">
      <c r="A81" s="129" t="s">
        <v>118</v>
      </c>
      <c r="B81" s="130">
        <v>17241.04</v>
      </c>
      <c r="C81" s="130">
        <v>5548.56</v>
      </c>
      <c r="D81" s="130">
        <v>0</v>
      </c>
      <c r="E81" s="107">
        <f t="shared" si="6"/>
        <v>22789.600000000002</v>
      </c>
      <c r="F81" s="131" t="s">
        <v>119</v>
      </c>
      <c r="G81" s="130">
        <v>121948.27</v>
      </c>
      <c r="H81" s="130">
        <v>55683.73</v>
      </c>
      <c r="I81" s="130">
        <v>0</v>
      </c>
      <c r="J81" s="107">
        <f t="shared" si="7"/>
        <v>177632</v>
      </c>
    </row>
    <row r="82" spans="1:10" ht="17.25">
      <c r="A82" s="129" t="s">
        <v>120</v>
      </c>
      <c r="B82" s="130">
        <v>249127.91</v>
      </c>
      <c r="C82" s="130">
        <v>112526.94</v>
      </c>
      <c r="D82" s="130">
        <v>0</v>
      </c>
      <c r="E82" s="107">
        <f t="shared" si="6"/>
        <v>361654.85</v>
      </c>
      <c r="F82" s="131" t="s">
        <v>121</v>
      </c>
      <c r="G82" s="130">
        <v>52371.24</v>
      </c>
      <c r="H82" s="130">
        <v>26805.41</v>
      </c>
      <c r="I82" s="130">
        <v>0</v>
      </c>
      <c r="J82" s="107">
        <f t="shared" si="7"/>
        <v>79176.65</v>
      </c>
    </row>
    <row r="83" spans="1:10" ht="17.25">
      <c r="A83" s="129" t="s">
        <v>122</v>
      </c>
      <c r="B83" s="130">
        <v>136653.87</v>
      </c>
      <c r="C83" s="130">
        <v>69531.41</v>
      </c>
      <c r="D83" s="130">
        <v>0</v>
      </c>
      <c r="E83" s="107">
        <f t="shared" si="6"/>
        <v>206185.28</v>
      </c>
      <c r="F83" s="131" t="s">
        <v>123</v>
      </c>
      <c r="G83" s="130">
        <v>17522.13</v>
      </c>
      <c r="H83" s="130">
        <v>7855.82</v>
      </c>
      <c r="I83" s="130">
        <v>0</v>
      </c>
      <c r="J83" s="107">
        <f t="shared" si="7"/>
        <v>25377.95</v>
      </c>
    </row>
    <row r="84" spans="1:10" ht="17.25">
      <c r="A84" s="129" t="s">
        <v>124</v>
      </c>
      <c r="B84" s="130">
        <v>54375.65</v>
      </c>
      <c r="C84" s="130">
        <v>23934.35</v>
      </c>
      <c r="D84" s="130">
        <v>0</v>
      </c>
      <c r="E84" s="107">
        <f t="shared" si="6"/>
        <v>78310</v>
      </c>
      <c r="F84" s="131" t="s">
        <v>125</v>
      </c>
      <c r="G84" s="130">
        <v>17482.11</v>
      </c>
      <c r="H84" s="130">
        <v>7094.55</v>
      </c>
      <c r="I84" s="130">
        <v>0</v>
      </c>
      <c r="J84" s="107">
        <f t="shared" si="7"/>
        <v>24576.66</v>
      </c>
    </row>
    <row r="85" spans="1:10" ht="17.25">
      <c r="A85" s="129" t="s">
        <v>126</v>
      </c>
      <c r="B85" s="130">
        <v>11396.5</v>
      </c>
      <c r="C85" s="130">
        <v>4684.55</v>
      </c>
      <c r="D85" s="130">
        <v>0</v>
      </c>
      <c r="E85" s="107">
        <f t="shared" si="6"/>
        <v>16081.05</v>
      </c>
      <c r="F85" s="131" t="s">
        <v>127</v>
      </c>
      <c r="G85" s="130">
        <v>138662.27</v>
      </c>
      <c r="H85" s="130">
        <v>78915.46</v>
      </c>
      <c r="I85" s="130">
        <v>0</v>
      </c>
      <c r="J85" s="107">
        <f t="shared" si="7"/>
        <v>217577.72999999998</v>
      </c>
    </row>
    <row r="86" spans="1:10" ht="17.25">
      <c r="A86" s="129" t="s">
        <v>128</v>
      </c>
      <c r="B86" s="130">
        <v>22073.95</v>
      </c>
      <c r="C86" s="130">
        <v>10282.05</v>
      </c>
      <c r="D86" s="130">
        <v>0</v>
      </c>
      <c r="E86" s="107">
        <f t="shared" si="6"/>
        <v>32356</v>
      </c>
      <c r="F86" s="131" t="s">
        <v>129</v>
      </c>
      <c r="G86" s="130">
        <v>19196.9</v>
      </c>
      <c r="H86" s="130">
        <v>14309.1</v>
      </c>
      <c r="I86" s="130">
        <v>0</v>
      </c>
      <c r="J86" s="107">
        <f t="shared" si="7"/>
        <v>33506</v>
      </c>
    </row>
    <row r="87" spans="1:10" ht="17.25">
      <c r="A87" s="129" t="s">
        <v>130</v>
      </c>
      <c r="B87" s="130">
        <v>54640.38</v>
      </c>
      <c r="C87" s="130">
        <v>23215.14</v>
      </c>
      <c r="D87" s="130">
        <v>0</v>
      </c>
      <c r="E87" s="107">
        <f t="shared" si="6"/>
        <v>77855.51999999999</v>
      </c>
      <c r="F87" s="131" t="s">
        <v>131</v>
      </c>
      <c r="G87" s="130">
        <v>29901.51</v>
      </c>
      <c r="H87" s="130">
        <v>18803.49</v>
      </c>
      <c r="I87" s="130">
        <v>0</v>
      </c>
      <c r="J87" s="107">
        <f t="shared" si="7"/>
        <v>48705</v>
      </c>
    </row>
    <row r="88" spans="1:10" ht="17.25">
      <c r="A88" s="129" t="s">
        <v>132</v>
      </c>
      <c r="B88" s="130">
        <v>66270.5</v>
      </c>
      <c r="C88" s="130">
        <v>32355.02</v>
      </c>
      <c r="D88" s="130">
        <v>0</v>
      </c>
      <c r="E88" s="107">
        <f t="shared" si="6"/>
        <v>98625.52</v>
      </c>
      <c r="F88" s="131" t="s">
        <v>133</v>
      </c>
      <c r="G88" s="130">
        <v>123095.07</v>
      </c>
      <c r="H88" s="130">
        <v>72883.78</v>
      </c>
      <c r="I88" s="130">
        <v>0</v>
      </c>
      <c r="J88" s="107">
        <f t="shared" si="7"/>
        <v>195978.85</v>
      </c>
    </row>
    <row r="89" spans="1:10" ht="17.25">
      <c r="A89" s="129" t="s">
        <v>134</v>
      </c>
      <c r="B89" s="130">
        <v>14612.34</v>
      </c>
      <c r="C89" s="130">
        <v>6774.67</v>
      </c>
      <c r="D89" s="130">
        <v>0</v>
      </c>
      <c r="E89" s="107">
        <f t="shared" si="6"/>
        <v>21387.010000000002</v>
      </c>
      <c r="F89" s="131" t="s">
        <v>135</v>
      </c>
      <c r="G89" s="130">
        <v>9916.16</v>
      </c>
      <c r="H89" s="130">
        <v>6675.84</v>
      </c>
      <c r="I89" s="130">
        <v>0</v>
      </c>
      <c r="J89" s="107">
        <f t="shared" si="7"/>
        <v>16592</v>
      </c>
    </row>
    <row r="90" spans="1:10" ht="17.25">
      <c r="A90" s="129" t="s">
        <v>136</v>
      </c>
      <c r="B90" s="130">
        <v>24762.09</v>
      </c>
      <c r="C90" s="130">
        <v>11683.7</v>
      </c>
      <c r="D90" s="130">
        <v>0</v>
      </c>
      <c r="E90" s="107">
        <f t="shared" si="6"/>
        <v>36445.79</v>
      </c>
      <c r="F90" s="131" t="s">
        <v>137</v>
      </c>
      <c r="G90" s="130">
        <v>70201.32</v>
      </c>
      <c r="H90" s="130">
        <v>32375.68</v>
      </c>
      <c r="I90" s="130">
        <v>0</v>
      </c>
      <c r="J90" s="107">
        <f t="shared" si="7"/>
        <v>102577</v>
      </c>
    </row>
    <row r="91" spans="1:10" ht="17.25">
      <c r="A91" s="129" t="s">
        <v>138</v>
      </c>
      <c r="B91" s="130">
        <v>4327.59</v>
      </c>
      <c r="C91" s="130">
        <v>1458.14</v>
      </c>
      <c r="D91" s="130">
        <v>0</v>
      </c>
      <c r="E91" s="107">
        <f t="shared" si="6"/>
        <v>5785.7300000000005</v>
      </c>
      <c r="F91" s="131" t="s">
        <v>139</v>
      </c>
      <c r="G91" s="130">
        <v>258081.22</v>
      </c>
      <c r="H91" s="130">
        <v>134229.73</v>
      </c>
      <c r="I91" s="130">
        <v>0</v>
      </c>
      <c r="J91" s="107">
        <f t="shared" si="7"/>
        <v>392310.95</v>
      </c>
    </row>
    <row r="92" spans="1:10" ht="17.25">
      <c r="A92" s="129" t="s">
        <v>140</v>
      </c>
      <c r="B92" s="130">
        <v>30452.18</v>
      </c>
      <c r="C92" s="130">
        <v>22503.63</v>
      </c>
      <c r="D92" s="130">
        <v>0</v>
      </c>
      <c r="E92" s="107">
        <f t="shared" si="6"/>
        <v>52955.81</v>
      </c>
      <c r="F92" s="131" t="s">
        <v>141</v>
      </c>
      <c r="G92" s="130">
        <v>5809.15</v>
      </c>
      <c r="H92" s="130">
        <v>3067.57</v>
      </c>
      <c r="I92" s="130">
        <v>0</v>
      </c>
      <c r="J92" s="107">
        <f t="shared" si="7"/>
        <v>8876.72</v>
      </c>
    </row>
    <row r="93" spans="1:10" ht="17.25">
      <c r="A93" s="129" t="s">
        <v>142</v>
      </c>
      <c r="B93" s="130">
        <v>54050.74</v>
      </c>
      <c r="C93" s="130">
        <v>29510.26</v>
      </c>
      <c r="D93" s="130">
        <v>0</v>
      </c>
      <c r="E93" s="107">
        <f t="shared" si="6"/>
        <v>83561</v>
      </c>
      <c r="F93" s="131" t="s">
        <v>143</v>
      </c>
      <c r="G93" s="130">
        <v>10139.39</v>
      </c>
      <c r="H93" s="130">
        <v>4565.61</v>
      </c>
      <c r="I93" s="130">
        <v>0</v>
      </c>
      <c r="J93" s="107">
        <f t="shared" si="7"/>
        <v>14705</v>
      </c>
    </row>
    <row r="94" spans="1:10" ht="17.25">
      <c r="A94" s="129" t="s">
        <v>144</v>
      </c>
      <c r="B94" s="130">
        <v>6392.56</v>
      </c>
      <c r="C94" s="130">
        <v>3758.44</v>
      </c>
      <c r="D94" s="130">
        <v>0</v>
      </c>
      <c r="E94" s="107">
        <f t="shared" si="6"/>
        <v>10151</v>
      </c>
      <c r="F94" s="131" t="s">
        <v>145</v>
      </c>
      <c r="G94" s="130">
        <v>17461.48</v>
      </c>
      <c r="H94" s="130">
        <v>11402.52</v>
      </c>
      <c r="I94" s="130">
        <v>0</v>
      </c>
      <c r="J94" s="107">
        <f t="shared" si="7"/>
        <v>28864</v>
      </c>
    </row>
    <row r="95" spans="1:10" ht="17.25">
      <c r="A95" s="129" t="s">
        <v>146</v>
      </c>
      <c r="B95" s="130">
        <v>124050.57</v>
      </c>
      <c r="C95" s="130">
        <v>40656.26</v>
      </c>
      <c r="D95" s="130">
        <v>0</v>
      </c>
      <c r="E95" s="107">
        <f t="shared" si="6"/>
        <v>164706.83000000002</v>
      </c>
      <c r="F95" s="131" t="s">
        <v>147</v>
      </c>
      <c r="G95" s="130">
        <v>13078.33</v>
      </c>
      <c r="H95" s="130">
        <v>5420.67</v>
      </c>
      <c r="I95" s="130">
        <v>0</v>
      </c>
      <c r="J95" s="107">
        <f t="shared" si="7"/>
        <v>18499</v>
      </c>
    </row>
    <row r="96" spans="1:10" ht="17.25">
      <c r="A96" s="129" t="s">
        <v>216</v>
      </c>
      <c r="B96" s="130">
        <v>1554790.79</v>
      </c>
      <c r="C96" s="130">
        <v>825975.77</v>
      </c>
      <c r="D96" s="130">
        <v>0</v>
      </c>
      <c r="E96" s="107">
        <f t="shared" si="6"/>
        <v>2380766.56</v>
      </c>
      <c r="F96" s="131" t="s">
        <v>149</v>
      </c>
      <c r="G96" s="130">
        <v>16056.17</v>
      </c>
      <c r="H96" s="130">
        <v>4846.82</v>
      </c>
      <c r="I96" s="130">
        <v>0</v>
      </c>
      <c r="J96" s="107">
        <f t="shared" si="7"/>
        <v>20902.989999999998</v>
      </c>
    </row>
    <row r="97" spans="1:10" ht="17.25">
      <c r="A97" s="129" t="s">
        <v>150</v>
      </c>
      <c r="B97" s="130">
        <v>13264.74</v>
      </c>
      <c r="C97" s="130">
        <v>5356.26</v>
      </c>
      <c r="D97" s="130">
        <v>0</v>
      </c>
      <c r="E97" s="107">
        <f t="shared" si="6"/>
        <v>18621</v>
      </c>
      <c r="F97" s="132" t="s">
        <v>221</v>
      </c>
      <c r="G97" s="130">
        <v>8984.08</v>
      </c>
      <c r="H97" s="130">
        <v>2620.56</v>
      </c>
      <c r="I97" s="130">
        <v>0</v>
      </c>
      <c r="J97" s="107">
        <f t="shared" si="7"/>
        <v>11604.64</v>
      </c>
    </row>
    <row r="98" spans="1:10" ht="17.25">
      <c r="A98" s="129" t="s">
        <v>152</v>
      </c>
      <c r="B98" s="130">
        <v>35634.74</v>
      </c>
      <c r="C98" s="130">
        <v>10296.8</v>
      </c>
      <c r="D98" s="130">
        <v>0</v>
      </c>
      <c r="E98" s="107">
        <f t="shared" si="6"/>
        <v>45931.53999999999</v>
      </c>
      <c r="F98" s="131" t="s">
        <v>153</v>
      </c>
      <c r="G98" s="130">
        <v>13908</v>
      </c>
      <c r="H98" s="130">
        <v>8506.82</v>
      </c>
      <c r="I98" s="130">
        <v>0</v>
      </c>
      <c r="J98" s="107">
        <f t="shared" si="7"/>
        <v>22414.82</v>
      </c>
    </row>
    <row r="99" spans="1:10" ht="17.25">
      <c r="A99" s="129" t="s">
        <v>154</v>
      </c>
      <c r="B99" s="130">
        <v>62283.44</v>
      </c>
      <c r="C99" s="130">
        <v>38470.99</v>
      </c>
      <c r="D99" s="130">
        <v>0</v>
      </c>
      <c r="E99" s="107">
        <f t="shared" si="6"/>
        <v>100754.43</v>
      </c>
      <c r="F99" s="131" t="s">
        <v>155</v>
      </c>
      <c r="G99" s="130">
        <v>91776.43</v>
      </c>
      <c r="H99" s="130">
        <v>45640.87</v>
      </c>
      <c r="I99" s="130">
        <v>0</v>
      </c>
      <c r="J99" s="107">
        <f t="shared" si="7"/>
        <v>137417.3</v>
      </c>
    </row>
    <row r="100" spans="1:10" ht="17.25">
      <c r="A100" s="129" t="s">
        <v>156</v>
      </c>
      <c r="B100" s="130">
        <v>24035.95</v>
      </c>
      <c r="C100" s="130">
        <v>19700.56</v>
      </c>
      <c r="D100" s="130">
        <v>0</v>
      </c>
      <c r="E100" s="107">
        <f t="shared" si="6"/>
        <v>43736.51</v>
      </c>
      <c r="F100" s="131" t="s">
        <v>157</v>
      </c>
      <c r="G100" s="130">
        <v>24057.22</v>
      </c>
      <c r="H100" s="130">
        <v>14318.78</v>
      </c>
      <c r="I100" s="130">
        <v>0</v>
      </c>
      <c r="J100" s="107">
        <f t="shared" si="7"/>
        <v>38376</v>
      </c>
    </row>
    <row r="101" spans="1:10" ht="17.25">
      <c r="A101" s="129" t="s">
        <v>158</v>
      </c>
      <c r="B101" s="130">
        <v>118158.27</v>
      </c>
      <c r="C101" s="130">
        <v>53890.73</v>
      </c>
      <c r="D101" s="130">
        <v>0</v>
      </c>
      <c r="E101" s="107">
        <f t="shared" si="6"/>
        <v>172049</v>
      </c>
      <c r="F101" s="131" t="s">
        <v>159</v>
      </c>
      <c r="G101" s="130">
        <v>76111.31</v>
      </c>
      <c r="H101" s="130">
        <v>29331.69</v>
      </c>
      <c r="I101" s="130">
        <v>0</v>
      </c>
      <c r="J101" s="107">
        <f t="shared" si="7"/>
        <v>105443</v>
      </c>
    </row>
    <row r="102" spans="1:10" ht="17.25">
      <c r="A102" s="129" t="s">
        <v>160</v>
      </c>
      <c r="B102" s="130">
        <v>29989.55</v>
      </c>
      <c r="C102" s="130">
        <v>8774.24</v>
      </c>
      <c r="D102" s="130">
        <v>0</v>
      </c>
      <c r="E102" s="107">
        <f t="shared" si="6"/>
        <v>38763.79</v>
      </c>
      <c r="F102" s="131" t="s">
        <v>161</v>
      </c>
      <c r="G102" s="130">
        <v>99810.64</v>
      </c>
      <c r="H102" s="130">
        <v>52020.8</v>
      </c>
      <c r="I102" s="130">
        <v>0</v>
      </c>
      <c r="J102" s="107">
        <f t="shared" si="7"/>
        <v>151831.44</v>
      </c>
    </row>
    <row r="103" spans="1:10" ht="17.25">
      <c r="A103" s="129" t="s">
        <v>162</v>
      </c>
      <c r="B103" s="130">
        <v>42631.68</v>
      </c>
      <c r="C103" s="130">
        <v>28869.1</v>
      </c>
      <c r="D103" s="130">
        <v>0</v>
      </c>
      <c r="E103" s="107">
        <f t="shared" si="6"/>
        <v>71500.78</v>
      </c>
      <c r="F103" s="131" t="s">
        <v>163</v>
      </c>
      <c r="G103" s="130">
        <v>564062.61</v>
      </c>
      <c r="H103" s="130">
        <v>294761.76</v>
      </c>
      <c r="I103" s="130">
        <v>0</v>
      </c>
      <c r="J103" s="107">
        <f t="shared" si="7"/>
        <v>858824.37</v>
      </c>
    </row>
    <row r="104" spans="1:10" ht="17.25">
      <c r="A104" s="129" t="s">
        <v>164</v>
      </c>
      <c r="B104" s="130">
        <v>35544.83</v>
      </c>
      <c r="C104" s="130">
        <v>18290.99</v>
      </c>
      <c r="D104" s="130">
        <v>0</v>
      </c>
      <c r="E104" s="107">
        <f t="shared" si="6"/>
        <v>53835.82000000001</v>
      </c>
      <c r="F104" s="131" t="s">
        <v>165</v>
      </c>
      <c r="G104" s="130">
        <v>12520.13</v>
      </c>
      <c r="H104" s="130">
        <v>5624.69</v>
      </c>
      <c r="I104" s="130">
        <v>0</v>
      </c>
      <c r="J104" s="107">
        <f t="shared" si="7"/>
        <v>18144.82</v>
      </c>
    </row>
    <row r="105" spans="1:10" ht="17.25">
      <c r="A105" s="129" t="s">
        <v>166</v>
      </c>
      <c r="B105" s="130">
        <v>27150.14</v>
      </c>
      <c r="C105" s="130">
        <v>10493.86</v>
      </c>
      <c r="D105" s="130">
        <v>0</v>
      </c>
      <c r="E105" s="107">
        <f t="shared" si="6"/>
        <v>37644</v>
      </c>
      <c r="F105" s="131" t="s">
        <v>167</v>
      </c>
      <c r="G105" s="130">
        <v>16044.26</v>
      </c>
      <c r="H105" s="130">
        <v>8667.74</v>
      </c>
      <c r="I105" s="130">
        <v>0</v>
      </c>
      <c r="J105" s="107">
        <f t="shared" si="7"/>
        <v>24712</v>
      </c>
    </row>
    <row r="106" spans="1:10" ht="17.25">
      <c r="A106" s="129" t="s">
        <v>168</v>
      </c>
      <c r="B106" s="130">
        <v>16391.92</v>
      </c>
      <c r="C106" s="130">
        <v>8133.01</v>
      </c>
      <c r="D106" s="130">
        <v>0</v>
      </c>
      <c r="E106" s="107">
        <f t="shared" si="6"/>
        <v>24524.93</v>
      </c>
      <c r="F106" s="131" t="s">
        <v>169</v>
      </c>
      <c r="G106" s="130">
        <v>436928.5</v>
      </c>
      <c r="H106" s="130">
        <v>195080.23</v>
      </c>
      <c r="I106" s="130">
        <v>0</v>
      </c>
      <c r="J106" s="107">
        <f t="shared" si="7"/>
        <v>632008.73</v>
      </c>
    </row>
    <row r="107" spans="1:10" ht="17.25">
      <c r="A107" s="129" t="s">
        <v>170</v>
      </c>
      <c r="B107" s="130">
        <v>68761.15</v>
      </c>
      <c r="C107" s="130">
        <v>33038.58</v>
      </c>
      <c r="D107" s="130">
        <v>0</v>
      </c>
      <c r="E107" s="107">
        <f t="shared" si="6"/>
        <v>101799.73</v>
      </c>
      <c r="F107" s="131" t="s">
        <v>171</v>
      </c>
      <c r="G107" s="130">
        <v>3321061.23</v>
      </c>
      <c r="H107" s="130">
        <v>1652256.98</v>
      </c>
      <c r="I107" s="130">
        <v>0</v>
      </c>
      <c r="J107" s="107">
        <f t="shared" si="7"/>
        <v>4973318.21</v>
      </c>
    </row>
    <row r="108" spans="1:10" ht="17.25">
      <c r="A108" s="129" t="s">
        <v>172</v>
      </c>
      <c r="B108" s="130">
        <v>17203.58</v>
      </c>
      <c r="C108" s="130">
        <v>6768.42</v>
      </c>
      <c r="D108" s="130">
        <v>0</v>
      </c>
      <c r="E108" s="107">
        <f t="shared" si="6"/>
        <v>23972</v>
      </c>
      <c r="F108" s="131" t="s">
        <v>173</v>
      </c>
      <c r="G108" s="130">
        <v>18544</v>
      </c>
      <c r="H108" s="130">
        <v>9353.98</v>
      </c>
      <c r="I108" s="130">
        <v>0</v>
      </c>
      <c r="J108" s="107">
        <f t="shared" si="7"/>
        <v>27897.98</v>
      </c>
    </row>
    <row r="109" spans="1:10" ht="17.25">
      <c r="A109" s="129" t="s">
        <v>174</v>
      </c>
      <c r="B109" s="130">
        <v>70747.31</v>
      </c>
      <c r="C109" s="130">
        <v>28736.37</v>
      </c>
      <c r="D109" s="130">
        <v>0</v>
      </c>
      <c r="E109" s="107">
        <f t="shared" si="6"/>
        <v>99483.68</v>
      </c>
      <c r="F109" s="131" t="s">
        <v>175</v>
      </c>
      <c r="G109" s="130">
        <v>9513.77</v>
      </c>
      <c r="H109" s="130">
        <v>5474.23</v>
      </c>
      <c r="I109" s="130">
        <v>0</v>
      </c>
      <c r="J109" s="107">
        <f t="shared" si="7"/>
        <v>14988</v>
      </c>
    </row>
    <row r="110" spans="1:10" ht="17.25">
      <c r="A110" s="129" t="s">
        <v>176</v>
      </c>
      <c r="B110" s="130">
        <v>603419.72</v>
      </c>
      <c r="C110" s="130">
        <v>310308.93</v>
      </c>
      <c r="D110" s="130">
        <v>0</v>
      </c>
      <c r="E110" s="107">
        <f aca="true" t="shared" si="8" ref="E110:E126">SUM(B110:D110)</f>
        <v>913728.6499999999</v>
      </c>
      <c r="F110" s="131" t="s">
        <v>177</v>
      </c>
      <c r="G110" s="130">
        <v>145491.74</v>
      </c>
      <c r="H110" s="130">
        <v>93859.92</v>
      </c>
      <c r="I110" s="130">
        <v>0</v>
      </c>
      <c r="J110" s="107">
        <f t="shared" si="7"/>
        <v>239351.65999999997</v>
      </c>
    </row>
    <row r="111" spans="1:10" ht="17.25">
      <c r="A111" s="129" t="s">
        <v>178</v>
      </c>
      <c r="B111" s="130">
        <v>4833.15</v>
      </c>
      <c r="C111" s="130">
        <v>983.81</v>
      </c>
      <c r="D111" s="130">
        <v>0</v>
      </c>
      <c r="E111" s="107">
        <f t="shared" si="8"/>
        <v>5816.959999999999</v>
      </c>
      <c r="F111" s="131" t="s">
        <v>179</v>
      </c>
      <c r="G111" s="130">
        <v>378580.34</v>
      </c>
      <c r="H111" s="130">
        <v>168779</v>
      </c>
      <c r="I111" s="130">
        <v>0</v>
      </c>
      <c r="J111" s="107">
        <f t="shared" si="7"/>
        <v>547359.3400000001</v>
      </c>
    </row>
    <row r="112" spans="1:10" ht="17.25">
      <c r="A112" s="129" t="s">
        <v>180</v>
      </c>
      <c r="B112" s="130">
        <v>11779.34</v>
      </c>
      <c r="C112" s="130">
        <v>9021.17</v>
      </c>
      <c r="D112" s="130">
        <v>0</v>
      </c>
      <c r="E112" s="107">
        <f t="shared" si="8"/>
        <v>20800.510000000002</v>
      </c>
      <c r="F112" s="131" t="s">
        <v>181</v>
      </c>
      <c r="G112" s="130">
        <v>82177.24</v>
      </c>
      <c r="H112" s="130">
        <v>39293.76</v>
      </c>
      <c r="I112" s="130">
        <v>0</v>
      </c>
      <c r="J112" s="107">
        <f t="shared" si="7"/>
        <v>121471</v>
      </c>
    </row>
    <row r="113" spans="1:10" ht="17.25">
      <c r="A113" s="129" t="s">
        <v>182</v>
      </c>
      <c r="B113" s="130">
        <v>89160.33</v>
      </c>
      <c r="C113" s="130">
        <v>23094.31</v>
      </c>
      <c r="D113" s="130">
        <v>0</v>
      </c>
      <c r="E113" s="107">
        <f t="shared" si="8"/>
        <v>112254.64</v>
      </c>
      <c r="F113" s="131" t="s">
        <v>183</v>
      </c>
      <c r="G113" s="130">
        <v>7887.89</v>
      </c>
      <c r="H113" s="130">
        <v>4181.11</v>
      </c>
      <c r="I113" s="130">
        <v>0</v>
      </c>
      <c r="J113" s="107">
        <f t="shared" si="7"/>
        <v>12069</v>
      </c>
    </row>
    <row r="114" spans="1:10" ht="17.25">
      <c r="A114" s="129" t="s">
        <v>184</v>
      </c>
      <c r="B114" s="130">
        <v>51098.33</v>
      </c>
      <c r="C114" s="130">
        <v>26280.67</v>
      </c>
      <c r="D114" s="130">
        <v>0</v>
      </c>
      <c r="E114" s="107">
        <f t="shared" si="8"/>
        <v>77379</v>
      </c>
      <c r="F114" s="131" t="s">
        <v>185</v>
      </c>
      <c r="G114" s="130">
        <v>8756.82</v>
      </c>
      <c r="H114" s="130">
        <v>5148.67</v>
      </c>
      <c r="I114" s="130">
        <v>0</v>
      </c>
      <c r="J114" s="107">
        <f t="shared" si="7"/>
        <v>13905.49</v>
      </c>
    </row>
    <row r="115" spans="1:10" ht="17.25">
      <c r="A115" s="129" t="s">
        <v>186</v>
      </c>
      <c r="B115" s="130">
        <v>13436.59</v>
      </c>
      <c r="C115" s="130">
        <v>7453.71</v>
      </c>
      <c r="D115" s="130">
        <v>0</v>
      </c>
      <c r="E115" s="107">
        <f t="shared" si="8"/>
        <v>20890.3</v>
      </c>
      <c r="F115" s="131" t="s">
        <v>217</v>
      </c>
      <c r="G115" s="130">
        <v>23803.61</v>
      </c>
      <c r="H115" s="130">
        <v>9377.39</v>
      </c>
      <c r="I115" s="130">
        <v>0</v>
      </c>
      <c r="J115" s="107">
        <f t="shared" si="7"/>
        <v>33181</v>
      </c>
    </row>
    <row r="116" spans="1:10" ht="17.25">
      <c r="A116" s="129" t="s">
        <v>188</v>
      </c>
      <c r="B116" s="130">
        <v>15837.55</v>
      </c>
      <c r="C116" s="130">
        <v>7957.33</v>
      </c>
      <c r="D116" s="130">
        <v>0</v>
      </c>
      <c r="E116" s="107">
        <f t="shared" si="8"/>
        <v>23794.879999999997</v>
      </c>
      <c r="F116" s="131" t="s">
        <v>189</v>
      </c>
      <c r="G116" s="130">
        <v>11479.71</v>
      </c>
      <c r="H116" s="130">
        <v>5129.86</v>
      </c>
      <c r="I116" s="130">
        <v>0</v>
      </c>
      <c r="J116" s="107">
        <f t="shared" si="7"/>
        <v>16609.57</v>
      </c>
    </row>
    <row r="117" spans="1:10" ht="17.25">
      <c r="A117" s="129" t="s">
        <v>190</v>
      </c>
      <c r="B117" s="130">
        <v>37552.57</v>
      </c>
      <c r="C117" s="130">
        <v>15002.1</v>
      </c>
      <c r="D117" s="130">
        <v>0</v>
      </c>
      <c r="E117" s="107">
        <f t="shared" si="8"/>
        <v>52554.67</v>
      </c>
      <c r="F117" s="131" t="s">
        <v>191</v>
      </c>
      <c r="G117" s="130">
        <v>32318.21</v>
      </c>
      <c r="H117" s="130">
        <v>11759.79</v>
      </c>
      <c r="I117" s="130">
        <v>0</v>
      </c>
      <c r="J117" s="107">
        <f t="shared" si="7"/>
        <v>44078</v>
      </c>
    </row>
    <row r="118" spans="1:10" ht="17.25">
      <c r="A118" s="129" t="s">
        <v>192</v>
      </c>
      <c r="B118" s="130">
        <v>21778.47</v>
      </c>
      <c r="C118" s="130">
        <v>7724.06</v>
      </c>
      <c r="D118" s="130">
        <v>0</v>
      </c>
      <c r="E118" s="107">
        <f t="shared" si="8"/>
        <v>29502.530000000002</v>
      </c>
      <c r="F118" s="131" t="s">
        <v>193</v>
      </c>
      <c r="G118" s="130">
        <v>230179.84</v>
      </c>
      <c r="H118" s="130">
        <v>112242.93</v>
      </c>
      <c r="I118" s="130">
        <v>0</v>
      </c>
      <c r="J118" s="107">
        <f t="shared" si="7"/>
        <v>342422.77</v>
      </c>
    </row>
    <row r="119" spans="1:10" ht="17.25">
      <c r="A119" s="129" t="s">
        <v>194</v>
      </c>
      <c r="B119" s="130">
        <v>3304.4</v>
      </c>
      <c r="C119" s="130">
        <v>2162.6</v>
      </c>
      <c r="D119" s="130">
        <v>0</v>
      </c>
      <c r="E119" s="107">
        <f t="shared" si="8"/>
        <v>5467</v>
      </c>
      <c r="F119" s="131" t="s">
        <v>195</v>
      </c>
      <c r="G119" s="130">
        <v>11787.15</v>
      </c>
      <c r="H119" s="130">
        <v>6082.43</v>
      </c>
      <c r="I119" s="130">
        <v>0</v>
      </c>
      <c r="J119" s="107">
        <f t="shared" si="7"/>
        <v>17869.58</v>
      </c>
    </row>
    <row r="120" spans="1:10" ht="17.25">
      <c r="A120" s="129" t="s">
        <v>196</v>
      </c>
      <c r="B120" s="130">
        <v>12525.01</v>
      </c>
      <c r="C120" s="130">
        <v>8391.65</v>
      </c>
      <c r="D120" s="130">
        <v>0</v>
      </c>
      <c r="E120" s="107">
        <f t="shared" si="8"/>
        <v>20916.66</v>
      </c>
      <c r="F120" s="131" t="s">
        <v>197</v>
      </c>
      <c r="G120" s="130">
        <v>19928.89</v>
      </c>
      <c r="H120" s="130">
        <v>20286.11</v>
      </c>
      <c r="I120" s="130">
        <v>0</v>
      </c>
      <c r="J120" s="107">
        <f t="shared" si="7"/>
        <v>40215</v>
      </c>
    </row>
    <row r="121" spans="1:10" ht="17.25">
      <c r="A121" s="129" t="s">
        <v>198</v>
      </c>
      <c r="B121" s="130">
        <v>8499.67</v>
      </c>
      <c r="C121" s="130">
        <v>3194.33</v>
      </c>
      <c r="D121" s="130">
        <v>0</v>
      </c>
      <c r="E121" s="107">
        <f t="shared" si="8"/>
        <v>11694</v>
      </c>
      <c r="F121" s="131" t="s">
        <v>199</v>
      </c>
      <c r="G121" s="130">
        <v>25100.76</v>
      </c>
      <c r="H121" s="130">
        <v>46024.24</v>
      </c>
      <c r="I121" s="130">
        <v>0</v>
      </c>
      <c r="J121" s="107">
        <f t="shared" si="7"/>
        <v>71125</v>
      </c>
    </row>
    <row r="122" spans="1:10" ht="17.25">
      <c r="A122" s="129" t="s">
        <v>200</v>
      </c>
      <c r="B122" s="130">
        <v>81388.85</v>
      </c>
      <c r="C122" s="130">
        <v>33541.29</v>
      </c>
      <c r="D122" s="130">
        <v>0</v>
      </c>
      <c r="E122" s="107">
        <f t="shared" si="8"/>
        <v>114930.14000000001</v>
      </c>
      <c r="F122" s="131" t="s">
        <v>201</v>
      </c>
      <c r="G122" s="130">
        <v>960976.11</v>
      </c>
      <c r="H122" s="130">
        <v>391537.89</v>
      </c>
      <c r="I122" s="130">
        <v>0</v>
      </c>
      <c r="J122" s="107">
        <f t="shared" si="7"/>
        <v>1352514</v>
      </c>
    </row>
    <row r="123" spans="1:10" ht="17.25">
      <c r="A123" s="129" t="s">
        <v>202</v>
      </c>
      <c r="B123" s="130">
        <v>36099.27</v>
      </c>
      <c r="C123" s="130">
        <v>13267.73</v>
      </c>
      <c r="D123" s="130">
        <v>0</v>
      </c>
      <c r="E123" s="107">
        <f t="shared" si="8"/>
        <v>49367</v>
      </c>
      <c r="F123" s="131" t="s">
        <v>203</v>
      </c>
      <c r="G123" s="130">
        <v>292637.69</v>
      </c>
      <c r="H123" s="130">
        <v>132799.31</v>
      </c>
      <c r="I123" s="130">
        <v>0</v>
      </c>
      <c r="J123" s="107">
        <f t="shared" si="7"/>
        <v>425437</v>
      </c>
    </row>
    <row r="124" spans="1:10" ht="18" thickBot="1">
      <c r="A124" s="129" t="s">
        <v>204</v>
      </c>
      <c r="B124" s="130">
        <v>983324.28</v>
      </c>
      <c r="C124" s="130">
        <v>464396.6</v>
      </c>
      <c r="D124" s="130">
        <v>0</v>
      </c>
      <c r="E124" s="107">
        <f t="shared" si="8"/>
        <v>1447720.88</v>
      </c>
      <c r="F124" s="131" t="s">
        <v>205</v>
      </c>
      <c r="G124" s="130">
        <v>0</v>
      </c>
      <c r="H124" s="130">
        <v>0</v>
      </c>
      <c r="I124" s="130">
        <v>520579.97</v>
      </c>
      <c r="J124" s="133">
        <f t="shared" si="7"/>
        <v>520579.97</v>
      </c>
    </row>
    <row r="125" spans="1:10" ht="18" thickTop="1">
      <c r="A125" s="129" t="s">
        <v>206</v>
      </c>
      <c r="B125" s="130">
        <v>4510.09</v>
      </c>
      <c r="C125" s="130">
        <v>1286.37</v>
      </c>
      <c r="D125" s="130">
        <v>0</v>
      </c>
      <c r="E125" s="107">
        <f t="shared" si="8"/>
        <v>5796.46</v>
      </c>
      <c r="F125" s="129"/>
      <c r="G125" s="107"/>
      <c r="H125" s="107"/>
      <c r="I125" s="107"/>
      <c r="J125" s="111" t="s">
        <v>106</v>
      </c>
    </row>
    <row r="126" spans="1:10" ht="17.25">
      <c r="A126" s="129" t="s">
        <v>207</v>
      </c>
      <c r="B126" s="130">
        <v>13104.75</v>
      </c>
      <c r="C126" s="130">
        <v>8539.03</v>
      </c>
      <c r="D126" s="130">
        <v>0</v>
      </c>
      <c r="E126" s="107">
        <f t="shared" si="8"/>
        <v>21643.78</v>
      </c>
      <c r="F126" s="134" t="s">
        <v>208</v>
      </c>
      <c r="G126" s="107">
        <f>SUM(B78:B126)+SUM(G78:G124)</f>
        <v>13099425.49</v>
      </c>
      <c r="H126" s="107">
        <f>SUM(C78:C126)+SUM(H78:H124)</f>
        <v>6421174.16</v>
      </c>
      <c r="I126" s="107">
        <f>SUM(D78:D126)+SUM(I78:I124)</f>
        <v>520579.97</v>
      </c>
      <c r="J126" s="107">
        <f>SUM(E78:E126)+SUM(J78:J124)</f>
        <v>20041179.62</v>
      </c>
    </row>
    <row r="127" spans="1:10" ht="17.25">
      <c r="A127" s="119"/>
      <c r="B127" s="135"/>
      <c r="C127" s="135"/>
      <c r="D127" s="119"/>
      <c r="E127" s="119"/>
      <c r="F127" s="119"/>
      <c r="G127" s="119"/>
      <c r="H127" s="119"/>
      <c r="I127" s="119"/>
      <c r="J127" s="136">
        <f>SUM(G126:I126)</f>
        <v>20041179.619999997</v>
      </c>
    </row>
    <row r="128" spans="2:3" ht="17.25">
      <c r="B128" s="135"/>
      <c r="C128" s="135"/>
    </row>
    <row r="129" ht="17.25">
      <c r="B129" s="135"/>
    </row>
    <row r="130" ht="12.75">
      <c r="B130" s="90"/>
    </row>
    <row r="131" ht="12.75">
      <c r="B131" s="90"/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2.00390625" style="0" customWidth="1"/>
    <col min="3" max="3" width="21.140625" style="0" customWidth="1"/>
    <col min="4" max="4" width="23.57421875" style="0" customWidth="1"/>
    <col min="5" max="5" width="22.140625" style="0" customWidth="1"/>
    <col min="6" max="6" width="22.28125" style="0" customWidth="1"/>
    <col min="7" max="7" width="22.57421875" style="0" customWidth="1"/>
    <col min="8" max="8" width="24.140625" style="0" customWidth="1"/>
    <col min="9" max="9" width="23.7109375" style="0" customWidth="1"/>
    <col min="10" max="10" width="23.140625" style="0" customWidth="1"/>
    <col min="11" max="11" width="21.8515625" style="0" customWidth="1"/>
    <col min="12" max="12" width="22.57421875" style="0" customWidth="1"/>
    <col min="13" max="13" width="21.7109375" style="0" customWidth="1"/>
    <col min="14" max="14" width="23.8515625" style="0" customWidth="1"/>
  </cols>
  <sheetData>
    <row r="1" spans="1:6" ht="17.25">
      <c r="A1" s="90"/>
      <c r="B1" s="83"/>
      <c r="C1" s="83" t="s">
        <v>0</v>
      </c>
      <c r="D1" s="83"/>
      <c r="E1" s="83"/>
      <c r="F1" s="83"/>
    </row>
    <row r="2" spans="1:6" ht="17.25">
      <c r="A2" s="83"/>
      <c r="B2" s="83"/>
      <c r="C2" s="83" t="s">
        <v>102</v>
      </c>
      <c r="D2" s="83"/>
      <c r="E2" s="83"/>
      <c r="F2" s="83"/>
    </row>
    <row r="3" spans="1:6" ht="17.25">
      <c r="A3" s="83" t="s">
        <v>103</v>
      </c>
      <c r="B3" s="83" t="s">
        <v>214</v>
      </c>
      <c r="C3" s="83" t="s">
        <v>105</v>
      </c>
      <c r="D3" s="83" t="s">
        <v>106</v>
      </c>
      <c r="E3" s="83"/>
      <c r="F3" s="72" t="s">
        <v>215</v>
      </c>
    </row>
    <row r="4" spans="1:9" ht="17.25">
      <c r="A4" s="91" t="s">
        <v>108</v>
      </c>
      <c r="B4" s="92" t="s">
        <v>109</v>
      </c>
      <c r="C4" s="74" t="s">
        <v>110</v>
      </c>
      <c r="D4" s="91" t="s">
        <v>108</v>
      </c>
      <c r="E4" s="92" t="s">
        <v>109</v>
      </c>
      <c r="F4" s="74" t="s">
        <v>110</v>
      </c>
      <c r="H4" s="90" t="s">
        <v>111</v>
      </c>
      <c r="I4" s="90" t="s">
        <v>111</v>
      </c>
    </row>
    <row r="5" spans="1:9" ht="17.25">
      <c r="A5" s="93" t="s">
        <v>112</v>
      </c>
      <c r="B5" s="77">
        <f>G69</f>
        <v>5133946.36</v>
      </c>
      <c r="C5" s="78">
        <f aca="true" t="shared" si="0" ref="C5:C36">B5+H5</f>
        <v>64083881.34</v>
      </c>
      <c r="D5" s="94" t="s">
        <v>113</v>
      </c>
      <c r="E5" s="77">
        <f>N69</f>
        <v>2031597.97</v>
      </c>
      <c r="F5" s="78">
        <f aca="true" t="shared" si="1" ref="F5:F51">E5+I5</f>
        <v>23792962.34</v>
      </c>
      <c r="H5" s="78">
        <v>58949934.980000004</v>
      </c>
      <c r="I5" s="78">
        <v>21761364.37</v>
      </c>
    </row>
    <row r="6" spans="1:9" ht="17.25">
      <c r="A6" s="93" t="s">
        <v>114</v>
      </c>
      <c r="B6" s="77">
        <f aca="true" t="shared" si="2" ref="B6:B53">G70</f>
        <v>2412059.83</v>
      </c>
      <c r="C6" s="78">
        <f t="shared" si="0"/>
        <v>26688478.659999996</v>
      </c>
      <c r="D6" s="94" t="s">
        <v>115</v>
      </c>
      <c r="E6" s="77">
        <f aca="true" t="shared" si="3" ref="E6:E50">N70</f>
        <v>395045.72000000003</v>
      </c>
      <c r="F6" s="78">
        <f t="shared" si="1"/>
        <v>4173498.75</v>
      </c>
      <c r="H6" s="78">
        <v>24276418.83</v>
      </c>
      <c r="I6" s="78">
        <v>3778453.03</v>
      </c>
    </row>
    <row r="7" spans="1:9" ht="17.25">
      <c r="A7" s="93" t="s">
        <v>116</v>
      </c>
      <c r="B7" s="77">
        <f t="shared" si="2"/>
        <v>727880.65</v>
      </c>
      <c r="C7" s="78">
        <f t="shared" si="0"/>
        <v>7784049.300000001</v>
      </c>
      <c r="D7" s="94" t="s">
        <v>117</v>
      </c>
      <c r="E7" s="77">
        <f t="shared" si="3"/>
        <v>1509033.91</v>
      </c>
      <c r="F7" s="78">
        <f t="shared" si="1"/>
        <v>17323133.4</v>
      </c>
      <c r="H7" s="78">
        <v>7056168.65</v>
      </c>
      <c r="I7" s="78">
        <v>15814099.489999998</v>
      </c>
    </row>
    <row r="8" spans="1:9" ht="17.25">
      <c r="A8" s="93" t="s">
        <v>118</v>
      </c>
      <c r="B8" s="77">
        <f t="shared" si="2"/>
        <v>165991.31000000003</v>
      </c>
      <c r="C8" s="78">
        <f t="shared" si="0"/>
        <v>2075286.9200000002</v>
      </c>
      <c r="D8" s="94" t="s">
        <v>119</v>
      </c>
      <c r="E8" s="77">
        <f t="shared" si="3"/>
        <v>2733200.2</v>
      </c>
      <c r="F8" s="78">
        <f t="shared" si="1"/>
        <v>30357840.36</v>
      </c>
      <c r="H8" s="78">
        <v>1909295.61</v>
      </c>
      <c r="I8" s="78">
        <v>27624640.16</v>
      </c>
    </row>
    <row r="9" spans="1:9" ht="17.25">
      <c r="A9" s="93" t="s">
        <v>120</v>
      </c>
      <c r="B9" s="77">
        <f t="shared" si="2"/>
        <v>9240409.17</v>
      </c>
      <c r="C9" s="78">
        <f t="shared" si="0"/>
        <v>106133663.11000001</v>
      </c>
      <c r="D9" s="94" t="s">
        <v>121</v>
      </c>
      <c r="E9" s="77">
        <f t="shared" si="3"/>
        <v>2949912.6300000004</v>
      </c>
      <c r="F9" s="78">
        <f t="shared" si="1"/>
        <v>34399921.43</v>
      </c>
      <c r="H9" s="78">
        <v>96893253.94000001</v>
      </c>
      <c r="I9" s="78">
        <v>31450008.8</v>
      </c>
    </row>
    <row r="10" spans="1:9" ht="17.25">
      <c r="A10" s="93" t="s">
        <v>122</v>
      </c>
      <c r="B10" s="77">
        <f t="shared" si="2"/>
        <v>5932251.56</v>
      </c>
      <c r="C10" s="78">
        <f t="shared" si="0"/>
        <v>69767195.21</v>
      </c>
      <c r="D10" s="94" t="s">
        <v>123</v>
      </c>
      <c r="E10" s="77">
        <f t="shared" si="3"/>
        <v>901022.24</v>
      </c>
      <c r="F10" s="78">
        <f t="shared" si="1"/>
        <v>10516993.429999998</v>
      </c>
      <c r="H10" s="78">
        <v>63834943.64999999</v>
      </c>
      <c r="I10" s="78">
        <v>9615971.189999998</v>
      </c>
    </row>
    <row r="11" spans="1:9" ht="17.25">
      <c r="A11" s="93" t="s">
        <v>124</v>
      </c>
      <c r="B11" s="77">
        <f t="shared" si="2"/>
        <v>1807791.64</v>
      </c>
      <c r="C11" s="78">
        <f t="shared" si="0"/>
        <v>19687535.99</v>
      </c>
      <c r="D11" s="94" t="s">
        <v>125</v>
      </c>
      <c r="E11" s="77">
        <f t="shared" si="3"/>
        <v>860203.9900000001</v>
      </c>
      <c r="F11" s="78">
        <f t="shared" si="1"/>
        <v>9670216.4</v>
      </c>
      <c r="H11" s="78">
        <v>17879744.349999998</v>
      </c>
      <c r="I11" s="78">
        <v>8810012.41</v>
      </c>
    </row>
    <row r="12" spans="1:9" ht="17.25">
      <c r="A12" s="93" t="s">
        <v>126</v>
      </c>
      <c r="B12" s="77">
        <f t="shared" si="2"/>
        <v>295185.60000000003</v>
      </c>
      <c r="C12" s="78">
        <f t="shared" si="0"/>
        <v>3017215.31</v>
      </c>
      <c r="D12" s="94" t="s">
        <v>127</v>
      </c>
      <c r="E12" s="77">
        <f t="shared" si="3"/>
        <v>9831211.82</v>
      </c>
      <c r="F12" s="78">
        <f t="shared" si="1"/>
        <v>116657007.80000001</v>
      </c>
      <c r="H12" s="78">
        <v>2722029.71</v>
      </c>
      <c r="I12" s="78">
        <v>106825795.98000002</v>
      </c>
    </row>
    <row r="13" spans="1:9" ht="17.25">
      <c r="A13" s="93" t="s">
        <v>128</v>
      </c>
      <c r="B13" s="77">
        <f t="shared" si="2"/>
        <v>985527.28</v>
      </c>
      <c r="C13" s="78">
        <f t="shared" si="0"/>
        <v>11405428.45</v>
      </c>
      <c r="D13" s="94" t="s">
        <v>129</v>
      </c>
      <c r="E13" s="77">
        <f t="shared" si="3"/>
        <v>1593485.99</v>
      </c>
      <c r="F13" s="78">
        <f t="shared" si="1"/>
        <v>18031697.75</v>
      </c>
      <c r="H13" s="78">
        <v>10419901.17</v>
      </c>
      <c r="I13" s="78">
        <v>16438211.760000002</v>
      </c>
    </row>
    <row r="14" spans="1:9" ht="17.25">
      <c r="A14" s="93" t="s">
        <v>130</v>
      </c>
      <c r="B14" s="77">
        <f t="shared" si="2"/>
        <v>2192649.7800000003</v>
      </c>
      <c r="C14" s="78">
        <f t="shared" si="0"/>
        <v>24382027.990000002</v>
      </c>
      <c r="D14" s="94" t="s">
        <v>131</v>
      </c>
      <c r="E14" s="77">
        <f t="shared" si="3"/>
        <v>1253728.29</v>
      </c>
      <c r="F14" s="78">
        <f t="shared" si="1"/>
        <v>14349505.379999999</v>
      </c>
      <c r="H14" s="78">
        <v>22189378.21</v>
      </c>
      <c r="I14" s="78">
        <v>13095777.09</v>
      </c>
    </row>
    <row r="15" spans="1:9" ht="17.25">
      <c r="A15" s="93" t="s">
        <v>132</v>
      </c>
      <c r="B15" s="77">
        <f t="shared" si="2"/>
        <v>1157241.05</v>
      </c>
      <c r="C15" s="78">
        <f t="shared" si="0"/>
        <v>13300873.820000002</v>
      </c>
      <c r="D15" s="94" t="s">
        <v>133</v>
      </c>
      <c r="E15" s="77">
        <f t="shared" si="3"/>
        <v>4698770.609999999</v>
      </c>
      <c r="F15" s="78">
        <f t="shared" si="1"/>
        <v>55362582.17</v>
      </c>
      <c r="H15" s="78">
        <v>12143632.770000001</v>
      </c>
      <c r="I15" s="78">
        <v>50663811.56</v>
      </c>
    </row>
    <row r="16" spans="1:9" ht="17.25">
      <c r="A16" s="93" t="s">
        <v>134</v>
      </c>
      <c r="B16" s="77">
        <f t="shared" si="2"/>
        <v>688399.38</v>
      </c>
      <c r="C16" s="78">
        <f t="shared" si="0"/>
        <v>7369532.859999999</v>
      </c>
      <c r="D16" s="94" t="s">
        <v>135</v>
      </c>
      <c r="E16" s="77">
        <f t="shared" si="3"/>
        <v>298599.19</v>
      </c>
      <c r="F16" s="78">
        <f t="shared" si="1"/>
        <v>3503726</v>
      </c>
      <c r="H16" s="78">
        <v>6681133.4799999995</v>
      </c>
      <c r="I16" s="78">
        <v>3205126.81</v>
      </c>
    </row>
    <row r="17" spans="1:9" ht="17.25">
      <c r="A17" s="93" t="s">
        <v>136</v>
      </c>
      <c r="B17" s="77">
        <f t="shared" si="2"/>
        <v>901844.24</v>
      </c>
      <c r="C17" s="78">
        <f t="shared" si="0"/>
        <v>10146795.64</v>
      </c>
      <c r="D17" s="94" t="s">
        <v>137</v>
      </c>
      <c r="E17" s="77">
        <f t="shared" si="3"/>
        <v>2239845.28</v>
      </c>
      <c r="F17" s="78">
        <f t="shared" si="1"/>
        <v>25106744.84</v>
      </c>
      <c r="H17" s="78">
        <v>9244951.4</v>
      </c>
      <c r="I17" s="78">
        <v>22866899.56</v>
      </c>
    </row>
    <row r="18" spans="1:9" ht="17.25">
      <c r="A18" s="93" t="s">
        <v>138</v>
      </c>
      <c r="B18" s="77">
        <f t="shared" si="2"/>
        <v>239795.19999999998</v>
      </c>
      <c r="C18" s="78">
        <f t="shared" si="0"/>
        <v>2724437.16</v>
      </c>
      <c r="D18" s="94" t="s">
        <v>139</v>
      </c>
      <c r="E18" s="77">
        <f t="shared" si="3"/>
        <v>10077683.309999999</v>
      </c>
      <c r="F18" s="78">
        <f t="shared" si="1"/>
        <v>115832832.38000003</v>
      </c>
      <c r="H18" s="78">
        <v>2484641.96</v>
      </c>
      <c r="I18" s="78">
        <v>105755149.07000002</v>
      </c>
    </row>
    <row r="19" spans="1:9" ht="17.25">
      <c r="A19" s="93" t="s">
        <v>140</v>
      </c>
      <c r="B19" s="77">
        <f t="shared" si="2"/>
        <v>1573496.02</v>
      </c>
      <c r="C19" s="78">
        <f t="shared" si="0"/>
        <v>17772616.18</v>
      </c>
      <c r="D19" s="94" t="s">
        <v>141</v>
      </c>
      <c r="E19" s="77">
        <f t="shared" si="3"/>
        <v>116276.85</v>
      </c>
      <c r="F19" s="78">
        <f t="shared" si="1"/>
        <v>1313663.5</v>
      </c>
      <c r="H19" s="78">
        <v>16199120.16</v>
      </c>
      <c r="I19" s="78">
        <v>1197386.65</v>
      </c>
    </row>
    <row r="20" spans="1:9" ht="17.25">
      <c r="A20" s="93" t="s">
        <v>142</v>
      </c>
      <c r="B20" s="77">
        <f t="shared" si="2"/>
        <v>5226917.510000001</v>
      </c>
      <c r="C20" s="78">
        <f t="shared" si="0"/>
        <v>51539323.3</v>
      </c>
      <c r="D20" s="94" t="s">
        <v>143</v>
      </c>
      <c r="E20" s="77">
        <f t="shared" si="3"/>
        <v>268678.33</v>
      </c>
      <c r="F20" s="78">
        <f t="shared" si="1"/>
        <v>2930884.89</v>
      </c>
      <c r="H20" s="78">
        <v>46312405.79</v>
      </c>
      <c r="I20" s="78">
        <v>2662206.56</v>
      </c>
    </row>
    <row r="21" spans="1:9" ht="17.25">
      <c r="A21" s="93" t="s">
        <v>144</v>
      </c>
      <c r="B21" s="77">
        <f t="shared" si="2"/>
        <v>273189.82</v>
      </c>
      <c r="C21" s="78">
        <f t="shared" si="0"/>
        <v>2986362.86</v>
      </c>
      <c r="D21" s="94" t="s">
        <v>145</v>
      </c>
      <c r="E21" s="77">
        <f t="shared" si="3"/>
        <v>2201305.01</v>
      </c>
      <c r="F21" s="78">
        <f t="shared" si="1"/>
        <v>24976133.25</v>
      </c>
      <c r="H21" s="78">
        <v>2713173.04</v>
      </c>
      <c r="I21" s="78">
        <v>22774828.24</v>
      </c>
    </row>
    <row r="22" spans="1:9" ht="17.25">
      <c r="A22" s="93" t="s">
        <v>146</v>
      </c>
      <c r="B22" s="77">
        <f t="shared" si="2"/>
        <v>3558180.1399999997</v>
      </c>
      <c r="C22" s="78">
        <f t="shared" si="0"/>
        <v>39351983.93</v>
      </c>
      <c r="D22" s="94" t="s">
        <v>147</v>
      </c>
      <c r="E22" s="77">
        <f t="shared" si="3"/>
        <v>652158.05</v>
      </c>
      <c r="F22" s="78">
        <f t="shared" si="1"/>
        <v>7672650.669999999</v>
      </c>
      <c r="H22" s="78">
        <v>35793803.79</v>
      </c>
      <c r="I22" s="78">
        <v>7020492.619999999</v>
      </c>
    </row>
    <row r="23" spans="1:9" ht="17.25">
      <c r="A23" s="93" t="s">
        <v>216</v>
      </c>
      <c r="B23" s="77">
        <f t="shared" si="2"/>
        <v>70229521.13</v>
      </c>
      <c r="C23" s="78">
        <f t="shared" si="0"/>
        <v>836992482.42</v>
      </c>
      <c r="D23" s="94" t="s">
        <v>149</v>
      </c>
      <c r="E23" s="77">
        <f t="shared" si="3"/>
        <v>180338.49</v>
      </c>
      <c r="F23" s="78">
        <f t="shared" si="1"/>
        <v>2226277.42</v>
      </c>
      <c r="H23" s="78">
        <v>766762961.29</v>
      </c>
      <c r="I23" s="78">
        <v>2045938.93</v>
      </c>
    </row>
    <row r="24" spans="1:9" ht="17.25">
      <c r="A24" s="93" t="s">
        <v>150</v>
      </c>
      <c r="B24" s="77">
        <f t="shared" si="2"/>
        <v>469189.31000000006</v>
      </c>
      <c r="C24" s="78">
        <f t="shared" si="0"/>
        <v>5658761.65</v>
      </c>
      <c r="D24" s="94" t="s">
        <v>151</v>
      </c>
      <c r="E24" s="77">
        <f t="shared" si="3"/>
        <v>180097.4</v>
      </c>
      <c r="F24" s="78">
        <f t="shared" si="1"/>
        <v>1951107.0699999998</v>
      </c>
      <c r="H24" s="78">
        <v>5189572.34</v>
      </c>
      <c r="I24" s="78">
        <v>1771009.67</v>
      </c>
    </row>
    <row r="25" spans="1:9" ht="17.25">
      <c r="A25" s="93" t="s">
        <v>152</v>
      </c>
      <c r="B25" s="77">
        <f t="shared" si="2"/>
        <v>696306.59</v>
      </c>
      <c r="C25" s="78">
        <f t="shared" si="0"/>
        <v>8237742.340000001</v>
      </c>
      <c r="D25" s="94" t="s">
        <v>153</v>
      </c>
      <c r="E25" s="77">
        <f t="shared" si="3"/>
        <v>400373.4</v>
      </c>
      <c r="F25" s="78">
        <f t="shared" si="1"/>
        <v>4681681.890000001</v>
      </c>
      <c r="H25" s="78">
        <v>7541435.750000001</v>
      </c>
      <c r="I25" s="78">
        <v>4281308.49</v>
      </c>
    </row>
    <row r="26" spans="1:9" ht="17.25">
      <c r="A26" s="93" t="s">
        <v>154</v>
      </c>
      <c r="B26" s="77">
        <f t="shared" si="2"/>
        <v>3439797.02</v>
      </c>
      <c r="C26" s="78">
        <f t="shared" si="0"/>
        <v>39004718.31</v>
      </c>
      <c r="D26" s="94" t="s">
        <v>155</v>
      </c>
      <c r="E26" s="77">
        <f t="shared" si="3"/>
        <v>5977950.4399999995</v>
      </c>
      <c r="F26" s="78">
        <f t="shared" si="1"/>
        <v>68697594.67999999</v>
      </c>
      <c r="H26" s="78">
        <v>35564921.29</v>
      </c>
      <c r="I26" s="78">
        <v>62719644.239999995</v>
      </c>
    </row>
    <row r="27" spans="1:9" ht="17.25">
      <c r="A27" s="93" t="s">
        <v>156</v>
      </c>
      <c r="B27" s="77">
        <f t="shared" si="2"/>
        <v>2377352.5300000003</v>
      </c>
      <c r="C27" s="78">
        <f t="shared" si="0"/>
        <v>27969803.419999998</v>
      </c>
      <c r="D27" s="94" t="s">
        <v>157</v>
      </c>
      <c r="E27" s="77">
        <f t="shared" si="3"/>
        <v>1209574.05</v>
      </c>
      <c r="F27" s="78">
        <f t="shared" si="1"/>
        <v>14053895.030000001</v>
      </c>
      <c r="H27" s="78">
        <v>25592450.889999997</v>
      </c>
      <c r="I27" s="78">
        <v>12844320.98</v>
      </c>
    </row>
    <row r="28" spans="1:9" ht="17.25">
      <c r="A28" s="93" t="s">
        <v>158</v>
      </c>
      <c r="B28" s="77">
        <f t="shared" si="2"/>
        <v>960691.5399999999</v>
      </c>
      <c r="C28" s="78">
        <f t="shared" si="0"/>
        <v>10523854.54</v>
      </c>
      <c r="D28" s="94" t="s">
        <v>159</v>
      </c>
      <c r="E28" s="77">
        <f t="shared" si="3"/>
        <v>3445651.29</v>
      </c>
      <c r="F28" s="78">
        <f t="shared" si="1"/>
        <v>36851314.34</v>
      </c>
      <c r="H28" s="78">
        <v>9563163</v>
      </c>
      <c r="I28" s="78">
        <v>33405663.05</v>
      </c>
    </row>
    <row r="29" spans="1:9" ht="17.25">
      <c r="A29" s="93" t="s">
        <v>160</v>
      </c>
      <c r="B29" s="77">
        <f t="shared" si="2"/>
        <v>610960.98</v>
      </c>
      <c r="C29" s="78">
        <f t="shared" si="0"/>
        <v>6872867.029999999</v>
      </c>
      <c r="D29" s="94" t="s">
        <v>161</v>
      </c>
      <c r="E29" s="77">
        <f t="shared" si="3"/>
        <v>3014425.52</v>
      </c>
      <c r="F29" s="78">
        <f t="shared" si="1"/>
        <v>34702403.940000005</v>
      </c>
      <c r="H29" s="78">
        <v>6261906.05</v>
      </c>
      <c r="I29" s="78">
        <v>31687978.42</v>
      </c>
    </row>
    <row r="30" spans="1:9" ht="17.25">
      <c r="A30" s="93" t="s">
        <v>162</v>
      </c>
      <c r="B30" s="77">
        <f t="shared" si="2"/>
        <v>1846070.9099999997</v>
      </c>
      <c r="C30" s="78">
        <f t="shared" si="0"/>
        <v>20870866.700000003</v>
      </c>
      <c r="D30" s="94" t="s">
        <v>163</v>
      </c>
      <c r="E30" s="77">
        <f t="shared" si="3"/>
        <v>16935487.71</v>
      </c>
      <c r="F30" s="78">
        <f t="shared" si="1"/>
        <v>195607988.21</v>
      </c>
      <c r="H30" s="78">
        <v>19024795.790000003</v>
      </c>
      <c r="I30" s="78">
        <v>178672500.5</v>
      </c>
    </row>
    <row r="31" spans="1:9" ht="17.25">
      <c r="A31" s="93" t="s">
        <v>164</v>
      </c>
      <c r="B31" s="77">
        <f t="shared" si="2"/>
        <v>1994480.0100000002</v>
      </c>
      <c r="C31" s="78">
        <f t="shared" si="0"/>
        <v>23756722.430000003</v>
      </c>
      <c r="D31" s="94" t="s">
        <v>165</v>
      </c>
      <c r="E31" s="77">
        <f t="shared" si="3"/>
        <v>873143.2200000001</v>
      </c>
      <c r="F31" s="78">
        <f t="shared" si="1"/>
        <v>10335335.1</v>
      </c>
      <c r="H31" s="78">
        <v>21762242.42</v>
      </c>
      <c r="I31" s="78">
        <v>9462191.879999999</v>
      </c>
    </row>
    <row r="32" spans="1:9" ht="17.25">
      <c r="A32" s="93" t="s">
        <v>166</v>
      </c>
      <c r="B32" s="77">
        <f t="shared" si="2"/>
        <v>1344790.82</v>
      </c>
      <c r="C32" s="78">
        <f t="shared" si="0"/>
        <v>15977606.06</v>
      </c>
      <c r="D32" s="94" t="s">
        <v>167</v>
      </c>
      <c r="E32" s="77">
        <f t="shared" si="3"/>
        <v>494697.65</v>
      </c>
      <c r="F32" s="78">
        <f t="shared" si="1"/>
        <v>5429733.04</v>
      </c>
      <c r="H32" s="78">
        <v>14632815.24</v>
      </c>
      <c r="I32" s="78">
        <v>4935035.39</v>
      </c>
    </row>
    <row r="33" spans="1:9" ht="17.25">
      <c r="A33" s="93" t="s">
        <v>168</v>
      </c>
      <c r="B33" s="77">
        <f t="shared" si="2"/>
        <v>404505.16</v>
      </c>
      <c r="C33" s="78">
        <f t="shared" si="0"/>
        <v>4454742.75</v>
      </c>
      <c r="D33" s="94" t="s">
        <v>169</v>
      </c>
      <c r="E33" s="77">
        <f t="shared" si="3"/>
        <v>13126555.31</v>
      </c>
      <c r="F33" s="78">
        <f t="shared" si="1"/>
        <v>161614562.95</v>
      </c>
      <c r="H33" s="78">
        <v>4050237.59</v>
      </c>
      <c r="I33" s="78">
        <v>148488007.64</v>
      </c>
    </row>
    <row r="34" spans="1:9" ht="17.25">
      <c r="A34" s="93" t="s">
        <v>170</v>
      </c>
      <c r="B34" s="77">
        <f t="shared" si="2"/>
        <v>3407794.12</v>
      </c>
      <c r="C34" s="78">
        <f t="shared" si="0"/>
        <v>39431788.169999994</v>
      </c>
      <c r="D34" s="94" t="s">
        <v>171</v>
      </c>
      <c r="E34" s="77">
        <f t="shared" si="3"/>
        <v>72773740.39</v>
      </c>
      <c r="F34" s="78">
        <f t="shared" si="1"/>
        <v>849762270.89</v>
      </c>
      <c r="H34" s="78">
        <v>36023994.05</v>
      </c>
      <c r="I34" s="78">
        <v>776988530.5</v>
      </c>
    </row>
    <row r="35" spans="1:9" ht="17.25">
      <c r="A35" s="93" t="s">
        <v>172</v>
      </c>
      <c r="B35" s="77">
        <f t="shared" si="2"/>
        <v>325430.38999999996</v>
      </c>
      <c r="C35" s="78">
        <f t="shared" si="0"/>
        <v>3488333.12</v>
      </c>
      <c r="D35" s="94" t="s">
        <v>173</v>
      </c>
      <c r="E35" s="77">
        <f t="shared" si="3"/>
        <v>692010.84</v>
      </c>
      <c r="F35" s="78">
        <f t="shared" si="1"/>
        <v>7961297.42</v>
      </c>
      <c r="H35" s="78">
        <v>3162902.73</v>
      </c>
      <c r="I35" s="78">
        <v>7269286.58</v>
      </c>
    </row>
    <row r="36" spans="1:9" ht="17.25">
      <c r="A36" s="93" t="s">
        <v>174</v>
      </c>
      <c r="B36" s="77">
        <f t="shared" si="2"/>
        <v>5199084.790000001</v>
      </c>
      <c r="C36" s="78">
        <f t="shared" si="0"/>
        <v>61814335.56</v>
      </c>
      <c r="D36" s="94" t="s">
        <v>175</v>
      </c>
      <c r="E36" s="77">
        <f t="shared" si="3"/>
        <v>388584.19</v>
      </c>
      <c r="F36" s="78">
        <f t="shared" si="1"/>
        <v>3979425.59</v>
      </c>
      <c r="H36" s="78">
        <v>56615250.77</v>
      </c>
      <c r="I36" s="78">
        <v>3590841.4</v>
      </c>
    </row>
    <row r="37" spans="1:9" ht="17.25">
      <c r="A37" s="93" t="s">
        <v>176</v>
      </c>
      <c r="B37" s="77">
        <f t="shared" si="2"/>
        <v>27998794.11</v>
      </c>
      <c r="C37" s="78">
        <f aca="true" t="shared" si="4" ref="C37:C53">B37+H37</f>
        <v>331805946.73999995</v>
      </c>
      <c r="D37" s="94" t="s">
        <v>177</v>
      </c>
      <c r="E37" s="77">
        <f t="shared" si="3"/>
        <v>11536365.47</v>
      </c>
      <c r="F37" s="78">
        <f t="shared" si="1"/>
        <v>139770649.4</v>
      </c>
      <c r="H37" s="78">
        <v>303807152.62999994</v>
      </c>
      <c r="I37" s="78">
        <v>128234283.92999999</v>
      </c>
    </row>
    <row r="38" spans="1:9" ht="17.25">
      <c r="A38" s="93" t="s">
        <v>178</v>
      </c>
      <c r="B38" s="77">
        <f t="shared" si="2"/>
        <v>94382.7</v>
      </c>
      <c r="C38" s="78">
        <f t="shared" si="4"/>
        <v>1118715.56</v>
      </c>
      <c r="D38" s="94" t="s">
        <v>179</v>
      </c>
      <c r="E38" s="77">
        <f t="shared" si="3"/>
        <v>7247602.290000001</v>
      </c>
      <c r="F38" s="78">
        <f t="shared" si="1"/>
        <v>79524063.98</v>
      </c>
      <c r="H38" s="78">
        <v>1024332.86</v>
      </c>
      <c r="I38" s="78">
        <v>72276461.69</v>
      </c>
    </row>
    <row r="39" spans="1:9" ht="17.25">
      <c r="A39" s="93" t="s">
        <v>180</v>
      </c>
      <c r="B39" s="77">
        <f t="shared" si="2"/>
        <v>808746.47</v>
      </c>
      <c r="C39" s="78">
        <f t="shared" si="4"/>
        <v>9545271.16</v>
      </c>
      <c r="D39" s="94" t="s">
        <v>181</v>
      </c>
      <c r="E39" s="77">
        <f t="shared" si="3"/>
        <v>1662112.79</v>
      </c>
      <c r="F39" s="78">
        <f t="shared" si="1"/>
        <v>19423427.9</v>
      </c>
      <c r="H39" s="78">
        <v>8736524.69</v>
      </c>
      <c r="I39" s="78">
        <v>17761315.11</v>
      </c>
    </row>
    <row r="40" spans="1:9" ht="17.25">
      <c r="A40" s="93" t="s">
        <v>182</v>
      </c>
      <c r="B40" s="77">
        <f t="shared" si="2"/>
        <v>1661292.11</v>
      </c>
      <c r="C40" s="78">
        <f t="shared" si="4"/>
        <v>17855787.41</v>
      </c>
      <c r="D40" s="94" t="s">
        <v>183</v>
      </c>
      <c r="E40" s="77">
        <f t="shared" si="3"/>
        <v>185458.98</v>
      </c>
      <c r="F40" s="78">
        <f t="shared" si="1"/>
        <v>2110858.5</v>
      </c>
      <c r="H40" s="78">
        <v>16194495.299999999</v>
      </c>
      <c r="I40" s="78">
        <v>1925399.52</v>
      </c>
    </row>
    <row r="41" spans="1:9" ht="17.25">
      <c r="A41" s="93" t="s">
        <v>184</v>
      </c>
      <c r="B41" s="77">
        <f t="shared" si="2"/>
        <v>1649376.67</v>
      </c>
      <c r="C41" s="78">
        <f t="shared" si="4"/>
        <v>18798455.879999995</v>
      </c>
      <c r="D41" s="94" t="s">
        <v>185</v>
      </c>
      <c r="E41" s="77">
        <f t="shared" si="3"/>
        <v>554356.8900000001</v>
      </c>
      <c r="F41" s="78">
        <f t="shared" si="1"/>
        <v>6381127.73</v>
      </c>
      <c r="H41" s="78">
        <v>17149079.209999997</v>
      </c>
      <c r="I41" s="78">
        <v>5826770.84</v>
      </c>
    </row>
    <row r="42" spans="1:9" ht="17.25">
      <c r="A42" s="93" t="s">
        <v>186</v>
      </c>
      <c r="B42" s="77">
        <f t="shared" si="2"/>
        <v>615100.18</v>
      </c>
      <c r="C42" s="78">
        <f t="shared" si="4"/>
        <v>7796137.12</v>
      </c>
      <c r="D42" s="94" t="s">
        <v>217</v>
      </c>
      <c r="E42" s="77">
        <f t="shared" si="3"/>
        <v>342520.24999999994</v>
      </c>
      <c r="F42" s="78">
        <f t="shared" si="1"/>
        <v>3825857.76</v>
      </c>
      <c r="H42" s="78">
        <v>7181036.94</v>
      </c>
      <c r="I42" s="78">
        <v>3483337.51</v>
      </c>
    </row>
    <row r="43" spans="1:9" ht="17.25">
      <c r="A43" s="93" t="s">
        <v>188</v>
      </c>
      <c r="B43" s="77">
        <f t="shared" si="2"/>
        <v>1434219.9700000002</v>
      </c>
      <c r="C43" s="78">
        <f t="shared" si="4"/>
        <v>16150688.71</v>
      </c>
      <c r="D43" s="94" t="s">
        <v>189</v>
      </c>
      <c r="E43" s="77">
        <f t="shared" si="3"/>
        <v>98984.51</v>
      </c>
      <c r="F43" s="78">
        <f t="shared" si="1"/>
        <v>1084317.32</v>
      </c>
      <c r="H43" s="78">
        <v>14716468.74</v>
      </c>
      <c r="I43" s="78">
        <v>985332.81</v>
      </c>
    </row>
    <row r="44" spans="1:9" ht="17.25">
      <c r="A44" s="93" t="s">
        <v>190</v>
      </c>
      <c r="B44" s="77">
        <f t="shared" si="2"/>
        <v>2147829.52</v>
      </c>
      <c r="C44" s="78">
        <f t="shared" si="4"/>
        <v>24394313.249999996</v>
      </c>
      <c r="D44" s="94" t="s">
        <v>191</v>
      </c>
      <c r="E44" s="77">
        <f t="shared" si="3"/>
        <v>2084605.27</v>
      </c>
      <c r="F44" s="78">
        <f t="shared" si="1"/>
        <v>25039666.21</v>
      </c>
      <c r="H44" s="78">
        <v>22246483.729999997</v>
      </c>
      <c r="I44" s="78">
        <v>22955060.94</v>
      </c>
    </row>
    <row r="45" spans="1:9" ht="17.25">
      <c r="A45" s="93" t="s">
        <v>192</v>
      </c>
      <c r="B45" s="77">
        <f t="shared" si="2"/>
        <v>519124</v>
      </c>
      <c r="C45" s="78">
        <f t="shared" si="4"/>
        <v>5903800.57</v>
      </c>
      <c r="D45" s="94" t="s">
        <v>193</v>
      </c>
      <c r="E45" s="77">
        <f t="shared" si="3"/>
        <v>9642892.09</v>
      </c>
      <c r="F45" s="78">
        <f t="shared" si="1"/>
        <v>117721178.52000001</v>
      </c>
      <c r="H45" s="78">
        <v>5384676.57</v>
      </c>
      <c r="I45" s="78">
        <v>108078286.43</v>
      </c>
    </row>
    <row r="46" spans="1:9" ht="17.25">
      <c r="A46" s="93" t="s">
        <v>194</v>
      </c>
      <c r="B46" s="77">
        <f t="shared" si="2"/>
        <v>183733.8</v>
      </c>
      <c r="C46" s="78">
        <f t="shared" si="4"/>
        <v>2073941.26</v>
      </c>
      <c r="D46" s="94" t="s">
        <v>195</v>
      </c>
      <c r="E46" s="77">
        <f t="shared" si="3"/>
        <v>388441.86</v>
      </c>
      <c r="F46" s="78">
        <f t="shared" si="1"/>
        <v>4697682.78</v>
      </c>
      <c r="H46" s="78">
        <v>1890207.46</v>
      </c>
      <c r="I46" s="78">
        <v>4309240.92</v>
      </c>
    </row>
    <row r="47" spans="1:9" ht="17.25">
      <c r="A47" s="93" t="s">
        <v>196</v>
      </c>
      <c r="B47" s="77">
        <f t="shared" si="2"/>
        <v>487851.98</v>
      </c>
      <c r="C47" s="78">
        <f t="shared" si="4"/>
        <v>8854504.02</v>
      </c>
      <c r="D47" s="94" t="s">
        <v>197</v>
      </c>
      <c r="E47" s="77">
        <f t="shared" si="3"/>
        <v>1235774.3800000001</v>
      </c>
      <c r="F47" s="78">
        <f t="shared" si="1"/>
        <v>14840938.3</v>
      </c>
      <c r="H47" s="78">
        <v>8366652.039999999</v>
      </c>
      <c r="I47" s="78">
        <v>13605163.92</v>
      </c>
    </row>
    <row r="48" spans="1:9" ht="17.25">
      <c r="A48" s="93" t="s">
        <v>198</v>
      </c>
      <c r="B48" s="77">
        <f t="shared" si="2"/>
        <v>160689.42</v>
      </c>
      <c r="C48" s="78">
        <f t="shared" si="4"/>
        <v>1972983.5599999998</v>
      </c>
      <c r="D48" s="94" t="s">
        <v>199</v>
      </c>
      <c r="E48" s="77">
        <f t="shared" si="3"/>
        <v>1088481.3</v>
      </c>
      <c r="F48" s="78">
        <f t="shared" si="1"/>
        <v>13210972.300000003</v>
      </c>
      <c r="H48" s="78">
        <v>1812294.14</v>
      </c>
      <c r="I48" s="78">
        <v>12122491.000000002</v>
      </c>
    </row>
    <row r="49" spans="1:9" ht="17.25">
      <c r="A49" s="93" t="s">
        <v>200</v>
      </c>
      <c r="B49" s="77">
        <f t="shared" si="2"/>
        <v>1906888.0200000003</v>
      </c>
      <c r="C49" s="78">
        <f t="shared" si="4"/>
        <v>21257512.51</v>
      </c>
      <c r="D49" s="94" t="s">
        <v>201</v>
      </c>
      <c r="E49" s="77">
        <f t="shared" si="3"/>
        <v>17984917.02</v>
      </c>
      <c r="F49" s="78">
        <f t="shared" si="1"/>
        <v>205058078.96</v>
      </c>
      <c r="H49" s="78">
        <v>19350624.490000002</v>
      </c>
      <c r="I49" s="78">
        <v>187073161.94</v>
      </c>
    </row>
    <row r="50" spans="1:9" ht="17.25">
      <c r="A50" s="93" t="s">
        <v>202</v>
      </c>
      <c r="B50" s="77">
        <f t="shared" si="2"/>
        <v>524496.65</v>
      </c>
      <c r="C50" s="78">
        <f t="shared" si="4"/>
        <v>5726668.7700000005</v>
      </c>
      <c r="D50" s="94" t="s">
        <v>203</v>
      </c>
      <c r="E50" s="77">
        <f t="shared" si="3"/>
        <v>6040583.7700000005</v>
      </c>
      <c r="F50" s="78">
        <f t="shared" si="1"/>
        <v>67851478.82</v>
      </c>
      <c r="H50" s="78">
        <v>5202172.12</v>
      </c>
      <c r="I50" s="78">
        <v>61810895.05</v>
      </c>
    </row>
    <row r="51" spans="1:9" ht="18" thickBot="1">
      <c r="A51" s="93" t="s">
        <v>204</v>
      </c>
      <c r="B51" s="77">
        <f t="shared" si="2"/>
        <v>42687322.5</v>
      </c>
      <c r="C51" s="78">
        <f t="shared" si="4"/>
        <v>498151877.96999997</v>
      </c>
      <c r="D51" s="94" t="s">
        <v>205</v>
      </c>
      <c r="E51" s="95">
        <f>N115</f>
        <v>70834439.24000001</v>
      </c>
      <c r="F51" s="96">
        <f t="shared" si="1"/>
        <v>868552372.7800002</v>
      </c>
      <c r="H51" s="78">
        <v>455464555.46999997</v>
      </c>
      <c r="I51" s="78">
        <v>797717933.5400002</v>
      </c>
    </row>
    <row r="52" spans="1:9" ht="18" thickTop="1">
      <c r="A52" s="93" t="s">
        <v>206</v>
      </c>
      <c r="B52" s="77">
        <f t="shared" si="2"/>
        <v>171199.82</v>
      </c>
      <c r="C52" s="78">
        <f t="shared" si="4"/>
        <v>1664480.1700000002</v>
      </c>
      <c r="D52" s="94"/>
      <c r="E52" s="97" t="s">
        <v>106</v>
      </c>
      <c r="F52" s="97" t="s">
        <v>106</v>
      </c>
      <c r="H52" s="78">
        <v>1493280.35</v>
      </c>
      <c r="I52" s="98"/>
    </row>
    <row r="53" spans="1:9" ht="17.25">
      <c r="A53" s="99" t="s">
        <v>207</v>
      </c>
      <c r="B53" s="77">
        <f t="shared" si="2"/>
        <v>743074.82</v>
      </c>
      <c r="C53" s="78">
        <f t="shared" si="4"/>
        <v>8786494.100000001</v>
      </c>
      <c r="D53" s="100" t="s">
        <v>208</v>
      </c>
      <c r="E53" s="89">
        <f>SUM(B5:B53)+SUM(E5:E51)</f>
        <v>514844779.97999996</v>
      </c>
      <c r="F53" s="89">
        <f>SUM(C5:C53)+SUM(F5:F51)</f>
        <v>6050048444.860002</v>
      </c>
      <c r="H53" s="78">
        <v>8043419.280000001</v>
      </c>
      <c r="I53" s="98">
        <f>SUM(H5:H53)+SUM(I5:I51)</f>
        <v>5535203664.879999</v>
      </c>
    </row>
    <row r="54" ht="12.75">
      <c r="F54" s="98" t="s">
        <v>106</v>
      </c>
    </row>
    <row r="55" spans="5:6" ht="12.75">
      <c r="E55" t="s">
        <v>106</v>
      </c>
      <c r="F55" s="98">
        <f>I53+E53</f>
        <v>6050048444.859999</v>
      </c>
    </row>
    <row r="57" ht="12.75">
      <c r="B57" t="s">
        <v>106</v>
      </c>
    </row>
    <row r="58" ht="12.75">
      <c r="B58" t="s">
        <v>106</v>
      </c>
    </row>
    <row r="61" ht="12.75">
      <c r="A61" s="90" t="s">
        <v>106</v>
      </c>
    </row>
    <row r="62" ht="12.75">
      <c r="A62" s="90" t="s">
        <v>106</v>
      </c>
    </row>
    <row r="63" ht="12.75">
      <c r="A63" s="90" t="s">
        <v>106</v>
      </c>
    </row>
    <row r="64" ht="12.75">
      <c r="A64" s="90" t="s">
        <v>106</v>
      </c>
    </row>
    <row r="65" ht="12.75">
      <c r="A65" s="90" t="s">
        <v>106</v>
      </c>
    </row>
    <row r="68" spans="1:14" ht="17.25">
      <c r="A68" s="101"/>
      <c r="B68" s="102">
        <v>10101</v>
      </c>
      <c r="C68" s="102">
        <v>10102</v>
      </c>
      <c r="D68" s="102">
        <v>10103</v>
      </c>
      <c r="E68" s="103">
        <v>10104</v>
      </c>
      <c r="F68" s="104">
        <v>10105</v>
      </c>
      <c r="G68" s="103" t="s">
        <v>218</v>
      </c>
      <c r="H68" s="101"/>
      <c r="I68" s="102">
        <v>10101</v>
      </c>
      <c r="J68" s="102">
        <v>10102</v>
      </c>
      <c r="K68" s="102">
        <v>10103</v>
      </c>
      <c r="L68" s="102">
        <v>10104</v>
      </c>
      <c r="M68" s="102">
        <v>10105</v>
      </c>
      <c r="N68" s="103" t="s">
        <v>218</v>
      </c>
    </row>
    <row r="69" spans="1:14" ht="17.25">
      <c r="A69" s="105" t="s">
        <v>112</v>
      </c>
      <c r="B69" s="77">
        <v>4378881.13</v>
      </c>
      <c r="C69" s="106">
        <v>15594.73</v>
      </c>
      <c r="D69" s="106">
        <v>0</v>
      </c>
      <c r="E69" s="106">
        <v>675084.24</v>
      </c>
      <c r="F69" s="106">
        <v>64386.26</v>
      </c>
      <c r="G69" s="107">
        <f>SUM(B69:F69)</f>
        <v>5133946.36</v>
      </c>
      <c r="H69" s="108" t="s">
        <v>113</v>
      </c>
      <c r="I69" s="77">
        <v>1747647</v>
      </c>
      <c r="J69" s="106">
        <v>7952.56</v>
      </c>
      <c r="K69" s="106">
        <v>0</v>
      </c>
      <c r="L69" s="106">
        <v>252149.36</v>
      </c>
      <c r="M69" s="106">
        <v>23849.05</v>
      </c>
      <c r="N69" s="107">
        <f>SUM(I69:M69)</f>
        <v>2031597.97</v>
      </c>
    </row>
    <row r="70" spans="1:14" ht="17.25">
      <c r="A70" s="109" t="s">
        <v>114</v>
      </c>
      <c r="B70" s="77">
        <v>2072556.5</v>
      </c>
      <c r="C70" s="106">
        <v>10685.93</v>
      </c>
      <c r="D70" s="106">
        <v>0</v>
      </c>
      <c r="E70" s="106">
        <v>302764.13</v>
      </c>
      <c r="F70" s="106">
        <v>26053.27</v>
      </c>
      <c r="G70" s="107">
        <f aca="true" t="shared" si="5" ref="G70:G117">SUM(B70:F70)</f>
        <v>2412059.83</v>
      </c>
      <c r="H70" s="108" t="s">
        <v>115</v>
      </c>
      <c r="I70" s="77">
        <v>343263.13</v>
      </c>
      <c r="J70" s="106">
        <v>1468</v>
      </c>
      <c r="K70" s="106">
        <v>0</v>
      </c>
      <c r="L70" s="106">
        <v>47746.2</v>
      </c>
      <c r="M70" s="106">
        <v>2568.39</v>
      </c>
      <c r="N70" s="107">
        <f aca="true" t="shared" si="6" ref="N70:N115">SUM(I70:M70)</f>
        <v>395045.72000000003</v>
      </c>
    </row>
    <row r="71" spans="1:14" ht="17.25">
      <c r="A71" s="105" t="s">
        <v>116</v>
      </c>
      <c r="B71" s="77">
        <v>628002.12</v>
      </c>
      <c r="C71" s="106">
        <v>1965</v>
      </c>
      <c r="D71" s="106">
        <v>0</v>
      </c>
      <c r="E71" s="106">
        <v>91206.38</v>
      </c>
      <c r="F71" s="106">
        <v>6707.15</v>
      </c>
      <c r="G71" s="107">
        <f t="shared" si="5"/>
        <v>727880.65</v>
      </c>
      <c r="H71" s="108" t="s">
        <v>117</v>
      </c>
      <c r="I71" s="77">
        <v>1301436.59</v>
      </c>
      <c r="J71" s="106">
        <v>3226</v>
      </c>
      <c r="K71" s="106">
        <v>0</v>
      </c>
      <c r="L71" s="106">
        <v>186927.17</v>
      </c>
      <c r="M71" s="106">
        <v>17444.15</v>
      </c>
      <c r="N71" s="107">
        <f t="shared" si="6"/>
        <v>1509033.91</v>
      </c>
    </row>
    <row r="72" spans="1:14" ht="17.25">
      <c r="A72" s="105" t="s">
        <v>118</v>
      </c>
      <c r="B72" s="77">
        <v>144083.54</v>
      </c>
      <c r="C72" s="106">
        <v>0</v>
      </c>
      <c r="D72" s="106">
        <v>0</v>
      </c>
      <c r="E72" s="106">
        <v>20344.67</v>
      </c>
      <c r="F72" s="106">
        <v>1563.1</v>
      </c>
      <c r="G72" s="107">
        <f t="shared" si="5"/>
        <v>165991.31000000003</v>
      </c>
      <c r="H72" s="108" t="s">
        <v>119</v>
      </c>
      <c r="I72" s="77">
        <v>2348867.61</v>
      </c>
      <c r="J72" s="106">
        <v>19790</v>
      </c>
      <c r="K72" s="106">
        <v>0</v>
      </c>
      <c r="L72" s="106">
        <v>339767.72</v>
      </c>
      <c r="M72" s="106">
        <v>24774.87</v>
      </c>
      <c r="N72" s="107">
        <f t="shared" si="6"/>
        <v>2733200.2</v>
      </c>
    </row>
    <row r="73" spans="1:14" ht="17.25">
      <c r="A73" s="105" t="s">
        <v>120</v>
      </c>
      <c r="B73" s="77">
        <v>7889573.29</v>
      </c>
      <c r="C73" s="106">
        <v>46659.71</v>
      </c>
      <c r="D73" s="106">
        <v>0</v>
      </c>
      <c r="E73" s="106">
        <v>1190424.41</v>
      </c>
      <c r="F73" s="106">
        <v>113751.76</v>
      </c>
      <c r="G73" s="107">
        <f t="shared" si="5"/>
        <v>9240409.17</v>
      </c>
      <c r="H73" s="108" t="s">
        <v>121</v>
      </c>
      <c r="I73" s="77">
        <v>2552871.43</v>
      </c>
      <c r="J73" s="106">
        <v>9663</v>
      </c>
      <c r="K73" s="106">
        <v>0</v>
      </c>
      <c r="L73" s="106">
        <v>358502.64</v>
      </c>
      <c r="M73" s="106">
        <v>28875.56</v>
      </c>
      <c r="N73" s="107">
        <f t="shared" si="6"/>
        <v>2949912.6300000004</v>
      </c>
    </row>
    <row r="74" spans="1:14" ht="17.25">
      <c r="A74" s="105" t="s">
        <v>122</v>
      </c>
      <c r="B74" s="77">
        <v>5122004.63</v>
      </c>
      <c r="C74" s="106">
        <v>0</v>
      </c>
      <c r="D74" s="106">
        <v>0</v>
      </c>
      <c r="E74" s="106">
        <v>753901.08</v>
      </c>
      <c r="F74" s="106">
        <v>56345.85</v>
      </c>
      <c r="G74" s="107">
        <f t="shared" si="5"/>
        <v>5932251.56</v>
      </c>
      <c r="H74" s="108" t="s">
        <v>123</v>
      </c>
      <c r="I74" s="77">
        <v>780900.26</v>
      </c>
      <c r="J74" s="106">
        <v>0</v>
      </c>
      <c r="K74" s="106">
        <v>0</v>
      </c>
      <c r="L74" s="106">
        <v>110679.6</v>
      </c>
      <c r="M74" s="106">
        <v>9442.38</v>
      </c>
      <c r="N74" s="107">
        <f t="shared" si="6"/>
        <v>901022.24</v>
      </c>
    </row>
    <row r="75" spans="1:14" ht="17.25">
      <c r="A75" s="105" t="s">
        <v>124</v>
      </c>
      <c r="B75" s="77">
        <v>1565097.94</v>
      </c>
      <c r="C75" s="106">
        <v>7522.72</v>
      </c>
      <c r="D75" s="106">
        <v>0</v>
      </c>
      <c r="E75" s="106">
        <v>221994.07</v>
      </c>
      <c r="F75" s="106">
        <v>13176.91</v>
      </c>
      <c r="G75" s="107">
        <f t="shared" si="5"/>
        <v>1807791.64</v>
      </c>
      <c r="H75" s="108" t="s">
        <v>125</v>
      </c>
      <c r="I75" s="77">
        <v>748849.55</v>
      </c>
      <c r="J75" s="106">
        <v>898</v>
      </c>
      <c r="K75" s="106">
        <v>0</v>
      </c>
      <c r="L75" s="106">
        <v>102728.9</v>
      </c>
      <c r="M75" s="106">
        <v>7727.54</v>
      </c>
      <c r="N75" s="107">
        <f t="shared" si="6"/>
        <v>860203.9900000001</v>
      </c>
    </row>
    <row r="76" spans="1:14" ht="17.25">
      <c r="A76" s="105" t="s">
        <v>126</v>
      </c>
      <c r="B76" s="77">
        <v>254138.97</v>
      </c>
      <c r="C76" s="106">
        <v>626</v>
      </c>
      <c r="D76" s="106">
        <v>0</v>
      </c>
      <c r="E76" s="106">
        <v>36647.79</v>
      </c>
      <c r="F76" s="106">
        <v>3772.84</v>
      </c>
      <c r="G76" s="107">
        <f t="shared" si="5"/>
        <v>295185.60000000003</v>
      </c>
      <c r="H76" s="108" t="s">
        <v>127</v>
      </c>
      <c r="I76" s="77">
        <v>8411815.16</v>
      </c>
      <c r="J76" s="106">
        <v>52474.05</v>
      </c>
      <c r="K76" s="106">
        <v>0</v>
      </c>
      <c r="L76" s="106">
        <v>1275476.75</v>
      </c>
      <c r="M76" s="106">
        <v>91445.86</v>
      </c>
      <c r="N76" s="107">
        <f t="shared" si="6"/>
        <v>9831211.82</v>
      </c>
    </row>
    <row r="77" spans="1:14" ht="17.25">
      <c r="A77" s="105" t="s">
        <v>128</v>
      </c>
      <c r="B77" s="77">
        <v>861734.46</v>
      </c>
      <c r="C77" s="106">
        <v>0</v>
      </c>
      <c r="D77" s="106">
        <v>0</v>
      </c>
      <c r="E77" s="106">
        <v>115709.29</v>
      </c>
      <c r="F77" s="106">
        <v>8083.53</v>
      </c>
      <c r="G77" s="107">
        <f t="shared" si="5"/>
        <v>985527.28</v>
      </c>
      <c r="H77" s="108" t="s">
        <v>129</v>
      </c>
      <c r="I77" s="77">
        <v>1369727.97</v>
      </c>
      <c r="J77" s="106">
        <v>19612.27</v>
      </c>
      <c r="K77" s="106">
        <v>0</v>
      </c>
      <c r="L77" s="106">
        <v>192690.15</v>
      </c>
      <c r="M77" s="106">
        <v>11455.6</v>
      </c>
      <c r="N77" s="107">
        <f t="shared" si="6"/>
        <v>1593485.99</v>
      </c>
    </row>
    <row r="78" spans="1:14" ht="17.25">
      <c r="A78" s="105" t="s">
        <v>130</v>
      </c>
      <c r="B78" s="77">
        <v>1904032.63</v>
      </c>
      <c r="C78" s="106">
        <v>0</v>
      </c>
      <c r="D78" s="106">
        <v>0</v>
      </c>
      <c r="E78" s="106">
        <v>266225.78</v>
      </c>
      <c r="F78" s="106">
        <v>22391.37</v>
      </c>
      <c r="G78" s="107">
        <f t="shared" si="5"/>
        <v>2192649.7800000003</v>
      </c>
      <c r="H78" s="108" t="s">
        <v>131</v>
      </c>
      <c r="I78" s="77">
        <v>1087608</v>
      </c>
      <c r="J78" s="106">
        <v>3161</v>
      </c>
      <c r="K78" s="106">
        <v>0</v>
      </c>
      <c r="L78" s="106">
        <v>152916.7</v>
      </c>
      <c r="M78" s="106">
        <v>10042.59</v>
      </c>
      <c r="N78" s="107">
        <f t="shared" si="6"/>
        <v>1253728.29</v>
      </c>
    </row>
    <row r="79" spans="1:14" ht="17.25">
      <c r="A79" s="105" t="s">
        <v>132</v>
      </c>
      <c r="B79" s="77">
        <v>1007123.43</v>
      </c>
      <c r="C79" s="106">
        <v>1128</v>
      </c>
      <c r="D79" s="106">
        <v>0</v>
      </c>
      <c r="E79" s="106">
        <v>138934.08</v>
      </c>
      <c r="F79" s="106">
        <v>10055.54</v>
      </c>
      <c r="G79" s="107">
        <f t="shared" si="5"/>
        <v>1157241.05</v>
      </c>
      <c r="H79" s="110" t="s">
        <v>133</v>
      </c>
      <c r="I79" s="77">
        <v>4026939.5</v>
      </c>
      <c r="J79" s="106">
        <v>35895.16</v>
      </c>
      <c r="K79" s="106">
        <v>0</v>
      </c>
      <c r="L79" s="106">
        <v>594033.27</v>
      </c>
      <c r="M79" s="106">
        <v>41902.68</v>
      </c>
      <c r="N79" s="107">
        <f t="shared" si="6"/>
        <v>4698770.609999999</v>
      </c>
    </row>
    <row r="80" spans="1:14" ht="17.25">
      <c r="A80" s="105" t="s">
        <v>134</v>
      </c>
      <c r="B80" s="77">
        <v>585098.72</v>
      </c>
      <c r="C80" s="106">
        <v>2819</v>
      </c>
      <c r="D80" s="106">
        <v>0</v>
      </c>
      <c r="E80" s="106">
        <v>88735.35</v>
      </c>
      <c r="F80" s="106">
        <v>11746.31</v>
      </c>
      <c r="G80" s="107">
        <f t="shared" si="5"/>
        <v>688399.38</v>
      </c>
      <c r="H80" s="108" t="s">
        <v>135</v>
      </c>
      <c r="I80" s="77">
        <v>261445.43</v>
      </c>
      <c r="J80" s="106">
        <v>0</v>
      </c>
      <c r="K80" s="106">
        <v>0</v>
      </c>
      <c r="L80" s="106">
        <v>35403.23</v>
      </c>
      <c r="M80" s="106">
        <v>1750.53</v>
      </c>
      <c r="N80" s="107">
        <f t="shared" si="6"/>
        <v>298599.19</v>
      </c>
    </row>
    <row r="81" spans="1:14" ht="17.25">
      <c r="A81" s="105" t="s">
        <v>136</v>
      </c>
      <c r="B81" s="77">
        <v>781440.33</v>
      </c>
      <c r="C81" s="106">
        <v>5417</v>
      </c>
      <c r="D81" s="106">
        <v>0</v>
      </c>
      <c r="E81" s="106">
        <v>107185.29</v>
      </c>
      <c r="F81" s="106">
        <v>7801.62</v>
      </c>
      <c r="G81" s="107">
        <f t="shared" si="5"/>
        <v>901844.24</v>
      </c>
      <c r="H81" s="108" t="s">
        <v>137</v>
      </c>
      <c r="I81" s="77">
        <v>1934057.5</v>
      </c>
      <c r="J81" s="106">
        <v>15337.64</v>
      </c>
      <c r="K81" s="106">
        <v>0</v>
      </c>
      <c r="L81" s="106">
        <v>273473.05</v>
      </c>
      <c r="M81" s="106">
        <v>16977.09</v>
      </c>
      <c r="N81" s="107">
        <f t="shared" si="6"/>
        <v>2239845.28</v>
      </c>
    </row>
    <row r="82" spans="1:14" ht="17.25">
      <c r="A82" s="105" t="s">
        <v>138</v>
      </c>
      <c r="B82" s="77">
        <v>205578.74</v>
      </c>
      <c r="C82" s="106">
        <v>0</v>
      </c>
      <c r="D82" s="106">
        <v>0</v>
      </c>
      <c r="E82" s="106">
        <v>30479.49</v>
      </c>
      <c r="F82" s="106">
        <v>3736.97</v>
      </c>
      <c r="G82" s="107">
        <f t="shared" si="5"/>
        <v>239795.19999999998</v>
      </c>
      <c r="H82" s="108" t="s">
        <v>139</v>
      </c>
      <c r="I82" s="77">
        <v>8638420.04</v>
      </c>
      <c r="J82" s="106">
        <v>83683</v>
      </c>
      <c r="K82" s="106">
        <v>0</v>
      </c>
      <c r="L82" s="106">
        <v>1282467.78</v>
      </c>
      <c r="M82" s="106">
        <v>73112.49</v>
      </c>
      <c r="N82" s="107">
        <f t="shared" si="6"/>
        <v>10077683.309999999</v>
      </c>
    </row>
    <row r="83" spans="1:14" ht="17.25">
      <c r="A83" s="105" t="s">
        <v>140</v>
      </c>
      <c r="B83" s="77">
        <v>1372933.93</v>
      </c>
      <c r="C83" s="106">
        <v>0</v>
      </c>
      <c r="D83" s="106">
        <v>0</v>
      </c>
      <c r="E83" s="106">
        <v>189054.08</v>
      </c>
      <c r="F83" s="106">
        <v>11508.01</v>
      </c>
      <c r="G83" s="107">
        <f t="shared" si="5"/>
        <v>1573496.02</v>
      </c>
      <c r="H83" s="108" t="s">
        <v>141</v>
      </c>
      <c r="I83" s="77">
        <v>100429.48</v>
      </c>
      <c r="J83" s="106">
        <v>332</v>
      </c>
      <c r="K83" s="106">
        <v>0</v>
      </c>
      <c r="L83" s="106">
        <v>14565.52</v>
      </c>
      <c r="M83" s="106">
        <v>949.85</v>
      </c>
      <c r="N83" s="107">
        <f t="shared" si="6"/>
        <v>116276.85</v>
      </c>
    </row>
    <row r="84" spans="1:14" ht="17.25">
      <c r="A84" s="105" t="s">
        <v>142</v>
      </c>
      <c r="B84" s="77">
        <v>4471284.98</v>
      </c>
      <c r="C84" s="106">
        <v>22902.24</v>
      </c>
      <c r="D84" s="106">
        <v>0</v>
      </c>
      <c r="E84" s="106">
        <v>680568.55</v>
      </c>
      <c r="F84" s="106">
        <v>52161.74</v>
      </c>
      <c r="G84" s="107">
        <f t="shared" si="5"/>
        <v>5226917.510000001</v>
      </c>
      <c r="H84" s="108" t="s">
        <v>143</v>
      </c>
      <c r="I84" s="77">
        <v>235855.5</v>
      </c>
      <c r="J84" s="106">
        <v>0</v>
      </c>
      <c r="K84" s="106">
        <v>0</v>
      </c>
      <c r="L84" s="106">
        <v>30266.33</v>
      </c>
      <c r="M84" s="106">
        <v>2556.5</v>
      </c>
      <c r="N84" s="107">
        <f t="shared" si="6"/>
        <v>268678.33</v>
      </c>
    </row>
    <row r="85" spans="1:14" ht="17.25">
      <c r="A85" s="105" t="s">
        <v>144</v>
      </c>
      <c r="B85" s="77">
        <v>238260.64</v>
      </c>
      <c r="C85" s="106">
        <v>0</v>
      </c>
      <c r="D85" s="106">
        <v>0</v>
      </c>
      <c r="E85" s="106">
        <v>32086.43</v>
      </c>
      <c r="F85" s="106">
        <v>2842.75</v>
      </c>
      <c r="G85" s="107">
        <f t="shared" si="5"/>
        <v>273189.82</v>
      </c>
      <c r="H85" s="108" t="s">
        <v>145</v>
      </c>
      <c r="I85" s="77">
        <v>1864209.15</v>
      </c>
      <c r="J85" s="106">
        <v>37255</v>
      </c>
      <c r="K85" s="106">
        <v>0</v>
      </c>
      <c r="L85" s="106">
        <v>273546.92</v>
      </c>
      <c r="M85" s="106">
        <v>26293.94</v>
      </c>
      <c r="N85" s="107">
        <f t="shared" si="6"/>
        <v>2201305.01</v>
      </c>
    </row>
    <row r="86" spans="1:14" ht="17.25">
      <c r="A86" s="105" t="s">
        <v>146</v>
      </c>
      <c r="B86" s="77">
        <v>3059253.92</v>
      </c>
      <c r="C86" s="106">
        <v>11287.92</v>
      </c>
      <c r="D86" s="106">
        <v>0</v>
      </c>
      <c r="E86" s="106">
        <v>451298.67</v>
      </c>
      <c r="F86" s="106">
        <v>36339.63</v>
      </c>
      <c r="G86" s="107">
        <f t="shared" si="5"/>
        <v>3558180.1399999997</v>
      </c>
      <c r="H86" s="108" t="s">
        <v>147</v>
      </c>
      <c r="I86" s="77">
        <v>561443.41</v>
      </c>
      <c r="J86" s="106">
        <v>2727.89</v>
      </c>
      <c r="K86" s="106">
        <v>0</v>
      </c>
      <c r="L86" s="106">
        <v>79595.76</v>
      </c>
      <c r="M86" s="106">
        <v>8390.99</v>
      </c>
      <c r="N86" s="107">
        <f t="shared" si="6"/>
        <v>652158.05</v>
      </c>
    </row>
    <row r="87" spans="1:14" ht="17.25">
      <c r="A87" s="105" t="s">
        <v>216</v>
      </c>
      <c r="B87" s="77">
        <v>59971295.67</v>
      </c>
      <c r="C87" s="106">
        <v>424767</v>
      </c>
      <c r="D87" s="106">
        <v>284.86</v>
      </c>
      <c r="E87" s="106">
        <v>9256020.39</v>
      </c>
      <c r="F87" s="106">
        <v>577153.21</v>
      </c>
      <c r="G87" s="107">
        <f t="shared" si="5"/>
        <v>70229521.13</v>
      </c>
      <c r="H87" s="108" t="s">
        <v>149</v>
      </c>
      <c r="I87" s="77">
        <v>156982.59</v>
      </c>
      <c r="J87" s="106">
        <v>0</v>
      </c>
      <c r="K87" s="106">
        <v>0</v>
      </c>
      <c r="L87" s="106">
        <v>21578.56</v>
      </c>
      <c r="M87" s="106">
        <v>1777.34</v>
      </c>
      <c r="N87" s="107">
        <f t="shared" si="6"/>
        <v>180338.49</v>
      </c>
    </row>
    <row r="88" spans="1:14" ht="17.25">
      <c r="A88" s="105" t="s">
        <v>150</v>
      </c>
      <c r="B88" s="77">
        <v>404165.32</v>
      </c>
      <c r="C88" s="106">
        <v>0</v>
      </c>
      <c r="D88" s="106">
        <v>0</v>
      </c>
      <c r="E88" s="106">
        <v>60230.34</v>
      </c>
      <c r="F88" s="106">
        <v>4793.65</v>
      </c>
      <c r="G88" s="107">
        <f t="shared" si="5"/>
        <v>469189.31000000006</v>
      </c>
      <c r="H88" s="108" t="s">
        <v>151</v>
      </c>
      <c r="I88" s="77">
        <v>154420.34</v>
      </c>
      <c r="J88" s="106">
        <v>0</v>
      </c>
      <c r="K88" s="106">
        <v>0</v>
      </c>
      <c r="L88" s="106">
        <v>23432.6</v>
      </c>
      <c r="M88" s="106">
        <v>2244.46</v>
      </c>
      <c r="N88" s="107">
        <f t="shared" si="6"/>
        <v>180097.4</v>
      </c>
    </row>
    <row r="89" spans="1:14" ht="17.25">
      <c r="A89" s="105" t="s">
        <v>152</v>
      </c>
      <c r="B89" s="77">
        <v>605242.57</v>
      </c>
      <c r="C89" s="106">
        <v>2614</v>
      </c>
      <c r="D89" s="106">
        <v>0</v>
      </c>
      <c r="E89" s="106">
        <v>81203.09</v>
      </c>
      <c r="F89" s="106">
        <v>7246.93</v>
      </c>
      <c r="G89" s="107">
        <f t="shared" si="5"/>
        <v>696306.59</v>
      </c>
      <c r="H89" s="108" t="s">
        <v>153</v>
      </c>
      <c r="I89" s="77">
        <v>348319.65</v>
      </c>
      <c r="J89" s="106">
        <v>0</v>
      </c>
      <c r="K89" s="106">
        <v>0</v>
      </c>
      <c r="L89" s="106">
        <v>46791.39</v>
      </c>
      <c r="M89" s="106">
        <v>5262.36</v>
      </c>
      <c r="N89" s="107">
        <f t="shared" si="6"/>
        <v>400373.4</v>
      </c>
    </row>
    <row r="90" spans="1:14" ht="17.25">
      <c r="A90" s="105" t="s">
        <v>154</v>
      </c>
      <c r="B90" s="77">
        <v>2963308.9</v>
      </c>
      <c r="C90" s="106">
        <v>7652</v>
      </c>
      <c r="D90" s="106">
        <v>0</v>
      </c>
      <c r="E90" s="106">
        <v>432519.93</v>
      </c>
      <c r="F90" s="106">
        <v>36316.19</v>
      </c>
      <c r="G90" s="107">
        <f t="shared" si="5"/>
        <v>3439797.02</v>
      </c>
      <c r="H90" s="108" t="s">
        <v>155</v>
      </c>
      <c r="I90" s="77">
        <v>5124114.09</v>
      </c>
      <c r="J90" s="106">
        <v>29199</v>
      </c>
      <c r="K90" s="106">
        <v>0</v>
      </c>
      <c r="L90" s="106">
        <v>767281.46</v>
      </c>
      <c r="M90" s="106">
        <v>57355.89</v>
      </c>
      <c r="N90" s="107">
        <f t="shared" si="6"/>
        <v>5977950.4399999995</v>
      </c>
    </row>
    <row r="91" spans="1:14" ht="17.25">
      <c r="A91" s="105" t="s">
        <v>156</v>
      </c>
      <c r="B91" s="77">
        <v>2049373.24</v>
      </c>
      <c r="C91" s="106">
        <v>7384</v>
      </c>
      <c r="D91" s="106">
        <v>0</v>
      </c>
      <c r="E91" s="106">
        <v>296016.09</v>
      </c>
      <c r="F91" s="106">
        <v>24579.2</v>
      </c>
      <c r="G91" s="107">
        <f t="shared" si="5"/>
        <v>2377352.5300000003</v>
      </c>
      <c r="H91" s="108" t="s">
        <v>157</v>
      </c>
      <c r="I91" s="77">
        <v>1054553.22</v>
      </c>
      <c r="J91" s="106">
        <v>1725.6</v>
      </c>
      <c r="K91" s="106">
        <v>0</v>
      </c>
      <c r="L91" s="106">
        <v>144356.71</v>
      </c>
      <c r="M91" s="106">
        <v>8938.52</v>
      </c>
      <c r="N91" s="107">
        <f t="shared" si="6"/>
        <v>1209574.05</v>
      </c>
    </row>
    <row r="92" spans="1:14" ht="17.25">
      <c r="A92" s="105" t="s">
        <v>158</v>
      </c>
      <c r="B92" s="77">
        <v>824811.7</v>
      </c>
      <c r="C92" s="106">
        <v>9002.41</v>
      </c>
      <c r="D92" s="106">
        <v>0</v>
      </c>
      <c r="E92" s="106">
        <v>118973.74</v>
      </c>
      <c r="F92" s="106">
        <v>7903.69</v>
      </c>
      <c r="G92" s="107">
        <f t="shared" si="5"/>
        <v>960691.5399999999</v>
      </c>
      <c r="H92" s="108" t="s">
        <v>159</v>
      </c>
      <c r="I92" s="77">
        <v>3010369.16</v>
      </c>
      <c r="J92" s="106">
        <v>10855</v>
      </c>
      <c r="K92" s="106">
        <v>0</v>
      </c>
      <c r="L92" s="106">
        <v>398114.72</v>
      </c>
      <c r="M92" s="106">
        <v>26312.41</v>
      </c>
      <c r="N92" s="107">
        <f t="shared" si="6"/>
        <v>3445651.29</v>
      </c>
    </row>
    <row r="93" spans="1:14" ht="17.25">
      <c r="A93" s="105" t="s">
        <v>160</v>
      </c>
      <c r="B93" s="77">
        <v>530245.04</v>
      </c>
      <c r="C93" s="106">
        <v>0</v>
      </c>
      <c r="D93" s="106">
        <v>0</v>
      </c>
      <c r="E93" s="106">
        <v>73415.6</v>
      </c>
      <c r="F93" s="106">
        <v>7300.34</v>
      </c>
      <c r="G93" s="107">
        <f t="shared" si="5"/>
        <v>610960.98</v>
      </c>
      <c r="H93" s="108" t="s">
        <v>161</v>
      </c>
      <c r="I93" s="77">
        <v>2613556.31</v>
      </c>
      <c r="J93" s="106">
        <v>6414</v>
      </c>
      <c r="K93" s="106">
        <v>0</v>
      </c>
      <c r="L93" s="106">
        <v>371018.14</v>
      </c>
      <c r="M93" s="106">
        <v>23437.07</v>
      </c>
      <c r="N93" s="107">
        <f t="shared" si="6"/>
        <v>3014425.52</v>
      </c>
    </row>
    <row r="94" spans="1:14" ht="17.25">
      <c r="A94" s="105" t="s">
        <v>162</v>
      </c>
      <c r="B94" s="77">
        <v>1593385.89</v>
      </c>
      <c r="C94" s="106">
        <v>6051</v>
      </c>
      <c r="D94" s="106">
        <v>0</v>
      </c>
      <c r="E94" s="106">
        <v>228099.12</v>
      </c>
      <c r="F94" s="106">
        <v>18534.9</v>
      </c>
      <c r="G94" s="107">
        <f t="shared" si="5"/>
        <v>1846070.9099999997</v>
      </c>
      <c r="H94" s="108" t="s">
        <v>163</v>
      </c>
      <c r="I94" s="77">
        <v>14571329.36</v>
      </c>
      <c r="J94" s="106">
        <v>45215</v>
      </c>
      <c r="K94" s="106">
        <v>0</v>
      </c>
      <c r="L94" s="106">
        <v>2152813.08</v>
      </c>
      <c r="M94" s="106">
        <v>166130.27</v>
      </c>
      <c r="N94" s="107">
        <f t="shared" si="6"/>
        <v>16935487.71</v>
      </c>
    </row>
    <row r="95" spans="1:14" ht="17.25">
      <c r="A95" s="105" t="s">
        <v>164</v>
      </c>
      <c r="B95" s="77">
        <v>1716713.01</v>
      </c>
      <c r="C95" s="106">
        <v>10821.1</v>
      </c>
      <c r="D95" s="106">
        <v>1.25</v>
      </c>
      <c r="E95" s="106">
        <v>243779.58</v>
      </c>
      <c r="F95" s="106">
        <v>23165.07</v>
      </c>
      <c r="G95" s="107">
        <f t="shared" si="5"/>
        <v>1994480.0100000002</v>
      </c>
      <c r="H95" s="108" t="s">
        <v>165</v>
      </c>
      <c r="I95" s="77">
        <v>757817.05</v>
      </c>
      <c r="J95" s="106">
        <v>0</v>
      </c>
      <c r="K95" s="106">
        <v>0</v>
      </c>
      <c r="L95" s="106">
        <v>105523.62</v>
      </c>
      <c r="M95" s="106">
        <v>9802.55</v>
      </c>
      <c r="N95" s="107">
        <f t="shared" si="6"/>
        <v>873143.2200000001</v>
      </c>
    </row>
    <row r="96" spans="1:14" ht="17.25">
      <c r="A96" s="105" t="s">
        <v>166</v>
      </c>
      <c r="B96" s="77">
        <v>1163685.92</v>
      </c>
      <c r="C96" s="106">
        <v>4774</v>
      </c>
      <c r="D96" s="106">
        <v>0</v>
      </c>
      <c r="E96" s="106">
        <v>165377.09</v>
      </c>
      <c r="F96" s="106">
        <v>10953.81</v>
      </c>
      <c r="G96" s="107">
        <f t="shared" si="5"/>
        <v>1344790.82</v>
      </c>
      <c r="H96" s="108" t="s">
        <v>167</v>
      </c>
      <c r="I96" s="77">
        <v>426461.89</v>
      </c>
      <c r="J96" s="106">
        <v>0</v>
      </c>
      <c r="K96" s="106">
        <v>0</v>
      </c>
      <c r="L96" s="106">
        <v>61208.37</v>
      </c>
      <c r="M96" s="106">
        <v>7027.39</v>
      </c>
      <c r="N96" s="107">
        <f t="shared" si="6"/>
        <v>494697.65</v>
      </c>
    </row>
    <row r="97" spans="1:14" ht="17.25">
      <c r="A97" s="105" t="s">
        <v>168</v>
      </c>
      <c r="B97" s="77">
        <v>350755.43</v>
      </c>
      <c r="C97" s="106">
        <v>0</v>
      </c>
      <c r="D97" s="106">
        <v>0</v>
      </c>
      <c r="E97" s="106">
        <v>47253.18</v>
      </c>
      <c r="F97" s="106">
        <v>6496.55</v>
      </c>
      <c r="G97" s="107">
        <f t="shared" si="5"/>
        <v>404505.16</v>
      </c>
      <c r="H97" s="108" t="s">
        <v>169</v>
      </c>
      <c r="I97" s="77">
        <v>11277256.69</v>
      </c>
      <c r="J97" s="106">
        <v>41682.73</v>
      </c>
      <c r="K97" s="106">
        <v>0</v>
      </c>
      <c r="L97" s="106">
        <v>1761716.65</v>
      </c>
      <c r="M97" s="106">
        <v>45899.24</v>
      </c>
      <c r="N97" s="107">
        <f t="shared" si="6"/>
        <v>13126555.31</v>
      </c>
    </row>
    <row r="98" spans="1:14" ht="17.25">
      <c r="A98" s="105" t="s">
        <v>170</v>
      </c>
      <c r="B98" s="77">
        <v>2951469.25</v>
      </c>
      <c r="C98" s="106">
        <v>0</v>
      </c>
      <c r="D98" s="106">
        <v>511</v>
      </c>
      <c r="E98" s="106">
        <v>424339.13</v>
      </c>
      <c r="F98" s="106">
        <v>31474.74</v>
      </c>
      <c r="G98" s="107">
        <f t="shared" si="5"/>
        <v>3407794.12</v>
      </c>
      <c r="H98" s="108" t="s">
        <v>171</v>
      </c>
      <c r="I98" s="77">
        <v>62432666.13</v>
      </c>
      <c r="J98" s="106">
        <v>327367.47</v>
      </c>
      <c r="K98" s="106">
        <v>5704</v>
      </c>
      <c r="L98" s="106">
        <v>9471979.03</v>
      </c>
      <c r="M98" s="106">
        <v>536023.76</v>
      </c>
      <c r="N98" s="107">
        <f t="shared" si="6"/>
        <v>72773740.39</v>
      </c>
    </row>
    <row r="99" spans="1:14" ht="17.25">
      <c r="A99" s="105" t="s">
        <v>172</v>
      </c>
      <c r="B99" s="77">
        <v>282768.42</v>
      </c>
      <c r="C99" s="106">
        <v>2770</v>
      </c>
      <c r="D99" s="106">
        <v>0</v>
      </c>
      <c r="E99" s="106">
        <v>37723.62</v>
      </c>
      <c r="F99" s="106">
        <v>2168.35</v>
      </c>
      <c r="G99" s="107">
        <f t="shared" si="5"/>
        <v>325430.38999999996</v>
      </c>
      <c r="H99" s="108" t="s">
        <v>173</v>
      </c>
      <c r="I99" s="77">
        <v>600003.62</v>
      </c>
      <c r="J99" s="106">
        <v>2020</v>
      </c>
      <c r="K99" s="106">
        <v>0</v>
      </c>
      <c r="L99" s="106">
        <v>82755.87</v>
      </c>
      <c r="M99" s="106">
        <v>7231.35</v>
      </c>
      <c r="N99" s="107">
        <f t="shared" si="6"/>
        <v>692010.84</v>
      </c>
    </row>
    <row r="100" spans="1:14" ht="17.25">
      <c r="A100" s="105" t="s">
        <v>174</v>
      </c>
      <c r="B100" s="77">
        <v>4435488.24</v>
      </c>
      <c r="C100" s="106">
        <v>49074</v>
      </c>
      <c r="D100" s="106">
        <v>0</v>
      </c>
      <c r="E100" s="106">
        <v>662059.82</v>
      </c>
      <c r="F100" s="106">
        <v>52462.73</v>
      </c>
      <c r="G100" s="107">
        <f t="shared" si="5"/>
        <v>5199084.790000001</v>
      </c>
      <c r="H100" s="108" t="s">
        <v>175</v>
      </c>
      <c r="I100" s="77">
        <v>333929.31</v>
      </c>
      <c r="J100" s="106">
        <v>0</v>
      </c>
      <c r="K100" s="106">
        <v>0</v>
      </c>
      <c r="L100" s="106">
        <v>50643.8</v>
      </c>
      <c r="M100" s="106">
        <v>4011.08</v>
      </c>
      <c r="N100" s="107">
        <f t="shared" si="6"/>
        <v>388584.19</v>
      </c>
    </row>
    <row r="101" spans="1:14" ht="17.25">
      <c r="A101" s="105" t="s">
        <v>176</v>
      </c>
      <c r="B101" s="77">
        <v>24075875.98</v>
      </c>
      <c r="C101" s="106">
        <v>73262</v>
      </c>
      <c r="D101" s="106">
        <v>172.36</v>
      </c>
      <c r="E101" s="106">
        <v>3632483.22</v>
      </c>
      <c r="F101" s="106">
        <v>217000.55</v>
      </c>
      <c r="G101" s="107">
        <f t="shared" si="5"/>
        <v>27998794.11</v>
      </c>
      <c r="H101" s="108" t="s">
        <v>177</v>
      </c>
      <c r="I101" s="77">
        <v>9882105.74</v>
      </c>
      <c r="J101" s="106">
        <v>117713</v>
      </c>
      <c r="K101" s="106">
        <v>1</v>
      </c>
      <c r="L101" s="106">
        <v>1446031</v>
      </c>
      <c r="M101" s="106">
        <v>90514.73</v>
      </c>
      <c r="N101" s="107">
        <f t="shared" si="6"/>
        <v>11536365.47</v>
      </c>
    </row>
    <row r="102" spans="1:14" ht="17.25">
      <c r="A102" s="105" t="s">
        <v>178</v>
      </c>
      <c r="B102" s="77">
        <v>82602.03</v>
      </c>
      <c r="C102" s="106">
        <v>0</v>
      </c>
      <c r="D102" s="106">
        <v>0</v>
      </c>
      <c r="E102" s="106">
        <v>10976.09</v>
      </c>
      <c r="F102" s="106">
        <v>804.58</v>
      </c>
      <c r="G102" s="107">
        <f t="shared" si="5"/>
        <v>94382.7</v>
      </c>
      <c r="H102" s="108" t="s">
        <v>179</v>
      </c>
      <c r="I102" s="77">
        <v>6239882.88</v>
      </c>
      <c r="J102" s="106">
        <v>30533</v>
      </c>
      <c r="K102" s="106">
        <v>60.94</v>
      </c>
      <c r="L102" s="106">
        <v>910214.48</v>
      </c>
      <c r="M102" s="106">
        <v>66910.99</v>
      </c>
      <c r="N102" s="107">
        <f t="shared" si="6"/>
        <v>7247602.290000001</v>
      </c>
    </row>
    <row r="103" spans="1:14" ht="17.25">
      <c r="A103" s="105" t="s">
        <v>180</v>
      </c>
      <c r="B103" s="77">
        <v>705111.21</v>
      </c>
      <c r="C103" s="106">
        <v>0</v>
      </c>
      <c r="D103" s="106">
        <v>0</v>
      </c>
      <c r="E103" s="106">
        <v>96321.12</v>
      </c>
      <c r="F103" s="106">
        <v>7314.14</v>
      </c>
      <c r="G103" s="107">
        <f t="shared" si="5"/>
        <v>808746.47</v>
      </c>
      <c r="H103" s="108" t="s">
        <v>181</v>
      </c>
      <c r="I103" s="77">
        <v>1436246.06</v>
      </c>
      <c r="J103" s="106">
        <v>0</v>
      </c>
      <c r="K103" s="106">
        <v>0</v>
      </c>
      <c r="L103" s="106">
        <v>207915.4</v>
      </c>
      <c r="M103" s="106">
        <v>17951.33</v>
      </c>
      <c r="N103" s="107">
        <f t="shared" si="6"/>
        <v>1662112.79</v>
      </c>
    </row>
    <row r="104" spans="1:14" ht="17.25">
      <c r="A104" s="105" t="s">
        <v>182</v>
      </c>
      <c r="B104" s="77">
        <v>1424530.73</v>
      </c>
      <c r="C104" s="106">
        <v>10413</v>
      </c>
      <c r="D104" s="106">
        <v>0</v>
      </c>
      <c r="E104" s="106">
        <v>207292.31</v>
      </c>
      <c r="F104" s="106">
        <v>19056.07</v>
      </c>
      <c r="G104" s="107">
        <f t="shared" si="5"/>
        <v>1661292.11</v>
      </c>
      <c r="H104" s="108" t="s">
        <v>183</v>
      </c>
      <c r="I104" s="77">
        <v>162297.43</v>
      </c>
      <c r="J104" s="106">
        <v>0</v>
      </c>
      <c r="K104" s="106">
        <v>0</v>
      </c>
      <c r="L104" s="106">
        <v>20559.54</v>
      </c>
      <c r="M104" s="106">
        <v>2602.01</v>
      </c>
      <c r="N104" s="107">
        <f t="shared" si="6"/>
        <v>185458.98</v>
      </c>
    </row>
    <row r="105" spans="1:14" ht="17.25">
      <c r="A105" s="105" t="s">
        <v>184</v>
      </c>
      <c r="B105" s="77">
        <v>1441539.93</v>
      </c>
      <c r="C105" s="106">
        <v>0</v>
      </c>
      <c r="D105" s="106">
        <v>0</v>
      </c>
      <c r="E105" s="106">
        <v>197604.15</v>
      </c>
      <c r="F105" s="106">
        <v>10232.59</v>
      </c>
      <c r="G105" s="107">
        <f t="shared" si="5"/>
        <v>1649376.67</v>
      </c>
      <c r="H105" s="108" t="s">
        <v>185</v>
      </c>
      <c r="I105" s="77">
        <v>481678.78</v>
      </c>
      <c r="J105" s="106">
        <v>0</v>
      </c>
      <c r="K105" s="106">
        <v>0</v>
      </c>
      <c r="L105" s="106">
        <v>65254.3</v>
      </c>
      <c r="M105" s="106">
        <v>7423.81</v>
      </c>
      <c r="N105" s="107">
        <f t="shared" si="6"/>
        <v>554356.8900000001</v>
      </c>
    </row>
    <row r="106" spans="1:14" ht="17.25">
      <c r="A106" s="105" t="s">
        <v>186</v>
      </c>
      <c r="B106" s="77">
        <v>537008.67</v>
      </c>
      <c r="C106" s="106">
        <v>0</v>
      </c>
      <c r="D106" s="106">
        <v>0</v>
      </c>
      <c r="E106" s="106">
        <v>74323.5</v>
      </c>
      <c r="F106" s="106">
        <v>3768.01</v>
      </c>
      <c r="G106" s="107">
        <f t="shared" si="5"/>
        <v>615100.18</v>
      </c>
      <c r="H106" s="108" t="s">
        <v>217</v>
      </c>
      <c r="I106" s="77">
        <v>295222.22</v>
      </c>
      <c r="J106" s="106">
        <v>36.74</v>
      </c>
      <c r="K106" s="106">
        <v>0</v>
      </c>
      <c r="L106" s="106">
        <v>43729.09</v>
      </c>
      <c r="M106" s="106">
        <v>3532.2</v>
      </c>
      <c r="N106" s="107">
        <f t="shared" si="6"/>
        <v>342520.24999999994</v>
      </c>
    </row>
    <row r="107" spans="1:14" ht="17.25">
      <c r="A107" s="105" t="s">
        <v>188</v>
      </c>
      <c r="B107" s="77">
        <v>1234805.75</v>
      </c>
      <c r="C107" s="106">
        <v>8175</v>
      </c>
      <c r="D107" s="106">
        <v>0</v>
      </c>
      <c r="E107" s="106">
        <v>175879.39</v>
      </c>
      <c r="F107" s="106">
        <v>15359.83</v>
      </c>
      <c r="G107" s="107">
        <f t="shared" si="5"/>
        <v>1434219.9700000002</v>
      </c>
      <c r="H107" s="108" t="s">
        <v>189</v>
      </c>
      <c r="I107" s="77">
        <v>85846.74</v>
      </c>
      <c r="J107" s="106">
        <v>478.26</v>
      </c>
      <c r="K107" s="106">
        <v>0</v>
      </c>
      <c r="L107" s="106">
        <v>12211.17</v>
      </c>
      <c r="M107" s="106">
        <v>448.34</v>
      </c>
      <c r="N107" s="107">
        <f t="shared" si="6"/>
        <v>98984.51</v>
      </c>
    </row>
    <row r="108" spans="1:14" ht="17.25">
      <c r="A108" s="105" t="s">
        <v>190</v>
      </c>
      <c r="B108" s="77">
        <v>1848402.01</v>
      </c>
      <c r="C108" s="106">
        <v>0</v>
      </c>
      <c r="D108" s="106">
        <v>0</v>
      </c>
      <c r="E108" s="106">
        <v>274031.07</v>
      </c>
      <c r="F108" s="106">
        <v>25396.44</v>
      </c>
      <c r="G108" s="107">
        <f t="shared" si="5"/>
        <v>2147829.52</v>
      </c>
      <c r="H108" s="108" t="s">
        <v>191</v>
      </c>
      <c r="I108" s="77">
        <v>1800370.37</v>
      </c>
      <c r="J108" s="106">
        <v>9889</v>
      </c>
      <c r="K108" s="106">
        <v>0</v>
      </c>
      <c r="L108" s="106">
        <v>256135.01</v>
      </c>
      <c r="M108" s="106">
        <v>18210.89</v>
      </c>
      <c r="N108" s="107">
        <f t="shared" si="6"/>
        <v>2084605.27</v>
      </c>
    </row>
    <row r="109" spans="1:14" ht="17.25">
      <c r="A109" s="105" t="s">
        <v>192</v>
      </c>
      <c r="B109" s="77">
        <v>450506.69</v>
      </c>
      <c r="C109" s="106">
        <v>611</v>
      </c>
      <c r="D109" s="106">
        <v>0</v>
      </c>
      <c r="E109" s="106">
        <v>63048.74</v>
      </c>
      <c r="F109" s="106">
        <v>4957.57</v>
      </c>
      <c r="G109" s="107">
        <f t="shared" si="5"/>
        <v>519124</v>
      </c>
      <c r="H109" s="108" t="s">
        <v>193</v>
      </c>
      <c r="I109" s="77">
        <v>8235052.5</v>
      </c>
      <c r="J109" s="106">
        <v>86161.55</v>
      </c>
      <c r="K109" s="106">
        <v>0</v>
      </c>
      <c r="L109" s="106">
        <v>1242746.48</v>
      </c>
      <c r="M109" s="106">
        <v>78931.56</v>
      </c>
      <c r="N109" s="107">
        <f t="shared" si="6"/>
        <v>9642892.09</v>
      </c>
    </row>
    <row r="110" spans="1:14" ht="17.25">
      <c r="A110" s="105" t="s">
        <v>194</v>
      </c>
      <c r="B110" s="77">
        <v>159310.35</v>
      </c>
      <c r="C110" s="106">
        <v>974</v>
      </c>
      <c r="D110" s="106">
        <v>0</v>
      </c>
      <c r="E110" s="106">
        <v>21318.14</v>
      </c>
      <c r="F110" s="106">
        <v>2131.31</v>
      </c>
      <c r="G110" s="107">
        <f t="shared" si="5"/>
        <v>183733.8</v>
      </c>
      <c r="H110" s="108" t="s">
        <v>195</v>
      </c>
      <c r="I110" s="77">
        <v>340098.56</v>
      </c>
      <c r="J110" s="106">
        <v>0</v>
      </c>
      <c r="K110" s="106">
        <v>0</v>
      </c>
      <c r="L110" s="106">
        <v>46023.04</v>
      </c>
      <c r="M110" s="106">
        <v>2320.26</v>
      </c>
      <c r="N110" s="107">
        <f t="shared" si="6"/>
        <v>388441.86</v>
      </c>
    </row>
    <row r="111" spans="1:14" ht="17.25">
      <c r="A111" s="105" t="s">
        <v>196</v>
      </c>
      <c r="B111" s="77">
        <v>381078.01</v>
      </c>
      <c r="C111" s="106">
        <v>0</v>
      </c>
      <c r="D111" s="106">
        <v>0</v>
      </c>
      <c r="E111" s="106">
        <v>101736.81</v>
      </c>
      <c r="F111" s="106">
        <v>5037.16</v>
      </c>
      <c r="G111" s="107">
        <f t="shared" si="5"/>
        <v>487851.98</v>
      </c>
      <c r="H111" s="108" t="s">
        <v>197</v>
      </c>
      <c r="I111" s="77">
        <v>1067321.32</v>
      </c>
      <c r="J111" s="106">
        <v>10782</v>
      </c>
      <c r="K111" s="106">
        <v>0</v>
      </c>
      <c r="L111" s="106">
        <v>144973.72</v>
      </c>
      <c r="M111" s="106">
        <v>12697.34</v>
      </c>
      <c r="N111" s="107">
        <f t="shared" si="6"/>
        <v>1235774.3800000001</v>
      </c>
    </row>
    <row r="112" spans="1:14" ht="17.25">
      <c r="A112" s="105" t="s">
        <v>198</v>
      </c>
      <c r="B112" s="77">
        <v>138912.12</v>
      </c>
      <c r="C112" s="106">
        <v>571</v>
      </c>
      <c r="D112" s="106">
        <v>0</v>
      </c>
      <c r="E112" s="106">
        <v>19360.38</v>
      </c>
      <c r="F112" s="106">
        <v>1845.92</v>
      </c>
      <c r="G112" s="107">
        <f t="shared" si="5"/>
        <v>160689.42</v>
      </c>
      <c r="H112" s="108" t="s">
        <v>199</v>
      </c>
      <c r="I112" s="77">
        <v>935014.41</v>
      </c>
      <c r="J112" s="106">
        <v>5223.39</v>
      </c>
      <c r="K112" s="106">
        <v>0</v>
      </c>
      <c r="L112" s="106">
        <v>133545.32</v>
      </c>
      <c r="M112" s="106">
        <v>14698.18</v>
      </c>
      <c r="N112" s="107">
        <f t="shared" si="6"/>
        <v>1088481.3</v>
      </c>
    </row>
    <row r="113" spans="1:14" ht="17.25">
      <c r="A113" s="105" t="s">
        <v>200</v>
      </c>
      <c r="B113" s="77">
        <v>1664197.11</v>
      </c>
      <c r="C113" s="106">
        <v>452.71</v>
      </c>
      <c r="D113" s="106">
        <v>0</v>
      </c>
      <c r="E113" s="106">
        <v>227891.58</v>
      </c>
      <c r="F113" s="106">
        <v>14346.62</v>
      </c>
      <c r="G113" s="107">
        <f t="shared" si="5"/>
        <v>1906888.0200000003</v>
      </c>
      <c r="H113" s="108" t="s">
        <v>201</v>
      </c>
      <c r="I113" s="77">
        <v>15454649.55</v>
      </c>
      <c r="J113" s="106">
        <v>37710.77</v>
      </c>
      <c r="K113" s="106">
        <v>0</v>
      </c>
      <c r="L113" s="106">
        <v>2340036.55</v>
      </c>
      <c r="M113" s="106">
        <v>152520.15</v>
      </c>
      <c r="N113" s="107">
        <f t="shared" si="6"/>
        <v>17984917.02</v>
      </c>
    </row>
    <row r="114" spans="1:14" ht="17.25">
      <c r="A114" s="105" t="s">
        <v>202</v>
      </c>
      <c r="B114" s="77">
        <v>455238.06</v>
      </c>
      <c r="C114" s="106">
        <v>0</v>
      </c>
      <c r="D114" s="106">
        <v>0</v>
      </c>
      <c r="E114" s="106">
        <v>62654.42</v>
      </c>
      <c r="F114" s="106">
        <v>6604.17</v>
      </c>
      <c r="G114" s="107">
        <f t="shared" si="5"/>
        <v>524496.65</v>
      </c>
      <c r="H114" s="108" t="s">
        <v>203</v>
      </c>
      <c r="I114" s="77">
        <v>5202994.53</v>
      </c>
      <c r="J114" s="106">
        <v>30961</v>
      </c>
      <c r="K114" s="106">
        <v>0</v>
      </c>
      <c r="L114" s="106">
        <v>771789.63</v>
      </c>
      <c r="M114" s="106">
        <v>34838.61</v>
      </c>
      <c r="N114" s="107">
        <f t="shared" si="6"/>
        <v>6040583.7700000005</v>
      </c>
    </row>
    <row r="115" spans="1:14" ht="17.25">
      <c r="A115" s="105" t="s">
        <v>204</v>
      </c>
      <c r="B115" s="77">
        <v>36579712.9</v>
      </c>
      <c r="C115" s="106">
        <v>233921.44</v>
      </c>
      <c r="D115" s="106">
        <v>993</v>
      </c>
      <c r="E115" s="106">
        <v>5551459.52</v>
      </c>
      <c r="F115" s="106">
        <v>321235.64</v>
      </c>
      <c r="G115" s="107">
        <f t="shared" si="5"/>
        <v>42687322.5</v>
      </c>
      <c r="H115" s="108" t="s">
        <v>205</v>
      </c>
      <c r="I115" s="77">
        <v>55120524.14</v>
      </c>
      <c r="J115" s="106">
        <v>3063270.79</v>
      </c>
      <c r="K115" s="106">
        <v>2746375</v>
      </c>
      <c r="L115" s="106">
        <v>9344260.27</v>
      </c>
      <c r="M115" s="106">
        <v>560009.04</v>
      </c>
      <c r="N115" s="107">
        <f t="shared" si="6"/>
        <v>70834439.24000001</v>
      </c>
    </row>
    <row r="116" spans="1:14" ht="17.25">
      <c r="A116" s="105" t="s">
        <v>206</v>
      </c>
      <c r="B116" s="77">
        <v>150374.08</v>
      </c>
      <c r="C116" s="106">
        <v>0</v>
      </c>
      <c r="D116" s="106">
        <v>0</v>
      </c>
      <c r="E116" s="106">
        <v>20391.29</v>
      </c>
      <c r="F116" s="106">
        <v>434.45</v>
      </c>
      <c r="G116" s="107">
        <f t="shared" si="5"/>
        <v>171199.82</v>
      </c>
      <c r="H116" s="105"/>
      <c r="I116" s="77"/>
      <c r="J116" s="106"/>
      <c r="K116" s="106"/>
      <c r="L116" s="106"/>
      <c r="M116" s="106"/>
      <c r="N116" s="111" t="s">
        <v>106</v>
      </c>
    </row>
    <row r="117" spans="1:14" ht="17.25">
      <c r="A117" s="105" t="s">
        <v>207</v>
      </c>
      <c r="B117" s="77">
        <v>652857.47</v>
      </c>
      <c r="C117" s="106">
        <v>0</v>
      </c>
      <c r="D117" s="106">
        <v>0</v>
      </c>
      <c r="E117" s="106">
        <v>86063.23</v>
      </c>
      <c r="F117" s="106">
        <v>4154.12</v>
      </c>
      <c r="G117" s="107">
        <f t="shared" si="5"/>
        <v>743074.82</v>
      </c>
      <c r="H117" s="112" t="s">
        <v>208</v>
      </c>
      <c r="I117" s="107">
        <f aca="true" t="shared" si="7" ref="I117:N117">SUM(B69:B117)+SUM(I69:I115)</f>
        <v>436282722.95000005</v>
      </c>
      <c r="J117" s="107">
        <f t="shared" si="7"/>
        <v>5130611.78</v>
      </c>
      <c r="K117" s="107">
        <f t="shared" si="7"/>
        <v>2754103.41</v>
      </c>
      <c r="L117" s="107">
        <f t="shared" si="7"/>
        <v>66390065.50999999</v>
      </c>
      <c r="M117" s="107">
        <f t="shared" si="7"/>
        <v>4287276.330000001</v>
      </c>
      <c r="N117" s="107">
        <f t="shared" si="7"/>
        <v>514844779.97999996</v>
      </c>
    </row>
    <row r="118" spans="3:6" ht="17.25">
      <c r="C118" s="113"/>
      <c r="F118" s="113"/>
    </row>
  </sheetData>
  <sheetProtection/>
  <printOptions/>
  <pageMargins left="0.46" right="0.18" top="0.5" bottom="0.2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June 2005</dc:title>
  <dc:subject>Monthly Collections - June 2005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2024-03-28T20:05:37Z</dcterms:modified>
  <cp:category/>
  <cp:version/>
  <cp:contentType/>
  <cp:contentStatus/>
</cp:coreProperties>
</file>