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C:\Users\de93dce\Desktop\ACF Reports FY25\"/>
    </mc:Choice>
  </mc:AlternateContent>
  <xr:revisionPtr revIDLastSave="0" documentId="13_ncr:1_{FCCDA74E-1BB2-4D88-A3B5-D6B4B61F3D06}" xr6:coauthVersionLast="47" xr6:coauthVersionMax="47" xr10:uidLastSave="{00000000-0000-0000-0000-000000000000}"/>
  <bookViews>
    <workbookView xWindow="-108" yWindow="-108" windowWidth="23256" windowHeight="13896" tabRatio="791" xr2:uid="{00000000-000D-0000-FFFF-FFFF00000000}"/>
  </bookViews>
  <sheets>
    <sheet name="Calculation Worksheet" sheetId="1" r:id="rId1"/>
    <sheet name="2-Parent Calculation Worksheet" sheetId="7" r:id="rId2"/>
    <sheet name="CNS &amp; Earned Income" sheetId="3" r:id="rId3"/>
    <sheet name="Drug Testing" sheetId="9" r:id="rId4"/>
    <sheet name="Excess MOE Worksheet" sheetId="6" r:id="rId5"/>
  </sheets>
  <definedNames>
    <definedName name="_xlnm.Print_Area" localSheetId="1">'2-Parent Calculation Worksheet'!$A$1:$F$28</definedName>
    <definedName name="_xlnm.Print_Area" localSheetId="0">'Calculation Worksheet'!$A$1:$F$28</definedName>
    <definedName name="_xlnm.Print_Area" localSheetId="2">'CNS &amp; Earned Income'!$A$1:$N$23</definedName>
    <definedName name="_xlnm.Print_Area" localSheetId="3">'Drug Testing'!$A$1:$N$23</definedName>
    <definedName name="_xlnm.Print_Area" localSheetId="4">'Excess MOE Worksheet'!$A$1:$F$32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M23" i="9" l="1"/>
  <c r="M21" i="9"/>
  <c r="L21" i="9"/>
  <c r="K21" i="9"/>
  <c r="J21" i="9"/>
  <c r="I21" i="9"/>
  <c r="H21" i="9"/>
  <c r="G21" i="9"/>
  <c r="F21" i="9"/>
  <c r="E21" i="9"/>
  <c r="D21" i="9"/>
  <c r="C21" i="9"/>
  <c r="B21" i="9"/>
  <c r="B4" i="9"/>
  <c r="M3" i="9"/>
  <c r="A1" i="9"/>
  <c r="M3" i="3"/>
  <c r="F2" i="6"/>
  <c r="E2" i="7"/>
  <c r="B9" i="6"/>
  <c r="B10" i="6"/>
  <c r="D11" i="7"/>
  <c r="A1" i="7"/>
  <c r="B18" i="6"/>
  <c r="B17" i="6"/>
  <c r="B14" i="6"/>
  <c r="B15" i="6"/>
  <c r="F1" i="6"/>
  <c r="A19" i="6" s="1"/>
  <c r="E8" i="7"/>
  <c r="E11" i="7"/>
  <c r="B26" i="7"/>
  <c r="A1" i="6"/>
  <c r="A1" i="3"/>
  <c r="D12" i="1"/>
  <c r="F23" i="6"/>
  <c r="B6" i="6"/>
  <c r="B7" i="6"/>
  <c r="D13" i="1"/>
  <c r="F9" i="6"/>
  <c r="E8" i="1"/>
  <c r="B26" i="1"/>
  <c r="D10" i="1"/>
  <c r="D11" i="1"/>
  <c r="F14" i="6"/>
  <c r="B4" i="3"/>
  <c r="M23" i="3"/>
  <c r="B21" i="3"/>
  <c r="C21" i="3"/>
  <c r="D21" i="3"/>
  <c r="E21" i="3"/>
  <c r="F21" i="3"/>
  <c r="G21" i="3"/>
  <c r="H21" i="3"/>
  <c r="I21" i="3"/>
  <c r="J21" i="3"/>
  <c r="K21" i="3"/>
  <c r="L21" i="3"/>
  <c r="M21" i="3"/>
  <c r="D9" i="7" l="1"/>
  <c r="N21" i="9"/>
  <c r="N23" i="9" s="1"/>
  <c r="F24" i="6"/>
  <c r="N21" i="3"/>
  <c r="N23" i="3" s="1"/>
  <c r="A10" i="6"/>
  <c r="D7" i="6"/>
  <c r="A9" i="6"/>
  <c r="A27" i="6"/>
  <c r="A11" i="6"/>
  <c r="A17" i="6"/>
  <c r="D8" i="6"/>
  <c r="D12" i="6"/>
  <c r="D13" i="6"/>
  <c r="B19" i="6"/>
  <c r="B16" i="6"/>
  <c r="B8" i="6"/>
  <c r="B11" i="6"/>
  <c r="F19" i="6" s="1"/>
  <c r="F15" i="6"/>
  <c r="A18" i="6"/>
  <c r="A26" i="6"/>
  <c r="D13" i="7"/>
  <c r="D10" i="7"/>
  <c r="D12" i="7"/>
  <c r="F26" i="6" l="1"/>
  <c r="E12" i="1" s="1"/>
  <c r="E13" i="1" s="1"/>
  <c r="E14" i="1" s="1"/>
  <c r="F18" i="6"/>
  <c r="B26" i="6" l="1"/>
  <c r="F27" i="6"/>
  <c r="B27" i="6" s="1"/>
  <c r="E15" i="1"/>
  <c r="F14" i="1"/>
  <c r="E12" i="7" l="1"/>
  <c r="E13" i="7" s="1"/>
  <c r="E14" i="7" s="1"/>
  <c r="E15" i="7" s="1"/>
  <c r="F17" i="1"/>
  <c r="F14" i="7"/>
  <c r="F17" i="7" l="1"/>
</calcChain>
</file>

<file path=xl/sharedStrings.xml><?xml version="1.0" encoding="utf-8"?>
<sst xmlns="http://schemas.openxmlformats.org/spreadsheetml/2006/main" count="118" uniqueCount="62">
  <si>
    <t xml:space="preserve">Fiscal Year to which credit applies:         </t>
  </si>
  <si>
    <t>Impact of All Changes</t>
  </si>
  <si>
    <t xml:space="preserve">Caseload Reduction Calculation </t>
  </si>
  <si>
    <t>Decline – Net Impact</t>
  </si>
  <si>
    <t>Caseload Reduction Credit =</t>
  </si>
  <si>
    <t>Net Impact</t>
  </si>
  <si>
    <t>Nov</t>
  </si>
  <si>
    <t>Dec</t>
  </si>
  <si>
    <t xml:space="preserve">Feb </t>
  </si>
  <si>
    <t>Mar</t>
  </si>
  <si>
    <t>Apr</t>
  </si>
  <si>
    <t>May</t>
  </si>
  <si>
    <t>Jun</t>
  </si>
  <si>
    <t>Jul</t>
  </si>
  <si>
    <t>Aug</t>
  </si>
  <si>
    <t>Sep</t>
  </si>
  <si>
    <t>Time of Closure</t>
  </si>
  <si>
    <t>Grand</t>
  </si>
  <si>
    <t>Total</t>
  </si>
  <si>
    <t>Prior years carryover</t>
  </si>
  <si>
    <t>Oct</t>
  </si>
  <si>
    <t>Jan</t>
  </si>
  <si>
    <t>PART 2 – Estimate of Caseload Reduction Credit</t>
  </si>
  <si>
    <t>Total FY 2005 Caseload</t>
  </si>
  <si>
    <t>FY 2005 TANF Caseload</t>
  </si>
  <si>
    <t>FY 2005 SSP Caseload</t>
  </si>
  <si>
    <t>Excess MOE Calculation Worksheet</t>
  </si>
  <si>
    <t>Caseload Data</t>
  </si>
  <si>
    <t>Expenditure Data</t>
  </si>
  <si>
    <t>Total Expenditures</t>
  </si>
  <si>
    <t>Total Expenditures (Federal + MOE)</t>
  </si>
  <si>
    <t>Assistance Expenditures</t>
  </si>
  <si>
    <t>Percentage of Expenditures on Assistance</t>
  </si>
  <si>
    <t>Expenditures Per Case</t>
  </si>
  <si>
    <t>Average Expenditures per Case</t>
  </si>
  <si>
    <t>Average Expenditures per Case on Assistance</t>
  </si>
  <si>
    <t>MOE and Excess MOE</t>
  </si>
  <si>
    <t>Required MOE (80% or 75%)</t>
  </si>
  <si>
    <t>Excess MOE Expenditures</t>
  </si>
  <si>
    <t>Excess MOE Expenditures on Assistance</t>
  </si>
  <si>
    <t>Assistance Cases Funded by Excess MOE</t>
  </si>
  <si>
    <t xml:space="preserve">Adjusted Caseload Data </t>
  </si>
  <si>
    <t>Caseload Decline</t>
  </si>
  <si>
    <t>Total Expenditures on Assistance (Federal + MOE)</t>
  </si>
  <si>
    <t>2-Parent Caseload Data</t>
  </si>
  <si>
    <t>FY 2005 2-p TANF Caseload</t>
  </si>
  <si>
    <t>FY 2005 2-p SSP Caseload</t>
  </si>
  <si>
    <t>FY 2005 TANF 2-Parent Caseload</t>
  </si>
  <si>
    <t>FY 2005 SSP 2-Parent Caseload</t>
  </si>
  <si>
    <t>2-Parent Caseload Reduction Credit =</t>
  </si>
  <si>
    <t>PART 2 – Estimate of Caseload Reduction Credit -- 2-Parent Caseload</t>
  </si>
  <si>
    <t>2-Parent Assistance Cases Funded by Excess MOE</t>
  </si>
  <si>
    <t>Date of Completion:</t>
  </si>
  <si>
    <t xml:space="preserve">Date of Completion:         </t>
  </si>
  <si>
    <t>Tennessee</t>
  </si>
  <si>
    <t>CNS &amp; Earned Income Disregard</t>
  </si>
  <si>
    <t>Drug Testing</t>
  </si>
  <si>
    <t>Family Cap Elimination</t>
  </si>
  <si>
    <t>FY 2015 TANF Caseload</t>
  </si>
  <si>
    <t>Total FY 2015 Caseload</t>
  </si>
  <si>
    <t>FY 2015 SSP Caseload</t>
  </si>
  <si>
    <t>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</si>
</sst>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43" formatCode="_(* #,##0.00_);_(* \(#,##0.00\);_(* &quot;-&quot;??_);_(@_)"/>
    <numFmt numFmtId="164" formatCode="0.0%"/>
    <numFmt numFmtId="165" formatCode="&quot;$&quot;#,##0"/>
  </numFmts>
  <fonts count="18" x14ac:knownFonts="1">
    <font>
      <sz val="10"/>
      <name val="Arial"/>
    </font>
    <font>
      <sz val="10"/>
      <name val="Arial"/>
      <family val="2"/>
    </font>
    <font>
      <sz val="8"/>
      <name val="Arial"/>
      <family val="2"/>
    </font>
    <font>
      <b/>
      <sz val="11"/>
      <name val="Arial"/>
      <family val="2"/>
    </font>
    <font>
      <u/>
      <sz val="12"/>
      <name val="Arial"/>
      <family val="2"/>
    </font>
    <font>
      <sz val="12"/>
      <name val="Arial"/>
      <family val="2"/>
    </font>
    <font>
      <b/>
      <sz val="12"/>
      <name val="Arial"/>
      <family val="2"/>
    </font>
    <font>
      <sz val="12"/>
      <name val="Arial"/>
      <family val="2"/>
    </font>
    <font>
      <b/>
      <sz val="14"/>
      <name val="Arial"/>
      <family val="2"/>
    </font>
    <font>
      <b/>
      <u/>
      <sz val="12"/>
      <name val="Arial"/>
      <family val="2"/>
    </font>
    <font>
      <sz val="10"/>
      <name val="Arial"/>
      <family val="2"/>
    </font>
    <font>
      <sz val="11"/>
      <name val="Arial"/>
      <family val="2"/>
    </font>
    <font>
      <b/>
      <sz val="9"/>
      <name val="Arial"/>
      <family val="2"/>
    </font>
    <font>
      <b/>
      <sz val="10"/>
      <name val="Arial"/>
      <family val="2"/>
    </font>
    <font>
      <sz val="9"/>
      <name val="Arial"/>
      <family val="2"/>
    </font>
    <font>
      <sz val="11"/>
      <name val="Arial"/>
      <family val="2"/>
    </font>
    <font>
      <sz val="10"/>
      <name val="Arial"/>
    </font>
    <font>
      <sz val="12"/>
      <color rgb="FFFF0000"/>
      <name val="Arial"/>
      <family val="2"/>
    </font>
  </fonts>
  <fills count="5">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lightUp"/>
    </fill>
  </fills>
  <borders count="14">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5">
    <xf numFmtId="0" fontId="0" fillId="0" borderId="0"/>
    <xf numFmtId="44" fontId="1" fillId="0" borderId="0" applyFont="0" applyFill="0" applyBorder="0" applyAlignment="0" applyProtection="0"/>
    <xf numFmtId="0" fontId="7" fillId="0" borderId="0"/>
    <xf numFmtId="9" fontId="1" fillId="0" borderId="0" applyFont="0" applyFill="0" applyBorder="0" applyAlignment="0" applyProtection="0"/>
    <xf numFmtId="43" fontId="16" fillId="0" borderId="0" applyFont="0" applyFill="0" applyBorder="0" applyAlignment="0" applyProtection="0"/>
  </cellStyleXfs>
  <cellXfs count="116">
    <xf numFmtId="0" fontId="0" fillId="0" borderId="0" xfId="0"/>
    <xf numFmtId="0" fontId="3" fillId="0" borderId="0" xfId="0" applyFont="1" applyAlignment="1">
      <alignment horizontal="left"/>
    </xf>
    <xf numFmtId="0" fontId="3" fillId="0" borderId="0" xfId="0" applyFont="1" applyAlignment="1">
      <alignment horizontal="centerContinuous"/>
    </xf>
    <xf numFmtId="0" fontId="0" fillId="0" borderId="0" xfId="0" applyAlignment="1">
      <alignment horizontal="centerContinuous"/>
    </xf>
    <xf numFmtId="0" fontId="4" fillId="0" borderId="0" xfId="0" applyFont="1"/>
    <xf numFmtId="0" fontId="5" fillId="0" borderId="0" xfId="0" applyFont="1"/>
    <xf numFmtId="3" fontId="5" fillId="0" borderId="0" xfId="0" applyNumberFormat="1" applyFont="1"/>
    <xf numFmtId="164" fontId="5" fillId="0" borderId="0" xfId="0" applyNumberFormat="1" applyFont="1" applyAlignment="1">
      <alignment horizontal="right"/>
    </xf>
    <xf numFmtId="0" fontId="5" fillId="0" borderId="0" xfId="0" applyFont="1" applyAlignment="1">
      <alignment horizontal="right"/>
    </xf>
    <xf numFmtId="164" fontId="6" fillId="0" borderId="0" xfId="0" applyNumberFormat="1" applyFont="1" applyAlignment="1">
      <alignment horizontal="right"/>
    </xf>
    <xf numFmtId="0" fontId="6" fillId="0" borderId="0" xfId="0" applyFont="1"/>
    <xf numFmtId="3" fontId="6" fillId="0" borderId="0" xfId="0" applyNumberFormat="1" applyFont="1"/>
    <xf numFmtId="0" fontId="5" fillId="0" borderId="0" xfId="0" applyFont="1" applyAlignment="1">
      <alignment horizontal="centerContinuous"/>
    </xf>
    <xf numFmtId="0" fontId="6" fillId="0" borderId="1" xfId="2" applyFont="1" applyBorder="1"/>
    <xf numFmtId="17" fontId="5" fillId="0" borderId="2" xfId="2" applyNumberFormat="1" applyFont="1" applyBorder="1" applyAlignment="1">
      <alignment horizontal="right" vertical="center"/>
    </xf>
    <xf numFmtId="0" fontId="5" fillId="0" borderId="3" xfId="2" applyFont="1" applyBorder="1" applyAlignment="1">
      <alignment horizontal="right" vertical="center"/>
    </xf>
    <xf numFmtId="17" fontId="5" fillId="0" borderId="3" xfId="2" applyNumberFormat="1" applyFont="1" applyBorder="1" applyAlignment="1">
      <alignment horizontal="right" vertical="center"/>
    </xf>
    <xf numFmtId="0" fontId="5" fillId="0" borderId="4" xfId="2" applyFont="1" applyBorder="1" applyAlignment="1">
      <alignment horizontal="right" vertical="center"/>
    </xf>
    <xf numFmtId="0" fontId="5" fillId="0" borderId="0" xfId="2" applyFont="1" applyAlignment="1">
      <alignment horizontal="centerContinuous"/>
    </xf>
    <xf numFmtId="0" fontId="5" fillId="0" borderId="0" xfId="2" applyFont="1"/>
    <xf numFmtId="0" fontId="6" fillId="0" borderId="0" xfId="2" applyFont="1" applyAlignment="1">
      <alignment horizontal="centerContinuous"/>
    </xf>
    <xf numFmtId="0" fontId="5" fillId="0" borderId="0" xfId="2" applyFont="1" applyAlignment="1">
      <alignment horizontal="centerContinuous" vertical="top"/>
    </xf>
    <xf numFmtId="0" fontId="5" fillId="0" borderId="5" xfId="2" applyFont="1" applyBorder="1"/>
    <xf numFmtId="0" fontId="5" fillId="0" borderId="6" xfId="2" applyFont="1" applyBorder="1" applyAlignment="1">
      <alignment horizontal="centerContinuous"/>
    </xf>
    <xf numFmtId="0" fontId="5" fillId="0" borderId="7" xfId="2" applyFont="1" applyBorder="1" applyAlignment="1">
      <alignment horizontal="centerContinuous"/>
    </xf>
    <xf numFmtId="0" fontId="5" fillId="0" borderId="1" xfId="2" applyFont="1" applyBorder="1" applyAlignment="1">
      <alignment vertical="center"/>
    </xf>
    <xf numFmtId="0" fontId="5" fillId="0" borderId="8" xfId="2" applyFont="1" applyBorder="1" applyAlignment="1">
      <alignment vertical="center"/>
    </xf>
    <xf numFmtId="0" fontId="5" fillId="0" borderId="0" xfId="2" applyFont="1" applyAlignment="1">
      <alignment vertical="center"/>
    </xf>
    <xf numFmtId="17" fontId="5" fillId="2" borderId="9" xfId="2" applyNumberFormat="1" applyFont="1" applyFill="1" applyBorder="1" applyAlignment="1">
      <alignment horizontal="right" vertical="center"/>
    </xf>
    <xf numFmtId="0" fontId="5" fillId="2" borderId="6" xfId="2" applyFont="1" applyFill="1" applyBorder="1" applyAlignment="1">
      <alignment horizontal="right" vertical="center"/>
    </xf>
    <xf numFmtId="17" fontId="5" fillId="2" borderId="6" xfId="2" applyNumberFormat="1" applyFont="1" applyFill="1" applyBorder="1" applyAlignment="1">
      <alignment horizontal="right" vertical="center"/>
    </xf>
    <xf numFmtId="0" fontId="5" fillId="2" borderId="7" xfId="2" applyFont="1" applyFill="1" applyBorder="1" applyAlignment="1">
      <alignment horizontal="right" vertical="center"/>
    </xf>
    <xf numFmtId="17" fontId="5" fillId="0" borderId="5" xfId="2" applyNumberFormat="1" applyFont="1" applyBorder="1" applyAlignment="1">
      <alignment horizontal="left" vertical="center"/>
    </xf>
    <xf numFmtId="17" fontId="5" fillId="0" borderId="8" xfId="2" applyNumberFormat="1" applyFont="1" applyBorder="1" applyAlignment="1">
      <alignment horizontal="left"/>
    </xf>
    <xf numFmtId="0" fontId="5" fillId="0" borderId="8" xfId="2" applyFont="1" applyBorder="1"/>
    <xf numFmtId="17" fontId="5" fillId="0" borderId="8" xfId="2" applyNumberFormat="1" applyFont="1" applyBorder="1"/>
    <xf numFmtId="0" fontId="5" fillId="0" borderId="8" xfId="2" applyFont="1" applyBorder="1" applyAlignment="1">
      <alignment horizontal="right"/>
    </xf>
    <xf numFmtId="0" fontId="5" fillId="0" borderId="1" xfId="2" applyFont="1" applyBorder="1" applyAlignment="1">
      <alignment horizontal="right"/>
    </xf>
    <xf numFmtId="0" fontId="5" fillId="0" borderId="1" xfId="2" applyFont="1" applyBorder="1"/>
    <xf numFmtId="3" fontId="5" fillId="0" borderId="2" xfId="2" applyNumberFormat="1" applyFont="1" applyBorder="1"/>
    <xf numFmtId="3" fontId="5" fillId="0" borderId="3" xfId="2" applyNumberFormat="1" applyFont="1" applyBorder="1"/>
    <xf numFmtId="3" fontId="5" fillId="0" borderId="4" xfId="2" applyNumberFormat="1" applyFont="1" applyBorder="1"/>
    <xf numFmtId="3" fontId="5" fillId="0" borderId="1" xfId="2" applyNumberFormat="1" applyFont="1" applyBorder="1"/>
    <xf numFmtId="0" fontId="5" fillId="0" borderId="12" xfId="2" applyFont="1" applyBorder="1"/>
    <xf numFmtId="0" fontId="5" fillId="0" borderId="13" xfId="2" applyFont="1" applyBorder="1"/>
    <xf numFmtId="0" fontId="5" fillId="0" borderId="2" xfId="2" applyFont="1" applyBorder="1"/>
    <xf numFmtId="0" fontId="5" fillId="0" borderId="3" xfId="2" applyFont="1" applyBorder="1"/>
    <xf numFmtId="3" fontId="5" fillId="0" borderId="0" xfId="2" applyNumberFormat="1" applyFont="1"/>
    <xf numFmtId="17" fontId="5" fillId="0" borderId="0" xfId="2" applyNumberFormat="1" applyFont="1" applyAlignment="1">
      <alignment horizontal="right" vertical="center"/>
    </xf>
    <xf numFmtId="0" fontId="5" fillId="0" borderId="0" xfId="2" applyFont="1" applyAlignment="1">
      <alignment horizontal="right" vertical="center"/>
    </xf>
    <xf numFmtId="17" fontId="5" fillId="0" borderId="0" xfId="2" applyNumberFormat="1" applyFont="1" applyAlignment="1">
      <alignment horizontal="left"/>
    </xf>
    <xf numFmtId="17" fontId="5" fillId="0" borderId="0" xfId="2" applyNumberFormat="1" applyFont="1"/>
    <xf numFmtId="0" fontId="5" fillId="0" borderId="0" xfId="2" applyFont="1" applyAlignment="1">
      <alignment horizontal="right"/>
    </xf>
    <xf numFmtId="3" fontId="5" fillId="0" borderId="10" xfId="2" applyNumberFormat="1" applyFont="1" applyBorder="1"/>
    <xf numFmtId="0" fontId="8" fillId="0" borderId="0" xfId="2" applyFont="1" applyAlignment="1">
      <alignment vertical="center"/>
    </xf>
    <xf numFmtId="0" fontId="3" fillId="0" borderId="0" xfId="2" applyFont="1" applyAlignment="1">
      <alignment vertical="center"/>
    </xf>
    <xf numFmtId="0" fontId="10" fillId="0" borderId="0" xfId="0" applyFont="1" applyAlignment="1">
      <alignment horizontal="left" indent="2"/>
    </xf>
    <xf numFmtId="0" fontId="13" fillId="0" borderId="0" xfId="0" applyFont="1"/>
    <xf numFmtId="0" fontId="6" fillId="0" borderId="0" xfId="0" applyFont="1" applyAlignment="1">
      <alignment horizontal="right"/>
    </xf>
    <xf numFmtId="0" fontId="5" fillId="0" borderId="0" xfId="0" applyFont="1" applyAlignment="1">
      <alignment horizontal="left" indent="1"/>
    </xf>
    <xf numFmtId="3" fontId="10" fillId="0" borderId="0" xfId="0" applyNumberFormat="1" applyFont="1"/>
    <xf numFmtId="3" fontId="10" fillId="0" borderId="3" xfId="0" applyNumberFormat="1" applyFont="1" applyBorder="1"/>
    <xf numFmtId="0" fontId="3" fillId="0" borderId="0" xfId="0" applyFont="1" applyAlignment="1">
      <alignment horizontal="right"/>
    </xf>
    <xf numFmtId="0" fontId="9" fillId="0" borderId="0" xfId="0" applyFont="1" applyAlignment="1">
      <alignment horizontal="centerContinuous"/>
    </xf>
    <xf numFmtId="0" fontId="10" fillId="0" borderId="0" xfId="0" applyFont="1" applyAlignment="1">
      <alignment horizontal="centerContinuous"/>
    </xf>
    <xf numFmtId="0" fontId="11" fillId="0" borderId="0" xfId="0" applyFont="1"/>
    <xf numFmtId="0" fontId="12" fillId="0" borderId="0" xfId="0" applyFont="1" applyAlignment="1">
      <alignment horizontal="center"/>
    </xf>
    <xf numFmtId="0" fontId="13" fillId="0" borderId="0" xfId="0" applyFont="1" applyAlignment="1">
      <alignment horizontal="center"/>
    </xf>
    <xf numFmtId="0" fontId="10" fillId="0" borderId="0" xfId="0" applyFont="1" applyAlignment="1">
      <alignment horizontal="left" indent="1"/>
    </xf>
    <xf numFmtId="3" fontId="13" fillId="0" borderId="0" xfId="0" applyNumberFormat="1" applyFont="1"/>
    <xf numFmtId="6" fontId="14" fillId="0" borderId="0" xfId="0" applyNumberFormat="1" applyFont="1"/>
    <xf numFmtId="165" fontId="14" fillId="0" borderId="0" xfId="0" applyNumberFormat="1" applyFont="1"/>
    <xf numFmtId="0" fontId="14" fillId="0" borderId="0" xfId="0" applyFont="1" applyAlignment="1">
      <alignment horizontal="left" indent="1"/>
    </xf>
    <xf numFmtId="0" fontId="12" fillId="0" borderId="0" xfId="0" applyFont="1"/>
    <xf numFmtId="0" fontId="14" fillId="0" borderId="0" xfId="0" applyFont="1"/>
    <xf numFmtId="3" fontId="13" fillId="0" borderId="0" xfId="0" applyNumberFormat="1" applyFont="1" applyAlignment="1">
      <alignment horizontal="right"/>
    </xf>
    <xf numFmtId="10" fontId="14" fillId="0" borderId="0" xfId="0" applyNumberFormat="1" applyFont="1"/>
    <xf numFmtId="0" fontId="10" fillId="0" borderId="0" xfId="0" applyFont="1"/>
    <xf numFmtId="6" fontId="14" fillId="0" borderId="0" xfId="1" applyNumberFormat="1" applyFont="1" applyFill="1" applyBorder="1" applyProtection="1"/>
    <xf numFmtId="0" fontId="3" fillId="0" borderId="0" xfId="0" applyFont="1"/>
    <xf numFmtId="3" fontId="3" fillId="0" borderId="0" xfId="0" applyNumberFormat="1" applyFont="1"/>
    <xf numFmtId="0" fontId="3" fillId="3" borderId="0" xfId="0" applyFont="1" applyFill="1" applyProtection="1">
      <protection locked="0"/>
    </xf>
    <xf numFmtId="0" fontId="5" fillId="3" borderId="0" xfId="0" applyFont="1" applyFill="1" applyProtection="1">
      <protection locked="0"/>
    </xf>
    <xf numFmtId="3" fontId="5" fillId="3" borderId="0" xfId="0" applyNumberFormat="1" applyFont="1" applyFill="1" applyProtection="1">
      <protection locked="0"/>
    </xf>
    <xf numFmtId="3" fontId="5" fillId="3" borderId="10" xfId="2" applyNumberFormat="1" applyFont="1" applyFill="1" applyBorder="1" applyAlignment="1" applyProtection="1">
      <alignment horizontal="right" vertical="center"/>
      <protection locked="0"/>
    </xf>
    <xf numFmtId="3" fontId="5" fillId="3" borderId="0" xfId="2" applyNumberFormat="1" applyFont="1" applyFill="1" applyAlignment="1" applyProtection="1">
      <alignment horizontal="right" vertical="center"/>
      <protection locked="0"/>
    </xf>
    <xf numFmtId="3" fontId="5" fillId="3" borderId="11" xfId="2" applyNumberFormat="1" applyFont="1" applyFill="1" applyBorder="1" applyAlignment="1" applyProtection="1">
      <alignment horizontal="right" vertical="center"/>
      <protection locked="0"/>
    </xf>
    <xf numFmtId="3" fontId="5" fillId="3" borderId="10" xfId="2" applyNumberFormat="1" applyFont="1" applyFill="1" applyBorder="1" applyProtection="1">
      <protection locked="0"/>
    </xf>
    <xf numFmtId="3" fontId="5" fillId="3" borderId="0" xfId="2" applyNumberFormat="1" applyFont="1" applyFill="1" applyProtection="1">
      <protection locked="0"/>
    </xf>
    <xf numFmtId="3" fontId="5" fillId="3" borderId="11" xfId="2" applyNumberFormat="1" applyFont="1" applyFill="1" applyBorder="1" applyProtection="1">
      <protection locked="0"/>
    </xf>
    <xf numFmtId="3" fontId="5" fillId="3" borderId="4" xfId="2" applyNumberFormat="1" applyFont="1" applyFill="1" applyBorder="1" applyProtection="1">
      <protection locked="0"/>
    </xf>
    <xf numFmtId="0" fontId="5" fillId="3" borderId="0" xfId="2" applyFont="1" applyFill="1" applyAlignment="1" applyProtection="1">
      <alignment horizontal="centerContinuous" vertical="top"/>
      <protection locked="0"/>
    </xf>
    <xf numFmtId="6" fontId="14" fillId="3" borderId="0" xfId="0" applyNumberFormat="1" applyFont="1" applyFill="1" applyProtection="1">
      <protection locked="0"/>
    </xf>
    <xf numFmtId="0" fontId="5" fillId="0" borderId="3" xfId="2" applyFont="1" applyBorder="1" applyAlignment="1">
      <alignment horizontal="right"/>
    </xf>
    <xf numFmtId="0" fontId="6" fillId="0" borderId="9" xfId="2" applyFont="1" applyBorder="1" applyAlignment="1">
      <alignment horizontal="centerContinuous"/>
    </xf>
    <xf numFmtId="3" fontId="5" fillId="4" borderId="10" xfId="2" applyNumberFormat="1" applyFont="1" applyFill="1" applyBorder="1"/>
    <xf numFmtId="3" fontId="5" fillId="4" borderId="2" xfId="2" applyNumberFormat="1" applyFont="1" applyFill="1" applyBorder="1"/>
    <xf numFmtId="3" fontId="5" fillId="4" borderId="0" xfId="2" applyNumberFormat="1" applyFont="1" applyFill="1"/>
    <xf numFmtId="3" fontId="5" fillId="4" borderId="3" xfId="2" applyNumberFormat="1" applyFont="1" applyFill="1" applyBorder="1"/>
    <xf numFmtId="3" fontId="7" fillId="0" borderId="3" xfId="0" applyNumberFormat="1" applyFont="1" applyBorder="1"/>
    <xf numFmtId="3" fontId="0" fillId="0" borderId="0" xfId="0" applyNumberFormat="1"/>
    <xf numFmtId="3" fontId="10" fillId="0" borderId="0" xfId="3" applyNumberFormat="1" applyFont="1" applyBorder="1" applyProtection="1"/>
    <xf numFmtId="3" fontId="0" fillId="0" borderId="3" xfId="0" applyNumberFormat="1" applyBorder="1"/>
    <xf numFmtId="3" fontId="10" fillId="0" borderId="3" xfId="3" applyNumberFormat="1" applyFont="1" applyBorder="1" applyProtection="1"/>
    <xf numFmtId="1" fontId="3" fillId="0" borderId="0" xfId="3" applyNumberFormat="1" applyFont="1" applyBorder="1" applyProtection="1"/>
    <xf numFmtId="0" fontId="15" fillId="0" borderId="0" xfId="0" applyFont="1" applyAlignment="1">
      <alignment horizontal="right"/>
    </xf>
    <xf numFmtId="14" fontId="5" fillId="0" borderId="0" xfId="0" applyNumberFormat="1" applyFont="1" applyAlignment="1">
      <alignment horizontal="centerContinuous"/>
    </xf>
    <xf numFmtId="0" fontId="0" fillId="0" borderId="0" xfId="0" applyAlignment="1">
      <alignment horizontal="left" indent="2"/>
    </xf>
    <xf numFmtId="14" fontId="10" fillId="0" borderId="0" xfId="0" applyNumberFormat="1" applyFont="1"/>
    <xf numFmtId="14" fontId="0" fillId="0" borderId="0" xfId="0" applyNumberFormat="1"/>
    <xf numFmtId="49" fontId="6" fillId="3" borderId="0" xfId="4" applyNumberFormat="1" applyFont="1" applyFill="1" applyAlignment="1" applyProtection="1">
      <alignment horizontal="right"/>
      <protection locked="0"/>
    </xf>
    <xf numFmtId="14" fontId="5" fillId="3" borderId="0" xfId="0" applyNumberFormat="1" applyFont="1" applyFill="1" applyProtection="1">
      <protection locked="0"/>
    </xf>
    <xf numFmtId="3" fontId="5" fillId="0" borderId="0" xfId="0" applyNumberFormat="1" applyFont="1" applyProtection="1">
      <protection locked="0"/>
    </xf>
    <xf numFmtId="3" fontId="17" fillId="3" borderId="0" xfId="0" applyNumberFormat="1" applyFont="1" applyFill="1" applyProtection="1">
      <protection locked="0"/>
    </xf>
    <xf numFmtId="0" fontId="3" fillId="0" borderId="0" xfId="0" applyFont="1" applyAlignment="1">
      <alignment horizontal="right" shrinkToFit="1"/>
    </xf>
    <xf numFmtId="0" fontId="0" fillId="0" borderId="0" xfId="0" applyAlignment="1">
      <alignment horizontal="right" shrinkToFit="1"/>
    </xf>
  </cellXfs>
  <cellStyles count="5">
    <cellStyle name="Comma" xfId="4" builtinId="3"/>
    <cellStyle name="Currency" xfId="1" builtinId="4"/>
    <cellStyle name="Normal" xfId="0" builtinId="0"/>
    <cellStyle name="Normal_07template"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36"/>
  <sheetViews>
    <sheetView tabSelected="1" zoomScaleNormal="100" zoomScaleSheetLayoutView="95" workbookViewId="0">
      <selection activeCell="D22" sqref="D22"/>
    </sheetView>
  </sheetViews>
  <sheetFormatPr defaultRowHeight="13.2" x14ac:dyDescent="0.25"/>
  <cols>
    <col min="1" max="1" width="35.77734375" customWidth="1"/>
    <col min="2" max="2" width="10.109375" customWidth="1"/>
    <col min="3" max="3" width="2.77734375" customWidth="1"/>
    <col min="4" max="4" width="34.77734375" customWidth="1"/>
    <col min="5" max="5" width="11.88671875" customWidth="1"/>
    <col min="6" max="6" width="10" customWidth="1"/>
    <col min="8" max="8" width="8.88671875" bestFit="1" customWidth="1"/>
  </cols>
  <sheetData>
    <row r="1" spans="1:10" ht="15.6" x14ac:dyDescent="0.3">
      <c r="A1" s="81" t="s">
        <v>54</v>
      </c>
      <c r="D1" s="1" t="s">
        <v>0</v>
      </c>
      <c r="F1" s="110" t="s">
        <v>61</v>
      </c>
    </row>
    <row r="2" spans="1:10" ht="15.9" customHeight="1" x14ac:dyDescent="0.25">
      <c r="D2" s="62" t="s">
        <v>52</v>
      </c>
      <c r="E2" s="111">
        <v>45992</v>
      </c>
      <c r="H2" s="109"/>
    </row>
    <row r="3" spans="1:10" ht="21.75" customHeight="1" x14ac:dyDescent="0.25">
      <c r="A3" s="2" t="s">
        <v>22</v>
      </c>
      <c r="B3" s="3"/>
      <c r="C3" s="3"/>
      <c r="D3" s="3"/>
      <c r="E3" s="3"/>
      <c r="F3" s="3"/>
    </row>
    <row r="5" spans="1:10" ht="15" x14ac:dyDescent="0.25">
      <c r="A5" s="4" t="s">
        <v>1</v>
      </c>
      <c r="B5" s="5"/>
      <c r="C5" s="5"/>
      <c r="D5" s="4" t="s">
        <v>2</v>
      </c>
      <c r="E5" s="5"/>
      <c r="F5" s="5"/>
    </row>
    <row r="6" spans="1:10" ht="15" x14ac:dyDescent="0.25">
      <c r="A6" s="82" t="s">
        <v>55</v>
      </c>
      <c r="B6" s="82">
        <v>492</v>
      </c>
      <c r="C6" s="5"/>
      <c r="D6" s="59" t="s">
        <v>58</v>
      </c>
      <c r="E6" s="83">
        <v>33228</v>
      </c>
      <c r="F6" s="5"/>
    </row>
    <row r="7" spans="1:10" ht="15" x14ac:dyDescent="0.25">
      <c r="A7" s="82" t="s">
        <v>56</v>
      </c>
      <c r="B7" s="82">
        <v>-17</v>
      </c>
      <c r="C7" s="5"/>
      <c r="D7" s="59" t="s">
        <v>60</v>
      </c>
      <c r="E7" s="83">
        <v>0</v>
      </c>
      <c r="F7" s="5"/>
    </row>
    <row r="8" spans="1:10" ht="15.6" x14ac:dyDescent="0.3">
      <c r="A8" s="82" t="s">
        <v>57</v>
      </c>
      <c r="B8" s="82">
        <v>0</v>
      </c>
      <c r="C8" s="5"/>
      <c r="D8" s="58" t="s">
        <v>59</v>
      </c>
      <c r="E8" s="11">
        <f>E6+E7</f>
        <v>33228</v>
      </c>
      <c r="F8" s="5"/>
    </row>
    <row r="9" spans="1:10" ht="15" x14ac:dyDescent="0.25">
      <c r="A9" s="82"/>
      <c r="B9" s="82"/>
      <c r="C9" s="5"/>
      <c r="D9" s="59" t="str">
        <f>IF(F1=I18,"FY      TANF Caseload","FY "&amp;F1-1&amp;" TANF Caseload")</f>
        <v>FY 2025 TANF Caseload</v>
      </c>
      <c r="E9" s="113">
        <v>12731</v>
      </c>
      <c r="F9" s="5"/>
      <c r="J9" s="112"/>
    </row>
    <row r="10" spans="1:10" ht="15" x14ac:dyDescent="0.25">
      <c r="A10" s="82"/>
      <c r="B10" s="82"/>
      <c r="C10" s="5"/>
      <c r="D10" s="59" t="str">
        <f>IF(F1="","FY      SSP Caseload","FY "&amp;F1-1&amp;" SSP Caseload")</f>
        <v>FY 2025 SSP Caseload</v>
      </c>
      <c r="E10" s="83">
        <v>0</v>
      </c>
      <c r="F10" s="5"/>
    </row>
    <row r="11" spans="1:10" ht="15.6" x14ac:dyDescent="0.3">
      <c r="A11" s="82"/>
      <c r="B11" s="82"/>
      <c r="C11" s="5"/>
      <c r="D11" s="58" t="str">
        <f>IF(F1="","Total FY      Caseload","Total FY "&amp;F1-1&amp;" Caseload")</f>
        <v>Total FY 2025 Caseload</v>
      </c>
      <c r="E11" s="11">
        <v>12731</v>
      </c>
      <c r="F11" s="5"/>
    </row>
    <row r="12" spans="1:10" ht="15" x14ac:dyDescent="0.25">
      <c r="A12" s="82"/>
      <c r="B12" s="82"/>
      <c r="C12" s="5"/>
      <c r="D12" s="59" t="str">
        <f>IF(F1="","Excess MOE Cases in FY     ","Excess MOE Cases in FY "&amp;F1-1&amp;"")</f>
        <v>Excess MOE Cases in FY 2025</v>
      </c>
      <c r="E12" s="99">
        <f>'Excess MOE Worksheet'!F26</f>
        <v>231.49963972481427</v>
      </c>
      <c r="F12" s="5"/>
    </row>
    <row r="13" spans="1:10" ht="15.6" x14ac:dyDescent="0.3">
      <c r="A13" s="82"/>
      <c r="B13" s="82"/>
      <c r="C13" s="5"/>
      <c r="D13" s="58" t="str">
        <f>IF(F1="","Adjusted FY      Caseload","Adjusted FY "&amp;F1-1&amp;" Caseload")</f>
        <v>Adjusted FY 2025 Caseload</v>
      </c>
      <c r="E13" s="11">
        <f>E11-E12</f>
        <v>12499.500360275186</v>
      </c>
      <c r="F13" s="7"/>
    </row>
    <row r="14" spans="1:10" ht="15" x14ac:dyDescent="0.25">
      <c r="A14" s="82"/>
      <c r="B14" s="82"/>
      <c r="C14" s="5"/>
      <c r="D14" s="59" t="s">
        <v>42</v>
      </c>
      <c r="E14" s="6">
        <f>E8-E13</f>
        <v>20728.499639724814</v>
      </c>
      <c r="F14" s="7">
        <f>IF(E8=0,0,E14/E8)</f>
        <v>0.62382628023729425</v>
      </c>
    </row>
    <row r="15" spans="1:10" ht="15" x14ac:dyDescent="0.25">
      <c r="A15" s="82"/>
      <c r="B15" s="82"/>
      <c r="C15" s="5"/>
      <c r="D15" s="59" t="s">
        <v>3</v>
      </c>
      <c r="E15" s="6">
        <f>E14+B26</f>
        <v>21203.499639724814</v>
      </c>
    </row>
    <row r="16" spans="1:10" ht="15" x14ac:dyDescent="0.25">
      <c r="A16" s="82"/>
      <c r="B16" s="82"/>
      <c r="C16" s="5"/>
      <c r="D16" s="5"/>
      <c r="E16" s="5"/>
      <c r="F16" s="5"/>
    </row>
    <row r="17" spans="1:6" ht="15.6" x14ac:dyDescent="0.3">
      <c r="A17" s="82"/>
      <c r="B17" s="82"/>
      <c r="C17" s="5"/>
      <c r="D17" s="5"/>
      <c r="E17" s="8" t="s">
        <v>4</v>
      </c>
      <c r="F17" s="9">
        <f>IF(E8&lt;=0,0,(IF(E15/E8&gt;F14,F14,E15/E8)))</f>
        <v>0.62382628023729425</v>
      </c>
    </row>
    <row r="18" spans="1:6" ht="15" x14ac:dyDescent="0.25">
      <c r="A18" s="82"/>
      <c r="B18" s="82"/>
      <c r="C18" s="5"/>
      <c r="D18" s="5"/>
      <c r="E18" s="8"/>
    </row>
    <row r="19" spans="1:6" ht="15" x14ac:dyDescent="0.25">
      <c r="A19" s="82"/>
      <c r="B19" s="82"/>
      <c r="C19" s="5"/>
    </row>
    <row r="20" spans="1:6" ht="15" x14ac:dyDescent="0.25">
      <c r="A20" s="82"/>
      <c r="B20" s="82"/>
      <c r="C20" s="5"/>
    </row>
    <row r="21" spans="1:6" ht="15" x14ac:dyDescent="0.25">
      <c r="A21" s="82"/>
      <c r="B21" s="82"/>
      <c r="C21" s="5"/>
    </row>
    <row r="22" spans="1:6" ht="15.6" x14ac:dyDescent="0.3">
      <c r="A22" s="82"/>
      <c r="B22" s="82"/>
      <c r="C22" s="5"/>
      <c r="F22" s="9"/>
    </row>
    <row r="23" spans="1:6" ht="15" x14ac:dyDescent="0.25">
      <c r="A23" s="82"/>
      <c r="B23" s="82"/>
      <c r="C23" s="5"/>
    </row>
    <row r="24" spans="1:6" ht="15" x14ac:dyDescent="0.25">
      <c r="A24" s="82"/>
      <c r="B24" s="82"/>
      <c r="C24" s="5"/>
      <c r="D24" s="5"/>
      <c r="E24" s="8"/>
    </row>
    <row r="25" spans="1:6" ht="15.6" x14ac:dyDescent="0.3">
      <c r="A25" s="82"/>
      <c r="B25" s="82"/>
      <c r="C25" s="5"/>
      <c r="D25" s="5"/>
      <c r="E25" s="8"/>
      <c r="F25" s="9"/>
    </row>
    <row r="26" spans="1:6" ht="15.6" x14ac:dyDescent="0.3">
      <c r="A26" s="10" t="s">
        <v>5</v>
      </c>
      <c r="B26" s="11">
        <f>SUM(B6:B25)</f>
        <v>475</v>
      </c>
      <c r="C26" s="12"/>
      <c r="D26" s="5"/>
      <c r="E26" s="8"/>
      <c r="F26" s="9"/>
    </row>
    <row r="27" spans="1:6" ht="15.6" x14ac:dyDescent="0.3">
      <c r="D27" s="5"/>
      <c r="E27" s="8"/>
      <c r="F27" s="9"/>
    </row>
    <row r="28" spans="1:6" ht="15.6" x14ac:dyDescent="0.3">
      <c r="D28" s="5"/>
      <c r="E28" s="8"/>
      <c r="F28" s="9"/>
    </row>
    <row r="29" spans="1:6" ht="15.6" x14ac:dyDescent="0.3">
      <c r="D29" s="5"/>
      <c r="E29" s="8"/>
      <c r="F29" s="9"/>
    </row>
    <row r="30" spans="1:6" ht="15.6" x14ac:dyDescent="0.3">
      <c r="D30" s="5"/>
      <c r="E30" s="8"/>
      <c r="F30" s="9"/>
    </row>
    <row r="31" spans="1:6" ht="15.6" x14ac:dyDescent="0.3">
      <c r="D31" s="5"/>
      <c r="E31" s="8"/>
      <c r="F31" s="9"/>
    </row>
    <row r="32" spans="1:6" ht="15.6" x14ac:dyDescent="0.3">
      <c r="D32" s="5"/>
      <c r="E32" s="5"/>
      <c r="F32" s="9"/>
    </row>
    <row r="33" spans="4:6" ht="15" x14ac:dyDescent="0.25">
      <c r="D33" s="5"/>
      <c r="E33" s="6"/>
      <c r="F33" s="5"/>
    </row>
    <row r="34" spans="4:6" ht="15" x14ac:dyDescent="0.25">
      <c r="D34" s="5"/>
      <c r="E34" s="5"/>
      <c r="F34" s="5"/>
    </row>
    <row r="35" spans="4:6" ht="15" x14ac:dyDescent="0.25">
      <c r="D35" s="12"/>
      <c r="E35" s="12"/>
      <c r="F35" s="5"/>
    </row>
    <row r="36" spans="4:6" ht="15" x14ac:dyDescent="0.25">
      <c r="F36" s="12"/>
    </row>
  </sheetData>
  <sheetProtection insertRows="0"/>
  <phoneticPr fontId="2" type="noConversion"/>
  <dataValidations xWindow="755" yWindow="301" count="8">
    <dataValidation type="textLength" showInputMessage="1" showErrorMessage="1" promptTitle="State name" prompt="Enter State name here." sqref="A1" xr:uid="{00000000-0002-0000-0000-000001000000}">
      <formula1>1</formula1>
      <formula2>50</formula2>
    </dataValidation>
    <dataValidation allowBlank="1" showInputMessage="1" showErrorMessage="1" promptTitle="Name of Eligibility Change" prompt="Enter the name of each eligibility change from Part 1 in this column." sqref="A6:A25" xr:uid="{00000000-0002-0000-0000-000002000000}"/>
    <dataValidation allowBlank="1" showInputMessage="1" showErrorMessage="1" promptTitle="Comparison year SSP caseload" prompt="Enter the average monthly data for the comparison year SSP Caseload" sqref="E10" xr:uid="{00000000-0002-0000-0000-000003000000}"/>
    <dataValidation allowBlank="1" showInputMessage="1" showErrorMessage="1" promptTitle="Cases Funded with Excess MOE" prompt="Do NOT enter data here.  The number of cases funded with Excess MOE will automatcially appear using the data from the Excess MOE Worksheet.  If you have not already done so, complete the Excess MOE Worksheet. " sqref="E12" xr:uid="{00000000-0002-0000-0000-000004000000}"/>
    <dataValidation allowBlank="1" showInputMessage="1" showErrorMessage="1" promptTitle="FY 2005 TANF Caseload data" prompt="Enter the average monthly data for the FY 2005 TANF Caseload" sqref="E6" xr:uid="{00000000-0002-0000-0000-000006000000}"/>
    <dataValidation allowBlank="1" showInputMessage="1" showErrorMessage="1" promptTitle="FY 2005 SSP Caseload data" prompt="Enter the average monthly data for the FY 2005 SSP Caseload" sqref="E7" xr:uid="{00000000-0002-0000-0000-000007000000}"/>
    <dataValidation allowBlank="1" showInputMessage="1" showErrorMessage="1" promptTitle="Comparison year TANF caseload" prompt="Enter the average monthly data for the comparison year TANF Caseload " sqref="E9 J9 F1 E2" xr:uid="{00000000-0002-0000-0000-000008000000}"/>
    <dataValidation allowBlank="1" showInputMessage="1" showErrorMessage="1" promptTitle="Name of Eligibility Change" prompt="Enter the number of each eligibility change from Part 1 in this column." sqref="B6:B25" xr:uid="{00000000-0002-0000-0000-000009000000}"/>
  </dataValidations>
  <printOptions horizontalCentered="1" headings="1" gridLines="1"/>
  <pageMargins left="0.25" right="0.25" top="1.25" bottom="0.25" header="0.5" footer="0.5"/>
  <pageSetup scale="96" fitToHeight="0" orientation="portrait" r:id="rId1"/>
  <headerFooter alignWithMargins="0">
    <oddHeader>&amp;C&amp;"Arial,Bold"&amp;12FORM ACF-202 – TANF CASELOAD REDUCTION REPORT
Overall Credit</oddHeader>
    <oddFooter xml:space="preserve">&amp;LOMB Control No.:  0970-0338  &amp;RExpiration Date:   11/30/2023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F36"/>
  <sheetViews>
    <sheetView zoomScale="95" zoomScaleNormal="95" zoomScaleSheetLayoutView="95" workbookViewId="0">
      <selection activeCell="D22" sqref="D22"/>
    </sheetView>
  </sheetViews>
  <sheetFormatPr defaultRowHeight="13.2" x14ac:dyDescent="0.25"/>
  <cols>
    <col min="1" max="1" width="35.77734375" customWidth="1"/>
    <col min="2" max="2" width="10.109375" customWidth="1"/>
    <col min="3" max="3" width="2.77734375" customWidth="1"/>
    <col min="4" max="4" width="37" customWidth="1"/>
    <col min="5" max="5" width="11.88671875" customWidth="1"/>
    <col min="6" max="6" width="10" customWidth="1"/>
  </cols>
  <sheetData>
    <row r="1" spans="1:6" ht="15.6" x14ac:dyDescent="0.3">
      <c r="A1" s="55" t="str">
        <f>IF('Calculation Worksheet'!A1="State?","",'Calculation Worksheet'!A1)</f>
        <v>Tennessee</v>
      </c>
      <c r="D1" s="1" t="s">
        <v>0</v>
      </c>
      <c r="F1" s="10">
        <v>2026</v>
      </c>
    </row>
    <row r="2" spans="1:6" ht="15.9" customHeight="1" x14ac:dyDescent="0.25">
      <c r="D2" s="62" t="s">
        <v>52</v>
      </c>
      <c r="E2" s="108">
        <f>IF('Calculation Worksheet'!E2="","",'Calculation Worksheet'!E2)</f>
        <v>45992</v>
      </c>
    </row>
    <row r="3" spans="1:6" ht="21.75" customHeight="1" x14ac:dyDescent="0.25">
      <c r="A3" s="2" t="s">
        <v>50</v>
      </c>
      <c r="B3" s="3"/>
      <c r="C3" s="3"/>
      <c r="D3" s="3"/>
      <c r="E3" s="3"/>
      <c r="F3" s="3"/>
    </row>
    <row r="5" spans="1:6" ht="15" x14ac:dyDescent="0.25">
      <c r="A5" s="4" t="s">
        <v>1</v>
      </c>
      <c r="B5" s="5"/>
      <c r="C5" s="5"/>
      <c r="D5" s="4" t="s">
        <v>2</v>
      </c>
      <c r="E5" s="5"/>
      <c r="F5" s="5"/>
    </row>
    <row r="6" spans="1:6" ht="15" x14ac:dyDescent="0.25">
      <c r="A6" s="82"/>
      <c r="B6" s="82"/>
      <c r="C6" s="5"/>
      <c r="D6" s="59" t="s">
        <v>47</v>
      </c>
      <c r="E6" s="83"/>
      <c r="F6" s="5"/>
    </row>
    <row r="7" spans="1:6" ht="15" x14ac:dyDescent="0.25">
      <c r="A7" s="82"/>
      <c r="B7" s="82"/>
      <c r="C7" s="5"/>
      <c r="D7" s="59" t="s">
        <v>48</v>
      </c>
      <c r="E7" s="83"/>
      <c r="F7" s="5"/>
    </row>
    <row r="8" spans="1:6" ht="15.6" x14ac:dyDescent="0.3">
      <c r="A8" s="82"/>
      <c r="B8" s="82"/>
      <c r="C8" s="5"/>
      <c r="D8" s="58" t="s">
        <v>23</v>
      </c>
      <c r="E8" s="11">
        <f>E6+E7</f>
        <v>0</v>
      </c>
      <c r="F8" s="5"/>
    </row>
    <row r="9" spans="1:6" ht="15" x14ac:dyDescent="0.25">
      <c r="A9" s="82"/>
      <c r="B9" s="82"/>
      <c r="C9" s="5"/>
      <c r="D9" s="59" t="str">
        <f>IF(F1="","FY      TANF 2-Parent Caseload","FY "&amp;F1-1&amp;" TANF 2-Parent Caseload")</f>
        <v>FY 2025 TANF 2-Parent Caseload</v>
      </c>
      <c r="E9" s="83"/>
      <c r="F9" s="5"/>
    </row>
    <row r="10" spans="1:6" ht="15" x14ac:dyDescent="0.25">
      <c r="A10" s="82"/>
      <c r="B10" s="82"/>
      <c r="C10" s="5"/>
      <c r="D10" s="59" t="str">
        <f>IF(F1="","FY      SSP 2-Parent Caseload","FY "&amp;F1-1&amp;" SSP 2-Parent Caseload")</f>
        <v>FY 2025 SSP 2-Parent Caseload</v>
      </c>
      <c r="E10" s="83"/>
      <c r="F10" s="5"/>
    </row>
    <row r="11" spans="1:6" ht="15.6" x14ac:dyDescent="0.3">
      <c r="A11" s="82"/>
      <c r="B11" s="82"/>
      <c r="C11" s="5"/>
      <c r="D11" s="58" t="str">
        <f>IF(F1="","Total FY      2-Parent Caseload","Total FY "&amp;F1-1&amp;" 2-Parent Caseload")</f>
        <v>Total FY 2025 2-Parent Caseload</v>
      </c>
      <c r="E11" s="11">
        <f>E9+E10</f>
        <v>0</v>
      </c>
      <c r="F11" s="5"/>
    </row>
    <row r="12" spans="1:6" ht="15" x14ac:dyDescent="0.25">
      <c r="A12" s="82"/>
      <c r="B12" s="82"/>
      <c r="C12" s="5"/>
      <c r="D12" s="59" t="str">
        <f>IF(F1="","Excess MOE 2-Parent Cases in FY     ","Excess MOE 2-Parent Cases in FY "&amp;F1-1&amp;"")</f>
        <v>Excess MOE 2-Parent Cases in FY 2025</v>
      </c>
      <c r="E12" s="99">
        <f>'Excess MOE Worksheet'!F27</f>
        <v>0</v>
      </c>
      <c r="F12" s="5"/>
    </row>
    <row r="13" spans="1:6" ht="15.6" x14ac:dyDescent="0.3">
      <c r="A13" s="82"/>
      <c r="B13" s="82"/>
      <c r="C13" s="5"/>
      <c r="D13" s="58" t="str">
        <f>IF(F1="","Adjusted FY      Caseload","Adjusted FY "&amp;F1-1&amp;" Caseload")</f>
        <v>Adjusted FY 2025 Caseload</v>
      </c>
      <c r="E13" s="11">
        <f>E11-E12</f>
        <v>0</v>
      </c>
      <c r="F13" s="7"/>
    </row>
    <row r="14" spans="1:6" ht="15" x14ac:dyDescent="0.25">
      <c r="A14" s="82"/>
      <c r="B14" s="82"/>
      <c r="C14" s="5"/>
      <c r="D14" s="59" t="s">
        <v>42</v>
      </c>
      <c r="E14" s="6">
        <f>E8-E13</f>
        <v>0</v>
      </c>
      <c r="F14" s="7">
        <f>IF(E8=0,0,E14/E8)</f>
        <v>0</v>
      </c>
    </row>
    <row r="15" spans="1:6" ht="15" x14ac:dyDescent="0.25">
      <c r="A15" s="82"/>
      <c r="B15" s="82"/>
      <c r="C15" s="5"/>
      <c r="D15" s="59" t="s">
        <v>3</v>
      </c>
      <c r="E15" s="6">
        <f>E14+B26</f>
        <v>0</v>
      </c>
    </row>
    <row r="16" spans="1:6" ht="15" x14ac:dyDescent="0.25">
      <c r="A16" s="82"/>
      <c r="B16" s="82"/>
      <c r="C16" s="5"/>
      <c r="D16" s="5"/>
      <c r="E16" s="5"/>
      <c r="F16" s="5"/>
    </row>
    <row r="17" spans="1:6" ht="15.6" x14ac:dyDescent="0.3">
      <c r="A17" s="82"/>
      <c r="B17" s="82"/>
      <c r="C17" s="5"/>
      <c r="D17" s="5"/>
      <c r="E17" s="8" t="s">
        <v>49</v>
      </c>
      <c r="F17" s="9">
        <f>IF(E8&lt;=0,0,(IF(E15/E8&gt;F14,F14,E15/E8)))</f>
        <v>0</v>
      </c>
    </row>
    <row r="18" spans="1:6" ht="15" x14ac:dyDescent="0.25">
      <c r="A18" s="82"/>
      <c r="B18" s="82"/>
      <c r="C18" s="5"/>
      <c r="D18" s="5"/>
      <c r="E18" s="8"/>
    </row>
    <row r="19" spans="1:6" ht="15" x14ac:dyDescent="0.25">
      <c r="A19" s="82"/>
      <c r="B19" s="82"/>
      <c r="C19" s="5"/>
    </row>
    <row r="20" spans="1:6" ht="15" x14ac:dyDescent="0.25">
      <c r="A20" s="82"/>
      <c r="B20" s="82"/>
      <c r="C20" s="5"/>
    </row>
    <row r="21" spans="1:6" ht="15" x14ac:dyDescent="0.25">
      <c r="A21" s="82"/>
      <c r="B21" s="82"/>
      <c r="C21" s="5"/>
    </row>
    <row r="22" spans="1:6" ht="15.6" x14ac:dyDescent="0.3">
      <c r="A22" s="82"/>
      <c r="B22" s="82"/>
      <c r="C22" s="5"/>
      <c r="F22" s="9"/>
    </row>
    <row r="23" spans="1:6" ht="15" x14ac:dyDescent="0.25">
      <c r="A23" s="82"/>
      <c r="B23" s="82"/>
      <c r="C23" s="5"/>
    </row>
    <row r="24" spans="1:6" ht="15" x14ac:dyDescent="0.25">
      <c r="A24" s="82"/>
      <c r="B24" s="82"/>
      <c r="C24" s="5"/>
      <c r="D24" s="5"/>
      <c r="E24" s="8"/>
    </row>
    <row r="25" spans="1:6" ht="15.6" x14ac:dyDescent="0.3">
      <c r="A25" s="82"/>
      <c r="B25" s="82"/>
      <c r="C25" s="5"/>
      <c r="D25" s="5"/>
      <c r="E25" s="8"/>
      <c r="F25" s="9"/>
    </row>
    <row r="26" spans="1:6" ht="15.6" x14ac:dyDescent="0.3">
      <c r="A26" s="10" t="s">
        <v>5</v>
      </c>
      <c r="B26" s="11">
        <f>SUM(B6:B25)</f>
        <v>0</v>
      </c>
      <c r="C26" s="12"/>
      <c r="D26" s="5"/>
      <c r="E26" s="8"/>
      <c r="F26" s="9"/>
    </row>
    <row r="27" spans="1:6" ht="15.6" x14ac:dyDescent="0.3">
      <c r="D27" s="5"/>
      <c r="E27" s="8"/>
      <c r="F27" s="9"/>
    </row>
    <row r="28" spans="1:6" ht="15.6" x14ac:dyDescent="0.3">
      <c r="D28" s="5"/>
      <c r="E28" s="8"/>
      <c r="F28" s="9"/>
    </row>
    <row r="29" spans="1:6" ht="15.6" x14ac:dyDescent="0.3">
      <c r="D29" s="5"/>
      <c r="E29" s="8"/>
      <c r="F29" s="9"/>
    </row>
    <row r="30" spans="1:6" ht="15.6" x14ac:dyDescent="0.3">
      <c r="D30" s="5"/>
      <c r="E30" s="8"/>
      <c r="F30" s="9"/>
    </row>
    <row r="31" spans="1:6" ht="15.6" x14ac:dyDescent="0.3">
      <c r="D31" s="5"/>
      <c r="E31" s="8"/>
      <c r="F31" s="9"/>
    </row>
    <row r="32" spans="1:6" ht="15.6" x14ac:dyDescent="0.3">
      <c r="D32" s="5"/>
      <c r="E32" s="5"/>
      <c r="F32" s="9"/>
    </row>
    <row r="33" spans="4:6" ht="15" x14ac:dyDescent="0.25">
      <c r="D33" s="5"/>
      <c r="E33" s="6"/>
      <c r="F33" s="5"/>
    </row>
    <row r="34" spans="4:6" ht="15" x14ac:dyDescent="0.25">
      <c r="D34" s="5"/>
      <c r="E34" s="5"/>
      <c r="F34" s="5"/>
    </row>
    <row r="35" spans="4:6" ht="15" x14ac:dyDescent="0.25">
      <c r="D35" s="12"/>
      <c r="E35" s="12"/>
      <c r="F35" s="5"/>
    </row>
    <row r="36" spans="4:6" ht="15" x14ac:dyDescent="0.25">
      <c r="F36" s="12"/>
    </row>
  </sheetData>
  <sheetProtection insertRows="0"/>
  <phoneticPr fontId="2" type="noConversion"/>
  <dataValidations xWindow="726" yWindow="378" count="10">
    <dataValidation allowBlank="1" showInputMessage="1" showErrorMessage="1" promptTitle="Name of Eligibility Change" prompt="Enter the name of each eligibility change from Part 1 in this column." sqref="A6:A25" xr:uid="{00000000-0002-0000-0100-000000000000}"/>
    <dataValidation allowBlank="1" showInputMessage="1" showErrorMessage="1" promptTitle="Comparison year SSP 2-parent" prompt="Enter the  average monthly data for the comparison year SSP 2-Parent Caseload" sqref="E10" xr:uid="{00000000-0002-0000-0100-000001000000}"/>
    <dataValidation allowBlank="1" showInputMessage="1" showErrorMessage="1" promptTitle="Cases Funded with Excess MOE" prompt="Do NOT enter data here.  The number of cases funded with Excess MOE will automatcially appear using the data from the Excess MOE Worksheet.  If you have not already done so, complete the Excess MOE Worksheet. " sqref="E12" xr:uid="{00000000-0002-0000-0100-000002000000}"/>
    <dataValidation allowBlank="1" showInputMessage="1" showErrorMessage="1" promptTitle="State Name" prompt="State name appears automatically when entered on the Calculation Worksheet in cell A1." sqref="A1" xr:uid="{00000000-0002-0000-0100-000003000000}"/>
    <dataValidation allowBlank="1" showInputMessage="1" showErrorMessage="1" errorTitle="Incorrect year format" error="You may only enter the 4-digit year with no letters.  " promptTitle="Fiscal Year" prompt="The FY to which the credit applies enters automatically when entered on the Calculation Worksheet.  _x000a__x000a_Comparison year automatically calculated below." sqref="F1" xr:uid="{00000000-0002-0000-0100-000004000000}"/>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E2" xr:uid="{00000000-0002-0000-0100-000005000000}"/>
    <dataValidation allowBlank="1" showInputMessage="1" showErrorMessage="1" promptTitle="Name of Eligibility Change" prompt="Enter the number of each eligibility change from Part 1 in this column." sqref="B6:B25" xr:uid="{00000000-0002-0000-0100-000006000000}"/>
    <dataValidation allowBlank="1" showInputMessage="1" showErrorMessage="1" promptTitle="FY 2005 TANF 2-Parent Caseload" prompt="Enter the average monthly data for the FY 2005 TANF 2-Parent Caseload" sqref="E6" xr:uid="{00000000-0002-0000-0100-000007000000}"/>
    <dataValidation allowBlank="1" showInputMessage="1" showErrorMessage="1" promptTitle="FY 2005 SSP 2-Parent Caseload" prompt="Enter the average monthly data for FY 2005 SSP 2-Parent Caseload " sqref="E7" xr:uid="{00000000-0002-0000-0100-000008000000}"/>
    <dataValidation allowBlank="1" showInputMessage="1" showErrorMessage="1" promptTitle="Comparison year TANF 2-parent " prompt="Enter the average monthly data for the comparison year TANF 2-Parent Caseload " sqref="E9" xr:uid="{00000000-0002-0000-0100-000009000000}"/>
  </dataValidations>
  <printOptions horizontalCentered="1" headings="1" gridLines="1"/>
  <pageMargins left="0.25" right="0.25" top="1.25" bottom="0.25" header="0.5" footer="0.5"/>
  <pageSetup scale="93" fitToHeight="0" orientation="portrait" r:id="rId1"/>
  <headerFooter alignWithMargins="0">
    <oddHeader>&amp;C&amp;"Arial,Bold"&amp;12FORM ACF-202 – TANF CASELOAD REDUCTION REPORT
Two-Parent Credit</oddHeader>
    <oddFooter xml:space="preserve">&amp;LOMB Approval No.:  0970-0338  &amp;RExpiration Date:  07/31/2014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N44"/>
  <sheetViews>
    <sheetView zoomScale="75" zoomScaleNormal="75" zoomScaleSheetLayoutView="80" workbookViewId="0">
      <selection activeCell="R24" sqref="R24"/>
    </sheetView>
  </sheetViews>
  <sheetFormatPr defaultColWidth="11.44140625" defaultRowHeight="15" x14ac:dyDescent="0.25"/>
  <cols>
    <col min="1" max="1" width="23" style="19" bestFit="1" customWidth="1"/>
    <col min="2" max="14" width="10" style="19" customWidth="1"/>
    <col min="15" max="16384" width="11.44140625" style="19"/>
  </cols>
  <sheetData>
    <row r="1" spans="1:14" ht="22.2" customHeight="1" x14ac:dyDescent="0.25">
      <c r="A1" s="54" t="str">
        <f>IF('Calculation Worksheet'!A1="State?","",'Calculation Worksheet'!A1)</f>
        <v>Tennessee</v>
      </c>
      <c r="B1" s="18"/>
      <c r="C1" s="18"/>
      <c r="D1" s="18"/>
      <c r="E1" s="18"/>
      <c r="F1" s="18"/>
      <c r="G1" s="18"/>
      <c r="H1" s="18"/>
      <c r="I1" s="18"/>
      <c r="J1" s="18"/>
      <c r="K1" s="18"/>
      <c r="L1" s="18"/>
      <c r="M1" s="18"/>
      <c r="N1" s="18"/>
    </row>
    <row r="2" spans="1:14" ht="15.6" x14ac:dyDescent="0.3">
      <c r="A2" s="91" t="s">
        <v>55</v>
      </c>
      <c r="B2" s="20"/>
      <c r="C2" s="18"/>
      <c r="D2" s="18"/>
      <c r="E2" s="18"/>
      <c r="F2" s="18"/>
      <c r="G2" s="18"/>
      <c r="H2" s="18"/>
      <c r="I2" s="18"/>
      <c r="J2" s="18"/>
      <c r="K2" s="18"/>
      <c r="L2" s="18"/>
      <c r="M2" s="18"/>
      <c r="N2" s="18"/>
    </row>
    <row r="3" spans="1:14" ht="15.6" x14ac:dyDescent="0.3">
      <c r="A3" s="21"/>
      <c r="B3" s="20"/>
      <c r="C3" s="18"/>
      <c r="D3" s="18"/>
      <c r="E3" s="18"/>
      <c r="F3" s="18"/>
      <c r="G3" s="18"/>
      <c r="H3" s="18"/>
      <c r="I3" s="18"/>
      <c r="J3" s="18"/>
      <c r="K3" s="18"/>
      <c r="L3" s="105" t="s">
        <v>52</v>
      </c>
      <c r="M3" s="106">
        <f>IF('Calculation Worksheet'!E2="","",'Calculation Worksheet'!E2)</f>
        <v>45992</v>
      </c>
      <c r="N3" s="18"/>
    </row>
    <row r="4" spans="1:14" ht="15.6" x14ac:dyDescent="0.3">
      <c r="A4" s="22"/>
      <c r="B4" s="94" t="str">
        <f>IF('Calculation Worksheet'!F1="","Impact on Each Month in FY ?","Impact on Each Month in FY "&amp; 'Calculation Worksheet'!F1-1  )</f>
        <v>Impact on Each Month in FY 2025</v>
      </c>
      <c r="C4" s="23"/>
      <c r="D4" s="23"/>
      <c r="E4" s="23"/>
      <c r="F4" s="23"/>
      <c r="G4" s="23"/>
      <c r="H4" s="23"/>
      <c r="I4" s="23"/>
      <c r="J4" s="23"/>
      <c r="K4" s="23"/>
      <c r="L4" s="23"/>
      <c r="M4" s="24"/>
      <c r="N4" s="22"/>
    </row>
    <row r="5" spans="1:14" s="27" customFormat="1" ht="19.95" customHeight="1" x14ac:dyDescent="0.25">
      <c r="A5" s="25"/>
      <c r="B5" s="14" t="s">
        <v>20</v>
      </c>
      <c r="C5" s="15" t="s">
        <v>6</v>
      </c>
      <c r="D5" s="15" t="s">
        <v>7</v>
      </c>
      <c r="E5" s="16" t="s">
        <v>21</v>
      </c>
      <c r="F5" s="16" t="s">
        <v>8</v>
      </c>
      <c r="G5" s="15" t="s">
        <v>9</v>
      </c>
      <c r="H5" s="15" t="s">
        <v>10</v>
      </c>
      <c r="I5" s="15" t="s">
        <v>11</v>
      </c>
      <c r="J5" s="15" t="s">
        <v>12</v>
      </c>
      <c r="K5" s="15" t="s">
        <v>13</v>
      </c>
      <c r="L5" s="15" t="s">
        <v>14</v>
      </c>
      <c r="M5" s="17" t="s">
        <v>15</v>
      </c>
      <c r="N5" s="26"/>
    </row>
    <row r="6" spans="1:14" s="27" customFormat="1" ht="17.399999999999999" customHeight="1" x14ac:dyDescent="0.3">
      <c r="A6" s="13" t="s">
        <v>16</v>
      </c>
      <c r="B6" s="28"/>
      <c r="C6" s="29"/>
      <c r="D6" s="29"/>
      <c r="E6" s="30"/>
      <c r="F6" s="30"/>
      <c r="G6" s="29"/>
      <c r="H6" s="29"/>
      <c r="I6" s="29"/>
      <c r="J6" s="29"/>
      <c r="K6" s="29"/>
      <c r="L6" s="29"/>
      <c r="M6" s="31"/>
      <c r="N6" s="26"/>
    </row>
    <row r="7" spans="1:14" s="27" customFormat="1" ht="17.399999999999999" customHeight="1" x14ac:dyDescent="0.25">
      <c r="A7" s="32" t="s">
        <v>19</v>
      </c>
      <c r="B7" s="84"/>
      <c r="C7" s="85"/>
      <c r="D7" s="85"/>
      <c r="E7" s="85"/>
      <c r="F7" s="85"/>
      <c r="G7" s="85"/>
      <c r="H7" s="85"/>
      <c r="I7" s="85"/>
      <c r="J7" s="85"/>
      <c r="K7" s="85"/>
      <c r="L7" s="85"/>
      <c r="M7" s="86"/>
      <c r="N7" s="26"/>
    </row>
    <row r="8" spans="1:14" x14ac:dyDescent="0.25">
      <c r="A8" s="33" t="s">
        <v>20</v>
      </c>
      <c r="B8" s="87">
        <v>539</v>
      </c>
      <c r="C8" s="88"/>
      <c r="D8" s="88"/>
      <c r="E8" s="88"/>
      <c r="F8" s="88"/>
      <c r="G8" s="88"/>
      <c r="H8" s="88"/>
      <c r="I8" s="88"/>
      <c r="J8" s="88"/>
      <c r="K8" s="88"/>
      <c r="L8" s="88"/>
      <c r="M8" s="89"/>
      <c r="N8" s="34"/>
    </row>
    <row r="9" spans="1:14" x14ac:dyDescent="0.25">
      <c r="A9" s="34" t="s">
        <v>6</v>
      </c>
      <c r="B9" s="95"/>
      <c r="C9" s="88">
        <v>528</v>
      </c>
      <c r="D9" s="88"/>
      <c r="E9" s="88"/>
      <c r="F9" s="88"/>
      <c r="G9" s="88"/>
      <c r="H9" s="88"/>
      <c r="I9" s="88"/>
      <c r="J9" s="88"/>
      <c r="K9" s="88"/>
      <c r="L9" s="88"/>
      <c r="M9" s="89"/>
      <c r="N9" s="34"/>
    </row>
    <row r="10" spans="1:14" x14ac:dyDescent="0.25">
      <c r="A10" s="34" t="s">
        <v>7</v>
      </c>
      <c r="B10" s="95"/>
      <c r="C10" s="97"/>
      <c r="D10" s="88">
        <v>526</v>
      </c>
      <c r="E10" s="88"/>
      <c r="F10" s="88"/>
      <c r="G10" s="88"/>
      <c r="H10" s="88"/>
      <c r="I10" s="88"/>
      <c r="J10" s="88"/>
      <c r="K10" s="88"/>
      <c r="L10" s="88"/>
      <c r="M10" s="89"/>
      <c r="N10" s="34"/>
    </row>
    <row r="11" spans="1:14" x14ac:dyDescent="0.25">
      <c r="A11" s="33" t="s">
        <v>21</v>
      </c>
      <c r="B11" s="95"/>
      <c r="C11" s="97"/>
      <c r="D11" s="97"/>
      <c r="E11" s="88">
        <v>489</v>
      </c>
      <c r="F11" s="88"/>
      <c r="G11" s="88"/>
      <c r="H11" s="88"/>
      <c r="I11" s="88"/>
      <c r="J11" s="88"/>
      <c r="K11" s="88"/>
      <c r="L11" s="88"/>
      <c r="M11" s="89"/>
      <c r="N11" s="34"/>
    </row>
    <row r="12" spans="1:14" x14ac:dyDescent="0.25">
      <c r="A12" s="35" t="s">
        <v>8</v>
      </c>
      <c r="B12" s="95"/>
      <c r="C12" s="97"/>
      <c r="D12" s="97"/>
      <c r="E12" s="97"/>
      <c r="F12" s="88">
        <v>436</v>
      </c>
      <c r="G12" s="88"/>
      <c r="H12" s="88"/>
      <c r="I12" s="88"/>
      <c r="J12" s="88"/>
      <c r="K12" s="88"/>
      <c r="L12" s="88"/>
      <c r="M12" s="89"/>
      <c r="N12" s="34"/>
    </row>
    <row r="13" spans="1:14" x14ac:dyDescent="0.25">
      <c r="A13" s="34" t="s">
        <v>9</v>
      </c>
      <c r="B13" s="95"/>
      <c r="C13" s="97"/>
      <c r="D13" s="97"/>
      <c r="E13" s="97"/>
      <c r="F13" s="97"/>
      <c r="G13" s="88">
        <v>411</v>
      </c>
      <c r="H13" s="88"/>
      <c r="I13" s="88"/>
      <c r="J13" s="88"/>
      <c r="K13" s="88"/>
      <c r="L13" s="88"/>
      <c r="M13" s="89"/>
      <c r="N13" s="34"/>
    </row>
    <row r="14" spans="1:14" x14ac:dyDescent="0.25">
      <c r="A14" s="34" t="s">
        <v>10</v>
      </c>
      <c r="B14" s="95"/>
      <c r="C14" s="97"/>
      <c r="D14" s="97"/>
      <c r="E14" s="97"/>
      <c r="F14" s="97"/>
      <c r="G14" s="97"/>
      <c r="H14" s="88">
        <v>447</v>
      </c>
      <c r="I14" s="88"/>
      <c r="J14" s="88"/>
      <c r="K14" s="88"/>
      <c r="L14" s="88"/>
      <c r="M14" s="89"/>
      <c r="N14" s="34"/>
    </row>
    <row r="15" spans="1:14" x14ac:dyDescent="0.25">
      <c r="A15" s="34" t="s">
        <v>11</v>
      </c>
      <c r="B15" s="95"/>
      <c r="C15" s="97"/>
      <c r="D15" s="97"/>
      <c r="E15" s="97"/>
      <c r="F15" s="97"/>
      <c r="G15" s="97"/>
      <c r="H15" s="97"/>
      <c r="I15" s="88">
        <v>467</v>
      </c>
      <c r="J15" s="88"/>
      <c r="K15" s="88"/>
      <c r="L15" s="88"/>
      <c r="M15" s="89"/>
      <c r="N15" s="34"/>
    </row>
    <row r="16" spans="1:14" x14ac:dyDescent="0.25">
      <c r="A16" s="34" t="s">
        <v>12</v>
      </c>
      <c r="B16" s="95"/>
      <c r="C16" s="97"/>
      <c r="D16" s="97"/>
      <c r="E16" s="97"/>
      <c r="F16" s="97"/>
      <c r="G16" s="97"/>
      <c r="H16" s="97"/>
      <c r="I16" s="97"/>
      <c r="J16" s="88">
        <v>493</v>
      </c>
      <c r="K16" s="88"/>
      <c r="L16" s="88"/>
      <c r="M16" s="89"/>
      <c r="N16" s="34"/>
    </row>
    <row r="17" spans="1:14" x14ac:dyDescent="0.25">
      <c r="A17" s="34" t="s">
        <v>13</v>
      </c>
      <c r="B17" s="95"/>
      <c r="C17" s="97"/>
      <c r="D17" s="97"/>
      <c r="E17" s="97"/>
      <c r="F17" s="97"/>
      <c r="G17" s="97"/>
      <c r="H17" s="97"/>
      <c r="I17" s="97"/>
      <c r="J17" s="97"/>
      <c r="K17" s="88">
        <v>517</v>
      </c>
      <c r="L17" s="88"/>
      <c r="M17" s="89"/>
      <c r="N17" s="34"/>
    </row>
    <row r="18" spans="1:14" x14ac:dyDescent="0.25">
      <c r="A18" s="34" t="s">
        <v>14</v>
      </c>
      <c r="B18" s="95"/>
      <c r="C18" s="97"/>
      <c r="D18" s="97"/>
      <c r="E18" s="97"/>
      <c r="F18" s="97"/>
      <c r="G18" s="97"/>
      <c r="H18" s="97"/>
      <c r="I18" s="97"/>
      <c r="J18" s="97"/>
      <c r="K18" s="97"/>
      <c r="L18" s="88">
        <v>523</v>
      </c>
      <c r="M18" s="89"/>
      <c r="N18" s="34"/>
    </row>
    <row r="19" spans="1:14" x14ac:dyDescent="0.25">
      <c r="A19" s="38" t="s">
        <v>15</v>
      </c>
      <c r="B19" s="96"/>
      <c r="C19" s="98"/>
      <c r="D19" s="98"/>
      <c r="E19" s="98"/>
      <c r="F19" s="98"/>
      <c r="G19" s="98"/>
      <c r="H19" s="98"/>
      <c r="I19" s="98"/>
      <c r="J19" s="98"/>
      <c r="K19" s="98"/>
      <c r="L19" s="98"/>
      <c r="M19" s="90">
        <v>524</v>
      </c>
      <c r="N19" s="36" t="s">
        <v>17</v>
      </c>
    </row>
    <row r="20" spans="1:14" x14ac:dyDescent="0.25">
      <c r="A20" s="34"/>
      <c r="B20" s="53"/>
      <c r="C20" s="47"/>
      <c r="D20" s="47"/>
      <c r="E20" s="47"/>
      <c r="F20" s="47"/>
      <c r="G20" s="47"/>
      <c r="H20" s="47"/>
      <c r="I20" s="47"/>
      <c r="J20" s="47"/>
      <c r="K20" s="47"/>
      <c r="L20" s="47"/>
      <c r="M20" s="47"/>
      <c r="N20" s="37" t="s">
        <v>18</v>
      </c>
    </row>
    <row r="21" spans="1:14" x14ac:dyDescent="0.25">
      <c r="A21" s="38" t="s">
        <v>18</v>
      </c>
      <c r="B21" s="39">
        <f t="shared" ref="B21:M21" si="0">SUM(B7:B19)</f>
        <v>539</v>
      </c>
      <c r="C21" s="40">
        <f t="shared" si="0"/>
        <v>528</v>
      </c>
      <c r="D21" s="40">
        <f t="shared" si="0"/>
        <v>526</v>
      </c>
      <c r="E21" s="40">
        <f t="shared" si="0"/>
        <v>489</v>
      </c>
      <c r="F21" s="40">
        <f t="shared" si="0"/>
        <v>436</v>
      </c>
      <c r="G21" s="40">
        <f t="shared" si="0"/>
        <v>411</v>
      </c>
      <c r="H21" s="40">
        <f t="shared" si="0"/>
        <v>447</v>
      </c>
      <c r="I21" s="40">
        <f t="shared" si="0"/>
        <v>467</v>
      </c>
      <c r="J21" s="40">
        <f t="shared" si="0"/>
        <v>493</v>
      </c>
      <c r="K21" s="40">
        <f t="shared" si="0"/>
        <v>517</v>
      </c>
      <c r="L21" s="40">
        <f t="shared" si="0"/>
        <v>523</v>
      </c>
      <c r="M21" s="41">
        <f t="shared" si="0"/>
        <v>524</v>
      </c>
      <c r="N21" s="42">
        <f>SUM(B21:M21)</f>
        <v>5900</v>
      </c>
    </row>
    <row r="22" spans="1:14" x14ac:dyDescent="0.25">
      <c r="A22" s="43"/>
      <c r="N22" s="44"/>
    </row>
    <row r="23" spans="1:14" x14ac:dyDescent="0.25">
      <c r="A23" s="45"/>
      <c r="B23" s="46"/>
      <c r="C23" s="46"/>
      <c r="D23" s="46"/>
      <c r="E23" s="46"/>
      <c r="F23" s="46"/>
      <c r="G23" s="46"/>
      <c r="H23" s="46"/>
      <c r="I23" s="46"/>
      <c r="J23" s="46"/>
      <c r="K23" s="46"/>
      <c r="L23" s="46"/>
      <c r="M23" s="93" t="str">
        <f>IF('Calculation Worksheet'!F1="","FY ? monthly average","FY "&amp; 'Calculation Worksheet'!F1-1&amp;" monthly average")</f>
        <v>FY 2025 monthly average</v>
      </c>
      <c r="N23" s="41">
        <f>N21/12</f>
        <v>491.66666666666669</v>
      </c>
    </row>
    <row r="24" spans="1:14" x14ac:dyDescent="0.25">
      <c r="N24" s="47"/>
    </row>
    <row r="25" spans="1:14" x14ac:dyDescent="0.25">
      <c r="N25" s="47"/>
    </row>
    <row r="26" spans="1:14" ht="15.6" x14ac:dyDescent="0.3">
      <c r="A26" s="20"/>
      <c r="B26" s="18"/>
      <c r="C26" s="18"/>
      <c r="D26" s="18"/>
      <c r="E26" s="18"/>
      <c r="F26" s="18"/>
      <c r="G26" s="18"/>
      <c r="H26" s="18"/>
      <c r="I26" s="18"/>
      <c r="J26" s="18"/>
      <c r="K26" s="18"/>
      <c r="L26" s="18"/>
      <c r="M26" s="18"/>
      <c r="N26" s="18"/>
    </row>
    <row r="28" spans="1:14" x14ac:dyDescent="0.25">
      <c r="A28" s="27"/>
      <c r="B28" s="48"/>
      <c r="C28" s="49"/>
      <c r="D28" s="49"/>
      <c r="E28" s="48"/>
      <c r="F28" s="48"/>
      <c r="G28" s="49"/>
      <c r="H28" s="49"/>
      <c r="I28" s="49"/>
      <c r="J28" s="49"/>
      <c r="K28" s="49"/>
      <c r="L28" s="49"/>
      <c r="M28" s="49"/>
      <c r="N28" s="27"/>
    </row>
    <row r="29" spans="1:14" x14ac:dyDescent="0.25">
      <c r="B29" s="47"/>
      <c r="C29" s="47"/>
      <c r="D29" s="47"/>
      <c r="E29" s="47"/>
      <c r="F29" s="47"/>
      <c r="G29" s="47"/>
      <c r="H29" s="47"/>
      <c r="I29" s="47"/>
      <c r="J29" s="47"/>
      <c r="K29" s="47"/>
      <c r="L29" s="47"/>
      <c r="M29" s="47"/>
    </row>
    <row r="30" spans="1:14" x14ac:dyDescent="0.25">
      <c r="A30" s="50"/>
      <c r="B30" s="47"/>
      <c r="C30" s="47"/>
      <c r="D30" s="47"/>
      <c r="E30" s="47"/>
      <c r="F30" s="47"/>
      <c r="G30" s="47"/>
      <c r="H30" s="47"/>
      <c r="I30" s="47"/>
      <c r="J30" s="47"/>
      <c r="K30" s="47"/>
      <c r="L30" s="47"/>
      <c r="M30" s="47"/>
    </row>
    <row r="31" spans="1:14" x14ac:dyDescent="0.25">
      <c r="B31" s="47"/>
      <c r="C31" s="47"/>
      <c r="D31" s="47"/>
      <c r="E31" s="47"/>
      <c r="F31" s="47"/>
      <c r="G31" s="47"/>
      <c r="H31" s="47"/>
      <c r="I31" s="47"/>
      <c r="J31" s="47"/>
      <c r="K31" s="47"/>
      <c r="L31" s="47"/>
      <c r="M31" s="47"/>
    </row>
    <row r="32" spans="1:14" x14ac:dyDescent="0.25">
      <c r="B32" s="47"/>
      <c r="C32" s="47"/>
      <c r="D32" s="47"/>
      <c r="E32" s="47"/>
      <c r="F32" s="47"/>
      <c r="G32" s="47"/>
      <c r="H32" s="47"/>
      <c r="I32" s="47"/>
      <c r="J32" s="47"/>
      <c r="K32" s="47"/>
      <c r="L32" s="47"/>
      <c r="M32" s="47"/>
    </row>
    <row r="33" spans="1:14" x14ac:dyDescent="0.25">
      <c r="A33" s="50"/>
      <c r="B33" s="47"/>
      <c r="C33" s="47"/>
      <c r="D33" s="47"/>
      <c r="E33" s="47"/>
      <c r="F33" s="47"/>
      <c r="G33" s="47"/>
      <c r="H33" s="47"/>
      <c r="I33" s="47"/>
      <c r="J33" s="47"/>
      <c r="K33" s="47"/>
      <c r="L33" s="47"/>
      <c r="M33" s="47"/>
    </row>
    <row r="34" spans="1:14" x14ac:dyDescent="0.25">
      <c r="A34" s="51"/>
      <c r="B34" s="47"/>
      <c r="C34" s="47"/>
      <c r="D34" s="47"/>
      <c r="E34" s="47"/>
      <c r="F34" s="47"/>
      <c r="G34" s="47"/>
      <c r="H34" s="47"/>
      <c r="I34" s="47"/>
      <c r="J34" s="47"/>
      <c r="K34" s="47"/>
      <c r="L34" s="47"/>
      <c r="M34" s="47"/>
    </row>
    <row r="35" spans="1:14" x14ac:dyDescent="0.25">
      <c r="B35" s="47"/>
      <c r="C35" s="47"/>
      <c r="D35" s="47"/>
      <c r="E35" s="47"/>
      <c r="F35" s="47"/>
      <c r="G35" s="47"/>
      <c r="H35" s="47"/>
      <c r="I35" s="47"/>
      <c r="J35" s="47"/>
      <c r="K35" s="47"/>
      <c r="L35" s="47"/>
      <c r="M35" s="47"/>
    </row>
    <row r="36" spans="1:14" x14ac:dyDescent="0.25">
      <c r="B36" s="47"/>
      <c r="C36" s="47"/>
      <c r="D36" s="47"/>
      <c r="E36" s="47"/>
      <c r="F36" s="47"/>
      <c r="G36" s="47"/>
      <c r="H36" s="47"/>
      <c r="I36" s="47"/>
      <c r="J36" s="47"/>
      <c r="K36" s="47"/>
      <c r="L36" s="47"/>
      <c r="M36" s="47"/>
    </row>
    <row r="37" spans="1:14" x14ac:dyDescent="0.25">
      <c r="B37" s="47"/>
      <c r="C37" s="47"/>
      <c r="D37" s="47"/>
      <c r="E37" s="47"/>
      <c r="F37" s="47"/>
      <c r="G37" s="47"/>
      <c r="H37" s="47"/>
      <c r="I37" s="47"/>
      <c r="J37" s="47"/>
      <c r="K37" s="47"/>
      <c r="L37" s="47"/>
      <c r="M37" s="47"/>
    </row>
    <row r="38" spans="1:14" x14ac:dyDescent="0.25">
      <c r="B38" s="47"/>
      <c r="C38" s="47"/>
      <c r="D38" s="47"/>
      <c r="E38" s="47"/>
      <c r="F38" s="47"/>
      <c r="G38" s="47"/>
      <c r="H38" s="47"/>
      <c r="I38" s="47"/>
      <c r="J38" s="47"/>
      <c r="K38" s="47"/>
      <c r="L38" s="47"/>
      <c r="M38" s="47"/>
    </row>
    <row r="39" spans="1:14" x14ac:dyDescent="0.25">
      <c r="B39" s="47"/>
      <c r="C39" s="47"/>
      <c r="D39" s="47"/>
      <c r="E39" s="47"/>
      <c r="F39" s="47"/>
      <c r="G39" s="47"/>
      <c r="H39" s="47"/>
      <c r="I39" s="47"/>
      <c r="J39" s="47"/>
      <c r="K39" s="47"/>
      <c r="L39" s="47"/>
      <c r="M39" s="47"/>
    </row>
    <row r="40" spans="1:14" x14ac:dyDescent="0.25">
      <c r="B40" s="47"/>
      <c r="C40" s="47"/>
      <c r="D40" s="47"/>
      <c r="E40" s="47"/>
      <c r="F40" s="47"/>
      <c r="G40" s="47"/>
      <c r="H40" s="47"/>
      <c r="I40" s="47"/>
      <c r="J40" s="47"/>
      <c r="K40" s="47"/>
      <c r="L40" s="47"/>
      <c r="M40" s="47"/>
    </row>
    <row r="41" spans="1:14" x14ac:dyDescent="0.25">
      <c r="B41" s="47"/>
      <c r="C41" s="47"/>
      <c r="D41" s="47"/>
      <c r="E41" s="47"/>
      <c r="F41" s="47"/>
      <c r="G41" s="47"/>
      <c r="H41" s="47"/>
      <c r="I41" s="47"/>
      <c r="J41" s="47"/>
      <c r="K41" s="47"/>
      <c r="L41" s="47"/>
      <c r="M41" s="47"/>
      <c r="N41" s="52"/>
    </row>
    <row r="42" spans="1:14" x14ac:dyDescent="0.25">
      <c r="B42" s="47"/>
      <c r="C42" s="47"/>
      <c r="D42" s="47"/>
      <c r="E42" s="47"/>
      <c r="F42" s="47"/>
      <c r="G42" s="47"/>
      <c r="H42" s="47"/>
      <c r="I42" s="47"/>
      <c r="J42" s="47"/>
      <c r="K42" s="47"/>
      <c r="L42" s="47"/>
      <c r="M42" s="47"/>
      <c r="N42" s="47"/>
    </row>
    <row r="44" spans="1:14" x14ac:dyDescent="0.25">
      <c r="N44" s="47"/>
    </row>
  </sheetData>
  <sheetProtection sheet="1" objects="1" scenarios="1"/>
  <phoneticPr fontId="7" type="noConversion"/>
  <dataValidations xWindow="166" yWindow="139" count="2">
    <dataValidation allowBlank="1" showInputMessage="1" showErrorMessage="1" promptTitle="State Name" prompt="State name appears automatically when entered on the Calculation _x000a_Worksheet in cell A1." sqref="A1" xr:uid="{00000000-0002-0000-0200-000000000000}"/>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M3" xr:uid="{00000000-0002-0000-0200-000001000000}"/>
  </dataValidations>
  <printOptions horizontalCentered="1"/>
  <pageMargins left="0.25" right="0.25" top="0.5" bottom="0.5" header="0.25" footer="0.5"/>
  <pageSetup scale="89" fitToHeight="0" orientation="landscape" r:id="rId1"/>
  <headerFooter alignWithMargins="0">
    <oddFooter>&amp;LOMB Approval #:  0970-0338&amp;RExpiration Date:  07/31/2014</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AFFDF-B223-4574-B333-927E8D4B09D8}">
  <sheetPr>
    <pageSetUpPr fitToPage="1"/>
  </sheetPr>
  <dimension ref="A1:N44"/>
  <sheetViews>
    <sheetView zoomScale="75" zoomScaleNormal="75" zoomScaleSheetLayoutView="80" workbookViewId="0">
      <selection activeCell="A2" sqref="A2"/>
    </sheetView>
  </sheetViews>
  <sheetFormatPr defaultColWidth="11.44140625" defaultRowHeight="15" x14ac:dyDescent="0.25"/>
  <cols>
    <col min="1" max="1" width="23" style="19" bestFit="1" customWidth="1"/>
    <col min="2" max="14" width="10" style="19" customWidth="1"/>
    <col min="15" max="16384" width="11.44140625" style="19"/>
  </cols>
  <sheetData>
    <row r="1" spans="1:14" ht="22.2" customHeight="1" x14ac:dyDescent="0.25">
      <c r="A1" s="54" t="str">
        <f>IF('Calculation Worksheet'!A1="State?","",'Calculation Worksheet'!A1)</f>
        <v>Tennessee</v>
      </c>
      <c r="B1" s="18"/>
      <c r="C1" s="18"/>
      <c r="D1" s="18"/>
      <c r="E1" s="18"/>
      <c r="F1" s="18"/>
      <c r="G1" s="18"/>
      <c r="H1" s="18"/>
      <c r="I1" s="18"/>
      <c r="J1" s="18"/>
      <c r="K1" s="18"/>
      <c r="L1" s="18"/>
      <c r="M1" s="18"/>
      <c r="N1" s="18"/>
    </row>
    <row r="2" spans="1:14" ht="15.6" x14ac:dyDescent="0.3">
      <c r="A2" s="91" t="s">
        <v>56</v>
      </c>
      <c r="B2" s="20"/>
      <c r="C2" s="18"/>
      <c r="D2" s="18"/>
      <c r="E2" s="18"/>
      <c r="F2" s="18"/>
      <c r="G2" s="18"/>
      <c r="H2" s="18"/>
      <c r="I2" s="18"/>
      <c r="J2" s="18"/>
      <c r="K2" s="18"/>
      <c r="L2" s="18"/>
      <c r="M2" s="18"/>
      <c r="N2" s="18"/>
    </row>
    <row r="3" spans="1:14" ht="15.6" x14ac:dyDescent="0.3">
      <c r="A3" s="21"/>
      <c r="B3" s="20"/>
      <c r="C3" s="18"/>
      <c r="D3" s="18"/>
      <c r="E3" s="18"/>
      <c r="F3" s="18"/>
      <c r="G3" s="18"/>
      <c r="H3" s="18"/>
      <c r="I3" s="18"/>
      <c r="J3" s="18"/>
      <c r="K3" s="18"/>
      <c r="L3" s="105" t="s">
        <v>52</v>
      </c>
      <c r="M3" s="106">
        <f>IF('Calculation Worksheet'!E2="","",'Calculation Worksheet'!E2)</f>
        <v>45992</v>
      </c>
      <c r="N3" s="18"/>
    </row>
    <row r="4" spans="1:14" ht="15.6" x14ac:dyDescent="0.3">
      <c r="A4" s="22"/>
      <c r="B4" s="94" t="str">
        <f>IF('Calculation Worksheet'!F1="","Impact on Each Month in FY ?","Impact on Each Month in FY "&amp; 'Calculation Worksheet'!F1-1  )</f>
        <v>Impact on Each Month in FY 2025</v>
      </c>
      <c r="C4" s="23"/>
      <c r="D4" s="23"/>
      <c r="E4" s="23"/>
      <c r="F4" s="23"/>
      <c r="G4" s="23"/>
      <c r="H4" s="23"/>
      <c r="I4" s="23"/>
      <c r="J4" s="23"/>
      <c r="K4" s="23"/>
      <c r="L4" s="23"/>
      <c r="M4" s="24"/>
      <c r="N4" s="22"/>
    </row>
    <row r="5" spans="1:14" s="27" customFormat="1" ht="19.95" customHeight="1" x14ac:dyDescent="0.25">
      <c r="A5" s="25"/>
      <c r="B5" s="14" t="s">
        <v>20</v>
      </c>
      <c r="C5" s="15" t="s">
        <v>6</v>
      </c>
      <c r="D5" s="15" t="s">
        <v>7</v>
      </c>
      <c r="E5" s="16" t="s">
        <v>21</v>
      </c>
      <c r="F5" s="16" t="s">
        <v>8</v>
      </c>
      <c r="G5" s="15" t="s">
        <v>9</v>
      </c>
      <c r="H5" s="15" t="s">
        <v>10</v>
      </c>
      <c r="I5" s="15" t="s">
        <v>11</v>
      </c>
      <c r="J5" s="15" t="s">
        <v>12</v>
      </c>
      <c r="K5" s="15" t="s">
        <v>13</v>
      </c>
      <c r="L5" s="15" t="s">
        <v>14</v>
      </c>
      <c r="M5" s="17" t="s">
        <v>15</v>
      </c>
      <c r="N5" s="26"/>
    </row>
    <row r="6" spans="1:14" s="27" customFormat="1" ht="17.399999999999999" customHeight="1" x14ac:dyDescent="0.3">
      <c r="A6" s="13" t="s">
        <v>16</v>
      </c>
      <c r="B6" s="28"/>
      <c r="C6" s="29"/>
      <c r="D6" s="29"/>
      <c r="E6" s="30"/>
      <c r="F6" s="30"/>
      <c r="G6" s="29"/>
      <c r="H6" s="29"/>
      <c r="I6" s="29"/>
      <c r="J6" s="29"/>
      <c r="K6" s="29"/>
      <c r="L6" s="29"/>
      <c r="M6" s="31"/>
      <c r="N6" s="26"/>
    </row>
    <row r="7" spans="1:14" s="27" customFormat="1" ht="17.399999999999999" customHeight="1" x14ac:dyDescent="0.25">
      <c r="A7" s="32" t="s">
        <v>19</v>
      </c>
      <c r="B7" s="84"/>
      <c r="C7" s="85"/>
      <c r="D7" s="85"/>
      <c r="E7" s="85"/>
      <c r="F7" s="85"/>
      <c r="G7" s="85"/>
      <c r="H7" s="85"/>
      <c r="I7" s="85"/>
      <c r="J7" s="85"/>
      <c r="K7" s="85"/>
      <c r="L7" s="85"/>
      <c r="M7" s="86"/>
      <c r="N7" s="26"/>
    </row>
    <row r="8" spans="1:14" x14ac:dyDescent="0.25">
      <c r="A8" s="33" t="s">
        <v>20</v>
      </c>
      <c r="B8" s="87">
        <v>-28</v>
      </c>
      <c r="C8" s="88"/>
      <c r="D8" s="88"/>
      <c r="E8" s="88"/>
      <c r="F8" s="88"/>
      <c r="G8" s="88"/>
      <c r="H8" s="88"/>
      <c r="I8" s="88"/>
      <c r="J8" s="88"/>
      <c r="K8" s="88"/>
      <c r="L8" s="88"/>
      <c r="M8" s="89"/>
      <c r="N8" s="34"/>
    </row>
    <row r="9" spans="1:14" x14ac:dyDescent="0.25">
      <c r="A9" s="34" t="s">
        <v>6</v>
      </c>
      <c r="B9" s="95"/>
      <c r="C9" s="88">
        <v>-18</v>
      </c>
      <c r="D9" s="88"/>
      <c r="E9" s="88"/>
      <c r="F9" s="88"/>
      <c r="G9" s="88"/>
      <c r="H9" s="88"/>
      <c r="I9" s="88"/>
      <c r="J9" s="88"/>
      <c r="K9" s="88"/>
      <c r="L9" s="88"/>
      <c r="M9" s="89"/>
      <c r="N9" s="34"/>
    </row>
    <row r="10" spans="1:14" x14ac:dyDescent="0.25">
      <c r="A10" s="34" t="s">
        <v>7</v>
      </c>
      <c r="B10" s="95"/>
      <c r="C10" s="97"/>
      <c r="D10" s="88">
        <v>-17</v>
      </c>
      <c r="E10" s="88"/>
      <c r="F10" s="88"/>
      <c r="G10" s="88"/>
      <c r="H10" s="88"/>
      <c r="I10" s="88"/>
      <c r="J10" s="88"/>
      <c r="K10" s="88"/>
      <c r="L10" s="88"/>
      <c r="M10" s="89"/>
      <c r="N10" s="34"/>
    </row>
    <row r="11" spans="1:14" x14ac:dyDescent="0.25">
      <c r="A11" s="33" t="s">
        <v>21</v>
      </c>
      <c r="B11" s="95"/>
      <c r="C11" s="97"/>
      <c r="D11" s="97"/>
      <c r="E11" s="88">
        <v>-23</v>
      </c>
      <c r="F11" s="88"/>
      <c r="G11" s="88"/>
      <c r="H11" s="88"/>
      <c r="I11" s="88"/>
      <c r="J11" s="88"/>
      <c r="K11" s="88"/>
      <c r="L11" s="88"/>
      <c r="M11" s="89"/>
      <c r="N11" s="34"/>
    </row>
    <row r="12" spans="1:14" x14ac:dyDescent="0.25">
      <c r="A12" s="35" t="s">
        <v>8</v>
      </c>
      <c r="B12" s="95"/>
      <c r="C12" s="97"/>
      <c r="D12" s="97"/>
      <c r="E12" s="97"/>
      <c r="F12" s="88">
        <v>-11</v>
      </c>
      <c r="G12" s="88"/>
      <c r="H12" s="88"/>
      <c r="I12" s="88"/>
      <c r="J12" s="88"/>
      <c r="K12" s="88"/>
      <c r="L12" s="88"/>
      <c r="M12" s="89"/>
      <c r="N12" s="34"/>
    </row>
    <row r="13" spans="1:14" x14ac:dyDescent="0.25">
      <c r="A13" s="34" t="s">
        <v>9</v>
      </c>
      <c r="B13" s="95"/>
      <c r="C13" s="97"/>
      <c r="D13" s="97"/>
      <c r="E13" s="97"/>
      <c r="F13" s="97"/>
      <c r="G13" s="88">
        <v>-17</v>
      </c>
      <c r="H13" s="88"/>
      <c r="I13" s="88"/>
      <c r="J13" s="88"/>
      <c r="K13" s="88"/>
      <c r="L13" s="88"/>
      <c r="M13" s="89"/>
      <c r="N13" s="34"/>
    </row>
    <row r="14" spans="1:14" x14ac:dyDescent="0.25">
      <c r="A14" s="34" t="s">
        <v>10</v>
      </c>
      <c r="B14" s="95"/>
      <c r="C14" s="97"/>
      <c r="D14" s="97"/>
      <c r="E14" s="97"/>
      <c r="F14" s="97"/>
      <c r="G14" s="97"/>
      <c r="H14" s="88">
        <v>-16</v>
      </c>
      <c r="I14" s="88"/>
      <c r="J14" s="88"/>
      <c r="K14" s="88"/>
      <c r="L14" s="88"/>
      <c r="M14" s="89"/>
      <c r="N14" s="34"/>
    </row>
    <row r="15" spans="1:14" x14ac:dyDescent="0.25">
      <c r="A15" s="34" t="s">
        <v>11</v>
      </c>
      <c r="B15" s="95"/>
      <c r="C15" s="97"/>
      <c r="D15" s="97"/>
      <c r="E15" s="97"/>
      <c r="F15" s="97"/>
      <c r="G15" s="97"/>
      <c r="H15" s="97"/>
      <c r="I15" s="88">
        <v>-10</v>
      </c>
      <c r="J15" s="88"/>
      <c r="K15" s="88"/>
      <c r="L15" s="88"/>
      <c r="M15" s="89"/>
      <c r="N15" s="34"/>
    </row>
    <row r="16" spans="1:14" x14ac:dyDescent="0.25">
      <c r="A16" s="34" t="s">
        <v>12</v>
      </c>
      <c r="B16" s="95"/>
      <c r="C16" s="97"/>
      <c r="D16" s="97"/>
      <c r="E16" s="97"/>
      <c r="F16" s="97"/>
      <c r="G16" s="97"/>
      <c r="H16" s="97"/>
      <c r="I16" s="97"/>
      <c r="J16" s="88">
        <v>-13</v>
      </c>
      <c r="K16" s="88"/>
      <c r="L16" s="88"/>
      <c r="M16" s="89"/>
      <c r="N16" s="34"/>
    </row>
    <row r="17" spans="1:14" x14ac:dyDescent="0.25">
      <c r="A17" s="34" t="s">
        <v>13</v>
      </c>
      <c r="B17" s="95"/>
      <c r="C17" s="97"/>
      <c r="D17" s="97"/>
      <c r="E17" s="97"/>
      <c r="F17" s="97"/>
      <c r="G17" s="97"/>
      <c r="H17" s="97"/>
      <c r="I17" s="97"/>
      <c r="J17" s="97"/>
      <c r="K17" s="88">
        <v>-10</v>
      </c>
      <c r="L17" s="88"/>
      <c r="M17" s="89"/>
      <c r="N17" s="34"/>
    </row>
    <row r="18" spans="1:14" x14ac:dyDescent="0.25">
      <c r="A18" s="34" t="s">
        <v>14</v>
      </c>
      <c r="B18" s="95"/>
      <c r="C18" s="97"/>
      <c r="D18" s="97"/>
      <c r="E18" s="97"/>
      <c r="F18" s="97"/>
      <c r="G18" s="97"/>
      <c r="H18" s="97"/>
      <c r="I18" s="97"/>
      <c r="J18" s="97"/>
      <c r="K18" s="97"/>
      <c r="L18" s="88">
        <v>-21</v>
      </c>
      <c r="M18" s="89"/>
      <c r="N18" s="34"/>
    </row>
    <row r="19" spans="1:14" x14ac:dyDescent="0.25">
      <c r="A19" s="38" t="s">
        <v>15</v>
      </c>
      <c r="B19" s="96"/>
      <c r="C19" s="98"/>
      <c r="D19" s="98"/>
      <c r="E19" s="98"/>
      <c r="F19" s="98"/>
      <c r="G19" s="98"/>
      <c r="H19" s="98"/>
      <c r="I19" s="98"/>
      <c r="J19" s="98"/>
      <c r="K19" s="98"/>
      <c r="L19" s="98"/>
      <c r="M19" s="90">
        <v>-16</v>
      </c>
      <c r="N19" s="36" t="s">
        <v>17</v>
      </c>
    </row>
    <row r="20" spans="1:14" x14ac:dyDescent="0.25">
      <c r="A20" s="34"/>
      <c r="B20" s="53"/>
      <c r="C20" s="47"/>
      <c r="D20" s="47"/>
      <c r="E20" s="47"/>
      <c r="F20" s="47"/>
      <c r="G20" s="47"/>
      <c r="H20" s="47"/>
      <c r="I20" s="47"/>
      <c r="J20" s="47"/>
      <c r="K20" s="47"/>
      <c r="L20" s="47"/>
      <c r="M20" s="47"/>
      <c r="N20" s="37" t="s">
        <v>18</v>
      </c>
    </row>
    <row r="21" spans="1:14" x14ac:dyDescent="0.25">
      <c r="A21" s="38" t="s">
        <v>18</v>
      </c>
      <c r="B21" s="39">
        <f t="shared" ref="B21:M21" si="0">SUM(B7:B19)</f>
        <v>-28</v>
      </c>
      <c r="C21" s="40">
        <f t="shared" si="0"/>
        <v>-18</v>
      </c>
      <c r="D21" s="40">
        <f t="shared" si="0"/>
        <v>-17</v>
      </c>
      <c r="E21" s="40">
        <f t="shared" si="0"/>
        <v>-23</v>
      </c>
      <c r="F21" s="40">
        <f t="shared" si="0"/>
        <v>-11</v>
      </c>
      <c r="G21" s="40">
        <f t="shared" si="0"/>
        <v>-17</v>
      </c>
      <c r="H21" s="40">
        <f t="shared" si="0"/>
        <v>-16</v>
      </c>
      <c r="I21" s="40">
        <f t="shared" si="0"/>
        <v>-10</v>
      </c>
      <c r="J21" s="40">
        <f t="shared" si="0"/>
        <v>-13</v>
      </c>
      <c r="K21" s="40">
        <f t="shared" si="0"/>
        <v>-10</v>
      </c>
      <c r="L21" s="40">
        <f t="shared" si="0"/>
        <v>-21</v>
      </c>
      <c r="M21" s="41">
        <f t="shared" si="0"/>
        <v>-16</v>
      </c>
      <c r="N21" s="42">
        <f>SUM(B21:M21)</f>
        <v>-200</v>
      </c>
    </row>
    <row r="22" spans="1:14" x14ac:dyDescent="0.25">
      <c r="A22" s="43"/>
      <c r="N22" s="44"/>
    </row>
    <row r="23" spans="1:14" x14ac:dyDescent="0.25">
      <c r="A23" s="45"/>
      <c r="B23" s="46"/>
      <c r="C23" s="46"/>
      <c r="D23" s="46"/>
      <c r="E23" s="46"/>
      <c r="F23" s="46"/>
      <c r="G23" s="46"/>
      <c r="H23" s="46"/>
      <c r="I23" s="46"/>
      <c r="J23" s="46"/>
      <c r="K23" s="46"/>
      <c r="L23" s="46"/>
      <c r="M23" s="93" t="str">
        <f>IF('Calculation Worksheet'!F1="","FY ? monthly average","FY "&amp; 'Calculation Worksheet'!F1-1&amp;" monthly average")</f>
        <v>FY 2025 monthly average</v>
      </c>
      <c r="N23" s="41">
        <f>N21/12</f>
        <v>-16.666666666666668</v>
      </c>
    </row>
    <row r="24" spans="1:14" x14ac:dyDescent="0.25">
      <c r="N24" s="47"/>
    </row>
    <row r="25" spans="1:14" x14ac:dyDescent="0.25">
      <c r="N25" s="47"/>
    </row>
    <row r="26" spans="1:14" ht="15.6" x14ac:dyDescent="0.3">
      <c r="A26" s="20"/>
      <c r="B26" s="18"/>
      <c r="C26" s="18"/>
      <c r="D26" s="18"/>
      <c r="E26" s="18"/>
      <c r="F26" s="18"/>
      <c r="G26" s="18"/>
      <c r="H26" s="18"/>
      <c r="I26" s="18"/>
      <c r="J26" s="18"/>
      <c r="K26" s="18"/>
      <c r="L26" s="18"/>
      <c r="M26" s="18"/>
      <c r="N26" s="18"/>
    </row>
    <row r="28" spans="1:14" x14ac:dyDescent="0.25">
      <c r="A28" s="27"/>
      <c r="B28" s="48"/>
      <c r="C28" s="49"/>
      <c r="D28" s="49"/>
      <c r="E28" s="48"/>
      <c r="F28" s="48"/>
      <c r="G28" s="49"/>
      <c r="H28" s="49"/>
      <c r="I28" s="49"/>
      <c r="J28" s="49"/>
      <c r="K28" s="49"/>
      <c r="L28" s="49"/>
      <c r="M28" s="49"/>
      <c r="N28" s="27"/>
    </row>
    <row r="29" spans="1:14" x14ac:dyDescent="0.25">
      <c r="B29" s="47"/>
      <c r="C29" s="47"/>
      <c r="D29" s="47"/>
      <c r="E29" s="47"/>
      <c r="F29" s="47"/>
      <c r="G29" s="47"/>
      <c r="H29" s="47"/>
      <c r="I29" s="47"/>
      <c r="J29" s="47"/>
      <c r="K29" s="47"/>
      <c r="L29" s="47"/>
      <c r="M29" s="47"/>
    </row>
    <row r="30" spans="1:14" x14ac:dyDescent="0.25">
      <c r="A30" s="50"/>
      <c r="B30" s="47"/>
      <c r="C30" s="47"/>
      <c r="D30" s="47"/>
      <c r="E30" s="47"/>
      <c r="F30" s="47"/>
      <c r="G30" s="47"/>
      <c r="H30" s="47"/>
      <c r="I30" s="47"/>
      <c r="J30" s="47"/>
      <c r="K30" s="47"/>
      <c r="L30" s="47"/>
      <c r="M30" s="47"/>
    </row>
    <row r="31" spans="1:14" x14ac:dyDescent="0.25">
      <c r="B31" s="47"/>
      <c r="C31" s="47"/>
      <c r="D31" s="47"/>
      <c r="E31" s="47"/>
      <c r="F31" s="47"/>
      <c r="G31" s="47"/>
      <c r="H31" s="47"/>
      <c r="I31" s="47"/>
      <c r="J31" s="47"/>
      <c r="K31" s="47"/>
      <c r="L31" s="47"/>
      <c r="M31" s="47"/>
    </row>
    <row r="32" spans="1:14" x14ac:dyDescent="0.25">
      <c r="B32" s="47"/>
      <c r="C32" s="47"/>
      <c r="D32" s="47"/>
      <c r="E32" s="47"/>
      <c r="F32" s="47"/>
      <c r="G32" s="47"/>
      <c r="H32" s="47"/>
      <c r="I32" s="47"/>
      <c r="J32" s="47"/>
      <c r="K32" s="47"/>
      <c r="L32" s="47"/>
      <c r="M32" s="47"/>
    </row>
    <row r="33" spans="1:14" x14ac:dyDescent="0.25">
      <c r="A33" s="50"/>
      <c r="B33" s="47"/>
      <c r="C33" s="47"/>
      <c r="D33" s="47"/>
      <c r="E33" s="47"/>
      <c r="F33" s="47"/>
      <c r="G33" s="47"/>
      <c r="H33" s="47"/>
      <c r="I33" s="47"/>
      <c r="J33" s="47"/>
      <c r="K33" s="47"/>
      <c r="L33" s="47"/>
      <c r="M33" s="47"/>
    </row>
    <row r="34" spans="1:14" x14ac:dyDescent="0.25">
      <c r="A34" s="51"/>
      <c r="B34" s="47"/>
      <c r="C34" s="47"/>
      <c r="D34" s="47"/>
      <c r="E34" s="47"/>
      <c r="F34" s="47"/>
      <c r="G34" s="47"/>
      <c r="H34" s="47"/>
      <c r="I34" s="47"/>
      <c r="J34" s="47"/>
      <c r="K34" s="47"/>
      <c r="L34" s="47"/>
      <c r="M34" s="47"/>
    </row>
    <row r="35" spans="1:14" x14ac:dyDescent="0.25">
      <c r="B35" s="47"/>
      <c r="C35" s="47"/>
      <c r="D35" s="47"/>
      <c r="E35" s="47"/>
      <c r="F35" s="47"/>
      <c r="G35" s="47"/>
      <c r="H35" s="47"/>
      <c r="I35" s="47"/>
      <c r="J35" s="47"/>
      <c r="K35" s="47"/>
      <c r="L35" s="47"/>
      <c r="M35" s="47"/>
    </row>
    <row r="36" spans="1:14" x14ac:dyDescent="0.25">
      <c r="B36" s="47"/>
      <c r="C36" s="47"/>
      <c r="D36" s="47"/>
      <c r="E36" s="47"/>
      <c r="F36" s="47"/>
      <c r="G36" s="47"/>
      <c r="H36" s="47"/>
      <c r="I36" s="47"/>
      <c r="J36" s="47"/>
      <c r="K36" s="47"/>
      <c r="L36" s="47"/>
      <c r="M36" s="47"/>
    </row>
    <row r="37" spans="1:14" x14ac:dyDescent="0.25">
      <c r="B37" s="47"/>
      <c r="C37" s="47"/>
      <c r="D37" s="47"/>
      <c r="E37" s="47"/>
      <c r="F37" s="47"/>
      <c r="G37" s="47"/>
      <c r="H37" s="47"/>
      <c r="I37" s="47"/>
      <c r="J37" s="47"/>
      <c r="K37" s="47"/>
      <c r="L37" s="47"/>
      <c r="M37" s="47"/>
    </row>
    <row r="38" spans="1:14" x14ac:dyDescent="0.25">
      <c r="B38" s="47"/>
      <c r="C38" s="47"/>
      <c r="D38" s="47"/>
      <c r="E38" s="47"/>
      <c r="F38" s="47"/>
      <c r="G38" s="47"/>
      <c r="H38" s="47"/>
      <c r="I38" s="47"/>
      <c r="J38" s="47"/>
      <c r="K38" s="47"/>
      <c r="L38" s="47"/>
      <c r="M38" s="47"/>
    </row>
    <row r="39" spans="1:14" x14ac:dyDescent="0.25">
      <c r="B39" s="47"/>
      <c r="C39" s="47"/>
      <c r="D39" s="47"/>
      <c r="E39" s="47"/>
      <c r="F39" s="47"/>
      <c r="G39" s="47"/>
      <c r="H39" s="47"/>
      <c r="I39" s="47"/>
      <c r="J39" s="47"/>
      <c r="K39" s="47"/>
      <c r="L39" s="47"/>
      <c r="M39" s="47"/>
    </row>
    <row r="40" spans="1:14" x14ac:dyDescent="0.25">
      <c r="B40" s="47"/>
      <c r="C40" s="47"/>
      <c r="D40" s="47"/>
      <c r="E40" s="47"/>
      <c r="F40" s="47"/>
      <c r="G40" s="47"/>
      <c r="H40" s="47"/>
      <c r="I40" s="47"/>
      <c r="J40" s="47"/>
      <c r="K40" s="47"/>
      <c r="L40" s="47"/>
      <c r="M40" s="47"/>
    </row>
    <row r="41" spans="1:14" x14ac:dyDescent="0.25">
      <c r="B41" s="47"/>
      <c r="C41" s="47"/>
      <c r="D41" s="47"/>
      <c r="E41" s="47"/>
      <c r="F41" s="47"/>
      <c r="G41" s="47"/>
      <c r="H41" s="47"/>
      <c r="I41" s="47"/>
      <c r="J41" s="47"/>
      <c r="K41" s="47"/>
      <c r="L41" s="47"/>
      <c r="M41" s="47"/>
      <c r="N41" s="52"/>
    </row>
    <row r="42" spans="1:14" x14ac:dyDescent="0.25">
      <c r="B42" s="47"/>
      <c r="C42" s="47"/>
      <c r="D42" s="47"/>
      <c r="E42" s="47"/>
      <c r="F42" s="47"/>
      <c r="G42" s="47"/>
      <c r="H42" s="47"/>
      <c r="I42" s="47"/>
      <c r="J42" s="47"/>
      <c r="K42" s="47"/>
      <c r="L42" s="47"/>
      <c r="M42" s="47"/>
      <c r="N42" s="47"/>
    </row>
    <row r="44" spans="1:14" x14ac:dyDescent="0.25">
      <c r="N44" s="47"/>
    </row>
  </sheetData>
  <sheetProtection sheet="1" objects="1" scenarios="1"/>
  <dataValidations count="2">
    <dataValidation allowBlank="1" showInputMessage="1" showErrorMessage="1" promptTitle="State Name" prompt="State name appears automatically when entered on the Calculation _x000a_Worksheet in cell A1." sqref="A1" xr:uid="{C7A2D4A1-B330-491B-9441-A7D9DDADAA1A}"/>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M3" xr:uid="{180EA95C-C67C-44A5-8195-5021856FEFFF}"/>
  </dataValidations>
  <printOptions horizontalCentered="1"/>
  <pageMargins left="0.25" right="0.25" top="0.5" bottom="0.5" header="0.25" footer="0.5"/>
  <pageSetup scale="89" fitToHeight="0" orientation="landscape" r:id="rId1"/>
  <headerFooter alignWithMargins="0">
    <oddFooter>&amp;LOMB Approval #:  0970-0338&amp;RExpiration Date:  07/31/2014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pageSetUpPr fitToPage="1"/>
  </sheetPr>
  <dimension ref="A1:F33"/>
  <sheetViews>
    <sheetView zoomScaleNormal="100" zoomScaleSheetLayoutView="100" workbookViewId="0">
      <selection activeCell="H8" sqref="H8"/>
    </sheetView>
  </sheetViews>
  <sheetFormatPr defaultColWidth="9.109375" defaultRowHeight="13.2" x14ac:dyDescent="0.25"/>
  <cols>
    <col min="1" max="1" width="31.88671875" customWidth="1"/>
    <col min="3" max="3" width="5.109375" customWidth="1"/>
    <col min="4" max="4" width="28.21875" customWidth="1"/>
    <col min="5" max="5" width="14.44140625" customWidth="1"/>
    <col min="6" max="6" width="12.44140625" customWidth="1"/>
  </cols>
  <sheetData>
    <row r="1" spans="1:6" ht="15.6" x14ac:dyDescent="0.3">
      <c r="A1" s="55" t="str">
        <f>IF('Calculation Worksheet'!A1="State?","",'Calculation Worksheet'!A1)</f>
        <v>Tennessee</v>
      </c>
      <c r="E1" s="62" t="s">
        <v>0</v>
      </c>
      <c r="F1" s="10" t="str">
        <f>IF('Calculation Worksheet'!F1="","",'Calculation Worksheet'!F1)</f>
        <v>2026</v>
      </c>
    </row>
    <row r="2" spans="1:6" ht="15.9" customHeight="1" x14ac:dyDescent="0.25">
      <c r="E2" s="62" t="s">
        <v>53</v>
      </c>
      <c r="F2" s="108">
        <f>IF('Calculation Worksheet'!E2="","",'Calculation Worksheet'!E2)</f>
        <v>45992</v>
      </c>
    </row>
    <row r="3" spans="1:6" ht="21.75" customHeight="1" x14ac:dyDescent="0.3">
      <c r="A3" s="63" t="s">
        <v>26</v>
      </c>
      <c r="B3" s="64"/>
      <c r="C3" s="3"/>
      <c r="D3" s="3"/>
      <c r="E3" s="3"/>
      <c r="F3" s="3"/>
    </row>
    <row r="4" spans="1:6" ht="13.8" x14ac:dyDescent="0.25">
      <c r="A4" s="65"/>
      <c r="B4" s="66"/>
    </row>
    <row r="5" spans="1:6" ht="15.6" x14ac:dyDescent="0.3">
      <c r="A5" s="10" t="s">
        <v>27</v>
      </c>
      <c r="B5" s="6"/>
      <c r="D5" s="10" t="s">
        <v>28</v>
      </c>
      <c r="E5" s="11"/>
    </row>
    <row r="6" spans="1:6" ht="15.6" x14ac:dyDescent="0.3">
      <c r="A6" s="56" t="s">
        <v>24</v>
      </c>
      <c r="B6" s="60">
        <f>'Calculation Worksheet'!E6</f>
        <v>33228</v>
      </c>
      <c r="C6" s="5"/>
      <c r="D6" s="67" t="s">
        <v>29</v>
      </c>
      <c r="E6" s="11"/>
      <c r="F6" s="5"/>
    </row>
    <row r="7" spans="1:6" ht="15" x14ac:dyDescent="0.25">
      <c r="A7" s="56" t="s">
        <v>25</v>
      </c>
      <c r="B7" s="61">
        <f>'Calculation Worksheet'!E7</f>
        <v>0</v>
      </c>
      <c r="C7" s="5"/>
      <c r="D7" s="68" t="str">
        <f>IF(F1="", "FY     Total Federal Expenditures", "FY "&amp;F1-1&amp;" Total Federal Expenditures")</f>
        <v>FY 2025 Total Federal Expenditures</v>
      </c>
      <c r="F7" s="92">
        <v>306350544</v>
      </c>
    </row>
    <row r="8" spans="1:6" ht="15" x14ac:dyDescent="0.25">
      <c r="A8" s="57" t="s">
        <v>23</v>
      </c>
      <c r="B8" s="69">
        <f>B6+B7</f>
        <v>33228</v>
      </c>
      <c r="C8" s="5"/>
      <c r="D8" s="68" t="str">
        <f>IF(F1="","FY      Total MOE Expenditures","FY "&amp;F1-1&amp;" Total MOE Expenditures")</f>
        <v>FY 2025 Total MOE Expenditures</v>
      </c>
      <c r="F8" s="92">
        <v>95640783</v>
      </c>
    </row>
    <row r="9" spans="1:6" ht="15" x14ac:dyDescent="0.25">
      <c r="A9" s="56" t="str">
        <f>IF(F1="","FY        TANF Caseload","FY "&amp;F1-1&amp;" TANF Caseload")</f>
        <v>FY 2025 TANF Caseload</v>
      </c>
      <c r="B9" s="60">
        <f>'Calculation Worksheet'!E9</f>
        <v>12731</v>
      </c>
      <c r="C9" s="5"/>
      <c r="D9" s="57" t="s">
        <v>30</v>
      </c>
      <c r="F9" s="70">
        <f>(F7+ F8)</f>
        <v>401991327</v>
      </c>
    </row>
    <row r="10" spans="1:6" ht="15" x14ac:dyDescent="0.25">
      <c r="A10" s="56" t="str">
        <f>IF(F1="","FY        SSP Caseload","FY "&amp;F1-1&amp;" SSP Caseload")</f>
        <v>FY 2025 SSP Caseload</v>
      </c>
      <c r="B10" s="61">
        <f>'Calculation Worksheet'!E10</f>
        <v>0</v>
      </c>
      <c r="C10" s="5"/>
    </row>
    <row r="11" spans="1:6" ht="15" x14ac:dyDescent="0.25">
      <c r="A11" s="57" t="str">
        <f>IF(F1="","Total FY         Caseload","Total FY "&amp;F1-1&amp;" Caseload")</f>
        <v>Total FY 2025 Caseload</v>
      </c>
      <c r="B11" s="69">
        <f>B9+B10</f>
        <v>12731</v>
      </c>
      <c r="C11" s="5"/>
      <c r="D11" s="67" t="s">
        <v>31</v>
      </c>
      <c r="F11" s="71"/>
    </row>
    <row r="12" spans="1:6" ht="15.6" x14ac:dyDescent="0.3">
      <c r="A12" s="5"/>
      <c r="B12" s="11"/>
      <c r="C12" s="5"/>
      <c r="D12" s="72" t="str">
        <f>IF(F1="", "FY      Federal Expenditures on Assistance","FY "&amp;F1-1&amp;" Federal Expenditures on Assistance")</f>
        <v>FY 2025 Federal Expenditures on Assistance</v>
      </c>
      <c r="F12" s="92">
        <v>66496188</v>
      </c>
    </row>
    <row r="13" spans="1:6" ht="15" x14ac:dyDescent="0.25">
      <c r="A13" s="79" t="s">
        <v>44</v>
      </c>
      <c r="B13" s="100"/>
      <c r="C13" s="5"/>
      <c r="D13" s="72" t="str">
        <f>IF(F1="", "FY      MOE Expenditures on Assistance","FY "&amp;F1-1&amp;" MOE Expenditures on Assistance")</f>
        <v>FY 2025 MOE Expenditures on Assistance</v>
      </c>
      <c r="F13" s="92"/>
    </row>
    <row r="14" spans="1:6" ht="15" x14ac:dyDescent="0.25">
      <c r="A14" s="107" t="s">
        <v>45</v>
      </c>
      <c r="B14" s="100">
        <f>'2-Parent Calculation Worksheet'!E6</f>
        <v>0</v>
      </c>
      <c r="C14" s="5"/>
      <c r="D14" s="73" t="s">
        <v>43</v>
      </c>
      <c r="F14" s="70">
        <f>SUM(F12+F13)</f>
        <v>66496188</v>
      </c>
    </row>
    <row r="15" spans="1:6" ht="15" x14ac:dyDescent="0.25">
      <c r="A15" s="107" t="s">
        <v>46</v>
      </c>
      <c r="B15" s="102">
        <f>'2-Parent Calculation Worksheet'!E7</f>
        <v>0</v>
      </c>
      <c r="C15" s="5"/>
      <c r="D15" s="74" t="s">
        <v>32</v>
      </c>
      <c r="F15" s="76">
        <f>IF(F9=0,0,F14/F9)</f>
        <v>0.16541697179451834</v>
      </c>
    </row>
    <row r="16" spans="1:6" ht="15" x14ac:dyDescent="0.25">
      <c r="A16" s="57" t="s">
        <v>23</v>
      </c>
      <c r="B16" s="69">
        <f>B14+B15</f>
        <v>0</v>
      </c>
      <c r="C16" s="5"/>
    </row>
    <row r="17" spans="1:6" ht="15" x14ac:dyDescent="0.25">
      <c r="A17" s="56" t="str">
        <f>IF(F1="","FY        2-p TANF Caseload","FY "&amp;F1-1&amp;" 2-p TANF Caseload")</f>
        <v>FY 2025 2-p TANF Caseload</v>
      </c>
      <c r="B17" s="101">
        <f>'2-Parent Calculation Worksheet'!E9</f>
        <v>0</v>
      </c>
      <c r="C17" s="5"/>
      <c r="D17" s="67" t="s">
        <v>33</v>
      </c>
      <c r="F17" s="71"/>
    </row>
    <row r="18" spans="1:6" ht="15" x14ac:dyDescent="0.25">
      <c r="A18" s="56" t="str">
        <f>IF(F1="","FY        2-p SSP Caseload","FY "&amp;F1-1&amp;" 2-p SSP Caseload")</f>
        <v>FY 2025 2-p SSP Caseload</v>
      </c>
      <c r="B18" s="103">
        <f>'2-Parent Calculation Worksheet'!E10</f>
        <v>0</v>
      </c>
      <c r="C18" s="5"/>
      <c r="D18" s="77" t="s">
        <v>34</v>
      </c>
      <c r="F18" s="71">
        <f>IF(B11=0,0,F9/B11)</f>
        <v>31575.785641347891</v>
      </c>
    </row>
    <row r="19" spans="1:6" ht="15" x14ac:dyDescent="0.25">
      <c r="A19" s="57" t="str">
        <f>IF(F1="","Total FY         Caseload","Total FY "&amp;F1-1&amp;" Caseload")</f>
        <v>Total FY 2025 Caseload</v>
      </c>
      <c r="B19" s="69">
        <f>B17+B18</f>
        <v>0</v>
      </c>
      <c r="C19" s="5"/>
      <c r="D19" s="74" t="s">
        <v>35</v>
      </c>
      <c r="F19" s="71">
        <f>IF(B11=0,0,F14/B11)</f>
        <v>5223.1708428246011</v>
      </c>
    </row>
    <row r="20" spans="1:6" ht="15" x14ac:dyDescent="0.25">
      <c r="C20" s="5"/>
    </row>
    <row r="21" spans="1:6" ht="15" x14ac:dyDescent="0.25">
      <c r="C21" s="5"/>
      <c r="D21" s="67" t="s">
        <v>36</v>
      </c>
      <c r="F21" s="70"/>
    </row>
    <row r="22" spans="1:6" ht="15" x14ac:dyDescent="0.25">
      <c r="C22" s="5"/>
      <c r="D22" s="74" t="s">
        <v>37</v>
      </c>
      <c r="F22" s="92">
        <v>88331000</v>
      </c>
    </row>
    <row r="23" spans="1:6" ht="15" x14ac:dyDescent="0.25">
      <c r="C23" s="5"/>
      <c r="D23" s="74" t="s">
        <v>38</v>
      </c>
      <c r="F23" s="78">
        <f>IF(F22=0,0,(F8-F22))</f>
        <v>7309783</v>
      </c>
    </row>
    <row r="24" spans="1:6" ht="15" x14ac:dyDescent="0.25">
      <c r="C24" s="5"/>
      <c r="D24" s="74" t="s">
        <v>39</v>
      </c>
      <c r="F24" s="70">
        <f>IF(F9=0,0,((F14/F9)*F23))</f>
        <v>1209162.1683350496</v>
      </c>
    </row>
    <row r="25" spans="1:6" ht="15.6" x14ac:dyDescent="0.3">
      <c r="A25" s="10" t="s">
        <v>41</v>
      </c>
      <c r="B25" s="69"/>
      <c r="C25" s="5"/>
      <c r="D25" s="74"/>
      <c r="F25" s="70"/>
    </row>
    <row r="26" spans="1:6" ht="15" x14ac:dyDescent="0.25">
      <c r="A26" s="77" t="str">
        <f>IF(F1="", "Adjusted FY      Overall Caseload", "Adjusted FY "&amp;F1-1&amp;" Overall Caseload")</f>
        <v>Adjusted FY 2025 Overall Caseload</v>
      </c>
      <c r="B26" s="75">
        <f>IF(F26=0,0,B11-F26)</f>
        <v>12499.500360275186</v>
      </c>
      <c r="C26" s="5"/>
      <c r="D26" s="79" t="s">
        <v>40</v>
      </c>
      <c r="F26" s="80">
        <f>IF(F19=0,0,F24/F19)</f>
        <v>231.49963972481427</v>
      </c>
    </row>
    <row r="27" spans="1:6" ht="15" x14ac:dyDescent="0.25">
      <c r="A27" t="str">
        <f>IF(F1="", "Adjusted FY      2-parent Caseload", "Adjusted FY "&amp;F1-1&amp;" 2-parent Caseload")</f>
        <v>Adjusted FY 2025 2-parent Caseload</v>
      </c>
      <c r="B27" s="69">
        <f>IF(F27=0,0,B19-F27)</f>
        <v>0</v>
      </c>
      <c r="C27" s="5"/>
      <c r="D27" s="114" t="s">
        <v>51</v>
      </c>
      <c r="E27" s="115"/>
      <c r="F27" s="104">
        <f>IF(F26=0,0,F26*(B19/B11))</f>
        <v>0</v>
      </c>
    </row>
    <row r="28" spans="1:6" ht="15.6" x14ac:dyDescent="0.3">
      <c r="C28" s="12"/>
      <c r="D28" s="5"/>
      <c r="E28" s="8"/>
      <c r="F28" s="9"/>
    </row>
    <row r="29" spans="1:6" ht="15.6" x14ac:dyDescent="0.3">
      <c r="D29" s="5"/>
      <c r="E29" s="8"/>
      <c r="F29" s="9"/>
    </row>
    <row r="30" spans="1:6" ht="15" x14ac:dyDescent="0.25">
      <c r="D30" s="5"/>
      <c r="E30" s="5"/>
      <c r="F30" s="5"/>
    </row>
    <row r="31" spans="1:6" ht="15" x14ac:dyDescent="0.25">
      <c r="D31" s="5"/>
      <c r="E31" s="6"/>
      <c r="F31" s="5"/>
    </row>
    <row r="32" spans="1:6" ht="15" x14ac:dyDescent="0.25">
      <c r="A32" s="77"/>
      <c r="B32" s="69"/>
      <c r="D32" s="5"/>
      <c r="E32" s="5"/>
      <c r="F32" s="5"/>
    </row>
    <row r="33" spans="4:6" ht="15" x14ac:dyDescent="0.25">
      <c r="D33" s="12"/>
      <c r="E33" s="12"/>
      <c r="F33" s="12"/>
    </row>
  </sheetData>
  <sheetProtection sheet="1" objects="1" scenarios="1"/>
  <dataConsolidate/>
  <mergeCells count="1">
    <mergeCell ref="D27:E27"/>
  </mergeCells>
  <phoneticPr fontId="2" type="noConversion"/>
  <dataValidations xWindow="723" yWindow="422" count="11">
    <dataValidation allowBlank="1" showInputMessage="1" showErrorMessage="1" errorTitle="Incorrect year format" error="You may only enter the 4-digit year with no letters.  " promptTitle="Date of Completion" prompt="The date of completion enters automatically when entered on the Calculation Worksheet.  _x000a__x000a_" sqref="F2" xr:uid="{00000000-0002-0000-0400-000000000000}"/>
    <dataValidation allowBlank="1" showInputMessage="1" showErrorMessage="1" errorTitle="Incorrect year format" error="You may only enter the 4-digit year with no letters.  " promptTitle="Fiscal Year" prompt="The FY to which the credit applies enters automatically when entered on the Calculation Worksheet.  _x000a__x000a_Comparison year automatically calculated below." sqref="F1" xr:uid="{00000000-0002-0000-0400-000001000000}"/>
    <dataValidation allowBlank="1" showInputMessage="1" showErrorMessage="1" promptTitle="State Name" prompt="State name appears automatically when entered on the Calculation Worksheet in cell A1." sqref="A1" xr:uid="{00000000-0002-0000-0400-000002000000}"/>
    <dataValidation allowBlank="1" showInputMessage="1" showErrorMessage="1" promptTitle="Do NOT Enter Data" prompt="Caseload data will automatically appear when entered on the Calculation Worksheet" sqref="B10 B6:B7" xr:uid="{00000000-0002-0000-0400-000003000000}"/>
    <dataValidation allowBlank="1" showInputMessage="1" showErrorMessage="1" promptTitle="Do NOT Enter Data " prompt="Caseload data will automatically appear when entered on the Calculation Worksheet" sqref="B9" xr:uid="{00000000-0002-0000-0400-000004000000}"/>
    <dataValidation type="whole" operator="greaterThan" allowBlank="1" showInputMessage="1" showErrorMessage="1" errorTitle="Required MOE Amount" error="You must enter the dollar amount (a whole number) of your MOE requirement." promptTitle="Required MOE Amount" prompt="Enter the dollar amount of the required minimum basic MOE (80% or 75%)" sqref="F22" xr:uid="{00000000-0002-0000-0400-000005000000}">
      <formula1>100</formula1>
    </dataValidation>
    <dataValidation type="whole" operator="greaterThan" allowBlank="1" showInputMessage="1" showErrorMessage="1" errorTitle="Federal Expenditures" error="You must enter a whole number greater than 0." promptTitle="Total Federal Expenditures" prompt="Enter the total Federal dollars SPENT IN the fiscal year, including funds from earlier Federal grants expended during this fiscal year." sqref="F7" xr:uid="{00000000-0002-0000-0400-000006000000}">
      <formula1>0</formula1>
    </dataValidation>
    <dataValidation type="whole" operator="greaterThanOrEqual" allowBlank="1" showInputMessage="1" showErrorMessage="1" errorTitle="MOE Expenditures" error="You must enter a whole number greater than 0." promptTitle="Total MOE Expenditures" prompt="Enter all MOE expenditures, both within TANF and in separate State programs." sqref="F8" xr:uid="{00000000-0002-0000-0400-000007000000}">
      <formula1>0</formula1>
    </dataValidation>
    <dataValidation type="whole" operator="greaterThan" allowBlank="1" showInputMessage="1" showErrorMessage="1" errorTitle="Fed. Exp. on Assistance" error="You must enter a whole number greater than 0." promptTitle="Federal Assistance Expenditures" prompt="Enter the total Federal expenditures on assistance for the fiscal year." sqref="F12" xr:uid="{00000000-0002-0000-0400-000008000000}">
      <formula1>0</formula1>
    </dataValidation>
    <dataValidation type="whole" operator="greaterThan" allowBlank="1" showInputMessage="1" showErrorMessage="1" errorTitle="MOE Exp. on Assistance" error="You must enter a whole number greater than 0." promptTitle="MOE Assistance Expenditures" prompt="Enter the total MOE expenditures on assistance for the fiscal year." sqref="F13" xr:uid="{00000000-0002-0000-0400-000009000000}">
      <formula1>0</formula1>
    </dataValidation>
    <dataValidation allowBlank="1" showInputMessage="1" showErrorMessage="1" promptTitle="Do NOT Enter Data" prompt="Caseload data will automatically appear when entered on the 2-Parent Calculation Worksheet" sqref="B14:B15 B17:B18" xr:uid="{00000000-0002-0000-0400-00000A000000}"/>
  </dataValidations>
  <printOptions horizontalCentered="1" headings="1" gridLines="1"/>
  <pageMargins left="0.25" right="0.25" top="1.25" bottom="0.25" header="0.5" footer="0.5"/>
  <pageSetup scale="98" fitToHeight="0" orientation="portrait" r:id="rId1"/>
  <headerFooter alignWithMargins="0">
    <oddHeader>&amp;C&amp;"Arial,Bold"&amp;12FORM ACF-202 – TANF CASELOAD REDUCTION REPORT
Excess MOE Worksheet</oddHeader>
    <oddFooter>&amp;LOMB Approval No.:  0970-0338  &amp;RExpiration Date:      07/31/2014</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Calculation Worksheet</vt:lpstr>
      <vt:lpstr>2-Parent Calculation Worksheet</vt:lpstr>
      <vt:lpstr>CNS &amp; Earned Income</vt:lpstr>
      <vt:lpstr>Drug Testing</vt:lpstr>
      <vt:lpstr>Excess MOE Worksheet</vt:lpstr>
      <vt:lpstr>'2-Parent Calculation Worksheet'!Print_Area</vt:lpstr>
      <vt:lpstr>'Calculation Worksheet'!Print_Area</vt:lpstr>
      <vt:lpstr>'CNS &amp; Earned Income'!Print_Area</vt:lpstr>
      <vt:lpstr>'Drug Testing'!Print_Area</vt:lpstr>
      <vt:lpstr>'Excess MOE Worksheet'!Print_Area</vt:lpstr>
    </vt:vector>
  </TitlesOfParts>
  <Company>DHHS/OS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JLSiegel</dc:creator>
  <cp:lastModifiedBy>Rebecca Mungle</cp:lastModifiedBy>
  <cp:lastPrinted>2014-05-15T22:10:51Z</cp:lastPrinted>
  <dcterms:created xsi:type="dcterms:W3CDTF">2006-05-25T21:33:52Z</dcterms:created>
  <dcterms:modified xsi:type="dcterms:W3CDTF">2025-11-14T00:29:47Z</dcterms:modified>
</cp:coreProperties>
</file>