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tennessee-my.sharepoint.com/personal/ai050005_tn_gov/Documents/Documents/"/>
    </mc:Choice>
  </mc:AlternateContent>
  <xr:revisionPtr revIDLastSave="0" documentId="8_{E029A69C-2BB8-46D4-9808-873BD6CE17BE}" xr6:coauthVersionLast="47" xr6:coauthVersionMax="47" xr10:uidLastSave="{00000000-0000-0000-0000-000000000000}"/>
  <workbookProtection workbookAlgorithmName="SHA-512" workbookHashValue="IZt0A0EQ+HFTuXVBovl4SAi8Kv/tWGzRWnZSe5frUUm455OngU+i+4fvvTP5CUH3aA/nAFH/t2GpL/KhFRthUQ==" workbookSaltValue="Fx6fhidnJGrGQqwcRb44ow==" workbookSpinCount="100000" lockStructure="1"/>
  <bookViews>
    <workbookView xWindow="20370" yWindow="-120" windowWidth="29040" windowHeight="15720" firstSheet="1" activeTab="1" xr2:uid="{00000000-000D-0000-FFFF-FFFF00000000}"/>
  </bookViews>
  <sheets>
    <sheet name="Instructions" sheetId="8" r:id="rId1"/>
    <sheet name="Longevity &amp; Service Months Info" sheetId="2" r:id="rId2"/>
    <sheet name="SAD Calculations" sheetId="3" r:id="rId3"/>
    <sheet name="Rehires-Month &amp; Accruals" sheetId="6" state="hidden" r:id="rId4"/>
    <sheet name="Accrual Rate" sheetId="7" state="hidden" r:id="rId5"/>
    <sheet name="201-Old" sheetId="4" state="hidden" r:id="rId6"/>
    <sheet name="Month to Year Conversion" sheetId="1" state="hidden" r:id="rId7"/>
    <sheet name="Months to Amount" sheetId="5" state="hidden" r:id="rId8"/>
    <sheet name="201"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4" i="2" l="1"/>
  <c r="N13" i="4" s="1"/>
  <c r="K74" i="2"/>
  <c r="A5" i="1" s="1"/>
  <c r="E6" i="11"/>
  <c r="C6" i="11"/>
  <c r="B6" i="11"/>
  <c r="E4" i="11"/>
  <c r="B4" i="11"/>
  <c r="K2" i="4"/>
  <c r="B5" i="4"/>
  <c r="C5" i="4"/>
  <c r="A5" i="3"/>
  <c r="N2" i="6"/>
  <c r="L2" i="6"/>
  <c r="E2" i="6"/>
  <c r="F2" i="6" s="1"/>
  <c r="G2" i="6" s="1"/>
  <c r="H2" i="6" s="1"/>
  <c r="I5" i="4"/>
  <c r="F5" i="4"/>
  <c r="E20" i="11" l="1"/>
  <c r="G20" i="11"/>
  <c r="A8" i="1"/>
  <c r="P13" i="4"/>
  <c r="K2" i="6"/>
  <c r="J2" i="6"/>
  <c r="M2" i="6" l="1"/>
  <c r="A9" i="6" s="1"/>
  <c r="O2" i="6"/>
  <c r="A12" i="6" s="1"/>
  <c r="A15" i="1"/>
  <c r="C15" i="1" s="1"/>
  <c r="A12" i="3" s="1"/>
  <c r="B8" i="1"/>
  <c r="A19" i="3"/>
  <c r="C146" i="5" l="1"/>
  <c r="D2" i="5"/>
  <c r="A15" i="3" s="1"/>
  <c r="B5" i="1"/>
  <c r="C8" i="1"/>
  <c r="C5" i="1"/>
  <c r="A12" i="1"/>
  <c r="C12" i="1" s="1"/>
  <c r="A9" i="3" s="1"/>
  <c r="D72" i="5" l="1"/>
  <c r="A19" i="1"/>
  <c r="C19" i="1" s="1"/>
  <c r="B8" i="3" s="1"/>
  <c r="A21" i="1"/>
  <c r="C21" i="1" s="1"/>
  <c r="B11" i="3" s="1"/>
  <c r="A11" i="3" s="1"/>
  <c r="K13" i="4" l="1"/>
  <c r="B20" i="11"/>
  <c r="A8" i="3"/>
  <c r="B17" i="3"/>
  <c r="A17" i="3" s="1"/>
  <c r="I2" i="6"/>
  <c r="A6" i="6" s="1"/>
  <c r="M13" i="4" l="1"/>
  <c r="D20" i="11"/>
</calcChain>
</file>

<file path=xl/sharedStrings.xml><?xml version="1.0" encoding="utf-8"?>
<sst xmlns="http://schemas.openxmlformats.org/spreadsheetml/2006/main" count="266" uniqueCount="217">
  <si>
    <t xml:space="preserve">Longevity Months </t>
  </si>
  <si>
    <t xml:space="preserve">Service Months </t>
  </si>
  <si>
    <t xml:space="preserve">Conversion of Months to Months and Years </t>
  </si>
  <si>
    <t>Year</t>
  </si>
  <si>
    <t>Service</t>
  </si>
  <si>
    <t>Longevity (months)</t>
  </si>
  <si>
    <t>Service (months)</t>
  </si>
  <si>
    <t>Totals</t>
  </si>
  <si>
    <t>Longevity Due Date</t>
  </si>
  <si>
    <t>Month That Last Confirmed*</t>
  </si>
  <si>
    <t>Months</t>
  </si>
  <si>
    <t>Years</t>
  </si>
  <si>
    <t>Conversion of Months to Days</t>
  </si>
  <si>
    <t>Longevity Months</t>
  </si>
  <si>
    <t>Day Equivalent</t>
  </si>
  <si>
    <t>Hide</t>
  </si>
  <si>
    <t>Next Year to be Paid</t>
  </si>
  <si>
    <t>Month Equivalent</t>
  </si>
  <si>
    <t>ARC Effective Date</t>
  </si>
  <si>
    <t>Service Due Date</t>
  </si>
  <si>
    <t>Longevity</t>
  </si>
  <si>
    <t>Appointment Date</t>
  </si>
  <si>
    <t>Separation Date</t>
  </si>
  <si>
    <t>Appt Type</t>
  </si>
  <si>
    <t>Full/Part</t>
  </si>
  <si>
    <t>Special Leave From</t>
  </si>
  <si>
    <t>Special Leave Thru</t>
  </si>
  <si>
    <r>
      <rPr>
        <b/>
        <sz val="10"/>
        <color theme="1"/>
        <rFont val="Times New Roman"/>
        <family val="1"/>
      </rPr>
      <t>(1)</t>
    </r>
    <r>
      <rPr>
        <b/>
        <sz val="12"/>
        <color theme="1"/>
        <rFont val="Times New Roman"/>
        <family val="1"/>
      </rPr>
      <t xml:space="preserve"> DEPARTMENT NAME</t>
    </r>
  </si>
  <si>
    <r>
      <rPr>
        <b/>
        <sz val="10"/>
        <color theme="1"/>
        <rFont val="Times New Roman"/>
        <family val="1"/>
      </rPr>
      <t>(2)</t>
    </r>
    <r>
      <rPr>
        <b/>
        <sz val="12"/>
        <color theme="1"/>
        <rFont val="Times New Roman"/>
        <family val="1"/>
      </rPr>
      <t xml:space="preserve"> DIVISION/UNIT</t>
    </r>
  </si>
  <si>
    <r>
      <rPr>
        <b/>
        <sz val="10"/>
        <color theme="1"/>
        <rFont val="Times New Roman"/>
        <family val="1"/>
      </rPr>
      <t>(3)</t>
    </r>
    <r>
      <rPr>
        <b/>
        <sz val="12"/>
        <color theme="1"/>
        <rFont val="Times New Roman"/>
        <family val="1"/>
      </rPr>
      <t xml:space="preserve"> COUNTY</t>
    </r>
  </si>
  <si>
    <t>REQUEST FOR PERSONNEL ACTION</t>
  </si>
  <si>
    <t>01</t>
  </si>
  <si>
    <t>(4)  EMPLOYEE ID</t>
  </si>
  <si>
    <t xml:space="preserve"> (5)   EMPLOYEE NAME</t>
  </si>
  <si>
    <t>(6)  SSN</t>
  </si>
  <si>
    <t>(7) APPT TYPE</t>
  </si>
  <si>
    <t xml:space="preserve">(8) ACTION                </t>
  </si>
  <si>
    <t xml:space="preserve">(9) REASON </t>
  </si>
  <si>
    <t>(10)  FULL/PART TIME</t>
  </si>
  <si>
    <t>(11)                    Overlapped?                  (Y or N)</t>
  </si>
  <si>
    <t>(12)             FLEX?          (Y or N)</t>
  </si>
  <si>
    <t>(13)                                      EFFECTIVE DATE</t>
  </si>
  <si>
    <t>LAST</t>
  </si>
  <si>
    <t>FIRST</t>
  </si>
  <si>
    <t>MI</t>
  </si>
  <si>
    <t>FROM</t>
  </si>
  <si>
    <t>TO</t>
  </si>
  <si>
    <t>02</t>
  </si>
  <si>
    <r>
      <t xml:space="preserve">(14) POSITION NUMBER                             </t>
    </r>
    <r>
      <rPr>
        <b/>
        <sz val="9"/>
        <color theme="1"/>
        <rFont val="Times New Roman"/>
        <family val="1"/>
      </rPr>
      <t>(eight digits)</t>
    </r>
  </si>
  <si>
    <t>(15)  DEPARTMENT ID                                              (ten digits)</t>
  </si>
  <si>
    <t>(16)  POSITION CLASS TTTLE</t>
  </si>
  <si>
    <t>(17) PERSON CLASS TITLE</t>
  </si>
  <si>
    <t>(18)                  CLASS CODE</t>
  </si>
  <si>
    <t>(19)           CLASS       SALARY               GRADE</t>
  </si>
  <si>
    <t>(20) STEP                  (if applicable)</t>
  </si>
  <si>
    <t>(21)                JOB SHARE POSITION?             (Y or N)</t>
  </si>
  <si>
    <t>(22)                                                             RATE                                                           (Monthly or Hourly)</t>
  </si>
  <si>
    <t>03</t>
  </si>
  <si>
    <t>(23)  HIRE DATE</t>
  </si>
  <si>
    <t>(24)                            DATE APPOINTED           to PRESENT CLASS</t>
  </si>
  <si>
    <t>(25)                           PROBATION     EXPIRATION DATE</t>
  </si>
  <si>
    <t>(26)            FLSA STATUS</t>
  </si>
  <si>
    <t>(27)             PAY DIFF? (Y or N)</t>
  </si>
  <si>
    <t>(28) REG/TEMP STATUS</t>
  </si>
  <si>
    <t>(29)                       ON PROBATION?                     (Y or N)</t>
  </si>
  <si>
    <t>(30) SERVICE                         ANNIVERSARY</t>
  </si>
  <si>
    <t>(31) LONGEVITY DUE DATE</t>
  </si>
  <si>
    <t>(32)                                                           TOTAL FULL TIME STATE SERVICE</t>
  </si>
  <si>
    <t>(33) Longevity Elig.           Date</t>
  </si>
  <si>
    <t>DATE</t>
  </si>
  <si>
    <t>GROUP</t>
  </si>
  <si>
    <t>TOTAL               MONTHS</t>
  </si>
  <si>
    <t>Last Year Paid</t>
  </si>
  <si>
    <t>Longevity Mos</t>
  </si>
  <si>
    <t>04</t>
  </si>
  <si>
    <t>EMPLOYEE MAILING ADDRESS</t>
  </si>
  <si>
    <t>(38)                LEGAL            COUNTY</t>
  </si>
  <si>
    <t>(39)          MARITAL STATUS</t>
  </si>
  <si>
    <t>(40) VETERAN?            (Y or N)</t>
  </si>
  <si>
    <t>(41)                   SEX</t>
  </si>
  <si>
    <t>(42)                 US        Citizen?              (Y or N)</t>
  </si>
  <si>
    <t>(43)           DATE of BIRTH</t>
  </si>
  <si>
    <t>(44)                  ETHNIC GROUP</t>
  </si>
  <si>
    <t>(34)                                                                                         STREET NAME</t>
  </si>
  <si>
    <t>(35)                                                       CITY</t>
  </si>
  <si>
    <t>(36)                   STATE</t>
  </si>
  <si>
    <t>(37)                            ZIP CODE</t>
  </si>
  <si>
    <t>05</t>
  </si>
  <si>
    <t>(45) HOME PHONE</t>
  </si>
  <si>
    <t>(46) WORK PHONE</t>
  </si>
  <si>
    <t>(47)                       REQUISTION NUMBER</t>
  </si>
  <si>
    <t>(48)                   SEPARATION</t>
  </si>
  <si>
    <t>APPOINTMENT TYPES:              Regular                                   Temporary                                 Seasonal                                  Emergency                                         Temp Prov                                      Interim                                                Limited Term</t>
  </si>
  <si>
    <t>CHANGE TYPES:</t>
  </si>
  <si>
    <t>Last Day Worked?</t>
  </si>
  <si>
    <t>Rehire?                (Y or N)</t>
  </si>
  <si>
    <r>
      <t xml:space="preserve">Across the Board </t>
    </r>
    <r>
      <rPr>
        <b/>
        <sz val="9"/>
        <color theme="1"/>
        <rFont val="Times New Roman"/>
        <family val="1"/>
      </rPr>
      <t>Adjustments to Entry Step</t>
    </r>
  </si>
  <si>
    <t>Flex Reclassification                  No-Fault Demotion</t>
  </si>
  <si>
    <t>Reclassification Salary Adjustment</t>
  </si>
  <si>
    <t>Admin. Adjustment Career Path Change</t>
  </si>
  <si>
    <t>Part to Full Time                         Pay Differential</t>
  </si>
  <si>
    <t>Salary Admin Increase Salary Policy Increase</t>
  </si>
  <si>
    <t>Class Upgrade            Demotion</t>
  </si>
  <si>
    <t>Promotion                         Reallocation</t>
  </si>
  <si>
    <t>Transfer</t>
  </si>
  <si>
    <t>SEPARATION TYPES:</t>
  </si>
  <si>
    <t>MISCELLANOUS TRANSACTIONS:</t>
  </si>
  <si>
    <t>EXTENDED LEAVE</t>
  </si>
  <si>
    <t>REMARKS:</t>
  </si>
  <si>
    <t>Death                                                   Disability Retirement</t>
  </si>
  <si>
    <t>Job Abandonment             Job Change</t>
  </si>
  <si>
    <t>Resigned - Not in Good Standing Retirement</t>
  </si>
  <si>
    <t>Cancel Time Without Cancellation of Appt.</t>
  </si>
  <si>
    <t>Board of Claims                     Educational</t>
  </si>
  <si>
    <t>Special Leave w/o pay                                                       Suspension - Ltr req'd</t>
  </si>
  <si>
    <t>Dismissal - Gross Misconduct Dismissal - Ltr req'd</t>
  </si>
  <si>
    <t>Job Dissatisfaction Layoff - Ltr req'd</t>
  </si>
  <si>
    <t>Return to School                                                To Remain at Home</t>
  </si>
  <si>
    <t>Cancellation of Sep.               Data Change</t>
  </si>
  <si>
    <t>Educational - Personal w/o pay Maternity Leave w/o pay</t>
  </si>
  <si>
    <t>Exp. of Appt For                                           Better Pay</t>
  </si>
  <si>
    <t>Mandatory Retirement Moved from Area</t>
  </si>
  <si>
    <t>Performance Evaluation                Prob/Serv/Long Change</t>
  </si>
  <si>
    <t>Military Leave w/o pay                   Return from leave</t>
  </si>
  <si>
    <t>For Health                                         Incentive Retirement</t>
  </si>
  <si>
    <t>Other - Ltr req'd Personal</t>
  </si>
  <si>
    <t>Time Without</t>
  </si>
  <si>
    <t>Return from Suspension                 Sick Leave Bank</t>
  </si>
  <si>
    <r>
      <rPr>
        <b/>
        <sz val="10"/>
        <color theme="1"/>
        <rFont val="Times New Roman"/>
        <family val="1"/>
      </rPr>
      <t xml:space="preserve">FOR DOHR ONLY:   </t>
    </r>
    <r>
      <rPr>
        <b/>
        <sz val="12"/>
        <color theme="1"/>
        <rFont val="Times New Roman"/>
        <family val="1"/>
      </rPr>
      <t xml:space="preserve">                                                                                     ____ Approved   ____ Disapproved                                                                                                                                                                                                  __________________________________     </t>
    </r>
    <r>
      <rPr>
        <b/>
        <sz val="10"/>
        <color theme="1"/>
        <rFont val="Times New Roman"/>
        <family val="1"/>
      </rPr>
      <t>DOHR Appointing Authority                          Date</t>
    </r>
  </si>
  <si>
    <t>Form Completed by                        Date</t>
  </si>
  <si>
    <t>Agency Human Resources Officer           Date</t>
  </si>
  <si>
    <t>Agency Appointing Authority            Date</t>
  </si>
  <si>
    <t>Employee ID</t>
  </si>
  <si>
    <t xml:space="preserve">Next Amount Due </t>
  </si>
  <si>
    <t>First Name</t>
  </si>
  <si>
    <t>Last Name</t>
  </si>
  <si>
    <t>Amount Due</t>
  </si>
  <si>
    <t>Due Now?</t>
  </si>
  <si>
    <t>Next Year Due</t>
  </si>
  <si>
    <t>If green, amount due now:</t>
  </si>
  <si>
    <t xml:space="preserve">Months of Service </t>
  </si>
  <si>
    <t>New Service Month</t>
  </si>
  <si>
    <t>Divisible by 12 calc</t>
  </si>
  <si>
    <t>Difference</t>
  </si>
  <si>
    <t>New Service Month Number</t>
  </si>
  <si>
    <t>Are they major portion for their rehire month?</t>
  </si>
  <si>
    <t>MP Rule</t>
  </si>
  <si>
    <t>Rehire Month (number only)</t>
  </si>
  <si>
    <t xml:space="preserve">Accrual Months to Give </t>
  </si>
  <si>
    <t xml:space="preserve">Accrual Rule </t>
  </si>
  <si>
    <t>Service Group 1 (8.0 hour EE)</t>
  </si>
  <si>
    <t>Service Group 2 (7.5 hour EE)</t>
  </si>
  <si>
    <t>Service Group 3 (8.0 hour EE)</t>
  </si>
  <si>
    <t>Service Group 4 (7.5 hour EE)</t>
  </si>
  <si>
    <t>Service Group 4 (8.0 hour EE)</t>
  </si>
  <si>
    <t>Service Group 2 (8.0 hour EE)</t>
  </si>
  <si>
    <t>Service Group 3 (7.5 hour EE)</t>
  </si>
  <si>
    <t>Service Group 1 (7.5 hour EE)</t>
  </si>
  <si>
    <t xml:space="preserve">AL Accrual Amount Due </t>
  </si>
  <si>
    <t xml:space="preserve">SL Accrual Amount Due </t>
  </si>
  <si>
    <t xml:space="preserve">Vlookup Calc SL </t>
  </si>
  <si>
    <t xml:space="preserve">Vlookup Calc AL </t>
  </si>
  <si>
    <t xml:space="preserve">New Service Month </t>
  </si>
  <si>
    <t>Annual Leave Accrual</t>
  </si>
  <si>
    <t xml:space="preserve">Sick Leave Accrual </t>
  </si>
  <si>
    <t xml:space="preserve">Service Group Rate </t>
  </si>
  <si>
    <t xml:space="preserve">Longevity &amp; Service Months Info </t>
  </si>
  <si>
    <t>SAD Calculations</t>
  </si>
  <si>
    <t>No</t>
  </si>
  <si>
    <t xml:space="preserve">Move to the “Calculations” tab. In the ‘Month That Last Confirmed*’ box, put the month that absence management last confirmed. You will use the format Month/01/Year. If you are unsure of what month that is, look at the employee’s leave balance. Two examples: If leave balances are as of 4/15/2022, April has not yet confirmed, and the last confirmed month would be 3/1/2022. If leave balances are as of 4/30/2022, April has completely confirmed so you would use 4/1/2022.  Rule of thumb, if leave balances are only updated through the 15th, use the prior month. If they are of the 28th, 29th, 30th, 31st, use that month. 
Once the Month That Last Confirmed is inputted, it will give you the Longevity Due Date, Service Due Date, the Next Amount Due, and if they are Due Now. If the Due Now? is a Red “No”, they are not due anything and you ignore the amount in the last field. If the Due Now? is a green “Yes”, they are due the bottom amount. You will need to determine if you can get it fixed in time for Edison to pay or if you need to ask for a supplemental. </t>
  </si>
  <si>
    <t>Special Leave Type</t>
  </si>
  <si>
    <t>Section 1</t>
  </si>
  <si>
    <t>Section 2</t>
  </si>
  <si>
    <t>Section 3</t>
  </si>
  <si>
    <t>In Section 1 show all appointment and separation dates, employment type, and full-time/part-time status for the employee. Attach back-up documentation for any service before 1975. 
In Section 2, list any periods of leave without pay as these can affect the amount of service and longevity due the employee. 
In Section 3, show the number of months of creditable service for longevity and service in each year of employment now due the employee.</t>
  </si>
  <si>
    <t>RDA 1279</t>
  </si>
  <si>
    <t xml:space="preserve">Once you have completed inputting information into the Longevity &amp; Service Months Info tab and inputting the effective date into the SAD Calculations tab, the 201 should autopopulate the information needed. 
Click File
Click Print                                                                                                                                                                                                                                                                                                                                                         Change printer to Microsoft Print to PDF, if necessary                                                                                                                                                                                                                                                              Change to Print Entire Workbook, if necessary                                                                                                                                                                                                                                                                                     Add digital signatures for all required fields: Form Completed By, Agency Human Resources Officer, and Agency Appointing Authority                                                                                           Send to your ARC Consultant for processing and include any necessary documentation from Univerisities/Colleges or SEIS if needed                                                                                                                                                                                                                                                                      </t>
  </si>
  <si>
    <t>PR-0196 (rev. 4/24)</t>
  </si>
  <si>
    <t xml:space="preserve">REQUEST FOR PERSONNEL ACTION </t>
  </si>
  <si>
    <t>CHANGE TYPE</t>
  </si>
  <si>
    <t>DEPARTMENT</t>
  </si>
  <si>
    <t>DIVISION/UNIT</t>
  </si>
  <si>
    <t>-</t>
  </si>
  <si>
    <t>EMPLOYEE ID</t>
  </si>
  <si>
    <t>EFFECTIVE DATE</t>
  </si>
  <si>
    <t xml:space="preserve">ACTION                </t>
  </si>
  <si>
    <t xml:space="preserve">REASON </t>
  </si>
  <si>
    <t>REG/TEMP</t>
  </si>
  <si>
    <t>OFFICER CODE</t>
  </si>
  <si>
    <t>EMPL CLASS</t>
  </si>
  <si>
    <t>PROBATION DATE 
(if applicable)</t>
  </si>
  <si>
    <t>POSITION NUMBER</t>
  </si>
  <si>
    <t>POSITION CLASS CODE</t>
  </si>
  <si>
    <t>POSITION CLASS TITLE</t>
  </si>
  <si>
    <t xml:space="preserve">PERSON CLASS CODE </t>
  </si>
  <si>
    <t>PERSON CLASS TITLE</t>
  </si>
  <si>
    <t xml:space="preserve">COMPENSATION RATE </t>
  </si>
  <si>
    <t>SALARY GRADE</t>
  </si>
  <si>
    <t>SSN</t>
  </si>
  <si>
    <t>DATE OF BIRTH</t>
  </si>
  <si>
    <t>SEX</t>
  </si>
  <si>
    <t>MARITAL STATUS</t>
  </si>
  <si>
    <t>SERVICE                         ANNIVERSARY</t>
  </si>
  <si>
    <t>LONGEVITY DUE DATE</t>
  </si>
  <si>
    <t>TOTAL FULL TIME STATE SERVICE</t>
  </si>
  <si>
    <t>LONGEVITY ELIGIBILITY DATE</t>
  </si>
  <si>
    <t>LAST YEAR PAID</t>
  </si>
  <si>
    <t>LONGEVITY MONTHS</t>
  </si>
  <si>
    <t xml:space="preserve">JOB ID (if applicable) </t>
  </si>
  <si>
    <t>AGENCY REMARKS:</t>
  </si>
  <si>
    <t xml:space="preserve">Form Completed by       </t>
  </si>
  <si>
    <t>Agency Human Resources Officer</t>
  </si>
  <si>
    <t>DOHR REMARKS:</t>
  </si>
  <si>
    <t>Agency Appointing Authority</t>
  </si>
  <si>
    <t>DOHR Appointing Authority</t>
  </si>
  <si>
    <t>Service and Longevity</t>
  </si>
  <si>
    <t>Dept.Div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</si>
</sst>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000\-00\-0000"/>
    <numFmt numFmtId="165" formatCode="mm/dd/yy;@"/>
    <numFmt numFmtId="166" formatCode="[&lt;=9999999]###\-####;\(###\)\ ###\-####"/>
    <numFmt numFmtId="167" formatCode="&quot;$&quot;#,##0.00"/>
    <numFmt numFmtId="168" formatCode="&quot;00&quot;#"/>
    <numFmt numFmtId="169" formatCode="00######"/>
    <numFmt numFmtId="170" formatCode="0##"/>
    <numFmt numFmtId="171" formatCode="mm\-yyyy"/>
  </numFmts>
  <fonts count="19" x14ac:knownFonts="1">
    <font>
      <sz val="11"/>
      <color theme="1"/>
      <name val="Franklin Gothic Book"/>
      <family val="2"/>
      <scheme val="minor"/>
    </font>
    <font>
      <b/>
      <sz val="11"/>
      <color theme="1"/>
      <name val="Franklin Gothic Book"/>
      <family val="2"/>
      <scheme val="minor"/>
    </font>
    <font>
      <sz val="11"/>
      <color theme="1"/>
      <name val="Times New Roman"/>
      <family val="1"/>
    </font>
    <font>
      <b/>
      <sz val="12"/>
      <color theme="1"/>
      <name val="Times New Roman"/>
      <family val="1"/>
    </font>
    <font>
      <b/>
      <sz val="10"/>
      <color theme="1"/>
      <name val="Times New Roman"/>
      <family val="1"/>
    </font>
    <font>
      <sz val="12"/>
      <color theme="1"/>
      <name val="Times New Roman"/>
      <family val="1"/>
    </font>
    <font>
      <b/>
      <sz val="9"/>
      <color theme="1"/>
      <name val="Times New Roman"/>
      <family val="1"/>
    </font>
    <font>
      <sz val="10"/>
      <color theme="1"/>
      <name val="Times New Roman"/>
      <family val="1"/>
    </font>
    <font>
      <sz val="8"/>
      <color theme="1"/>
      <name val="Times New Roman"/>
      <family val="1"/>
    </font>
    <font>
      <b/>
      <sz val="10"/>
      <color theme="1"/>
      <name val="Franklin Gothic Book"/>
      <family val="2"/>
      <scheme val="minor"/>
    </font>
    <font>
      <sz val="11"/>
      <color theme="0"/>
      <name val="Franklin Gothic Book"/>
      <family val="2"/>
      <scheme val="minor"/>
    </font>
    <font>
      <sz val="8"/>
      <name val="Franklin Gothic Book"/>
      <family val="2"/>
      <scheme val="minor"/>
    </font>
    <font>
      <b/>
      <u/>
      <sz val="11"/>
      <color theme="1"/>
      <name val="Franklin Gothic Book"/>
      <family val="2"/>
      <scheme val="minor"/>
    </font>
    <font>
      <sz val="10"/>
      <color theme="1"/>
      <name val="Open Sans"/>
      <family val="2"/>
    </font>
    <font>
      <b/>
      <sz val="12"/>
      <name val="Open Sans"/>
      <family val="2"/>
    </font>
    <font>
      <b/>
      <sz val="11"/>
      <name val="Open Sans"/>
      <family val="2"/>
    </font>
    <font>
      <b/>
      <sz val="11"/>
      <color theme="1"/>
      <name val="Open Sans"/>
      <family val="2"/>
    </font>
    <font>
      <b/>
      <sz val="10"/>
      <color theme="1"/>
      <name val="Open Sans"/>
      <family val="2"/>
    </font>
    <font>
      <b/>
      <sz val="10"/>
      <name val="Open Sans"/>
      <family val="2"/>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rgb="FF00B050"/>
        <bgColor indexed="64"/>
      </patternFill>
    </fill>
    <fill>
      <patternFill patternType="solid">
        <fgColor rgb="FF00B0F0"/>
        <bgColor indexed="64"/>
      </patternFill>
    </fill>
    <fill>
      <patternFill patternType="solid">
        <fgColor rgb="FFFFCC66"/>
        <bgColor indexed="64"/>
      </patternFill>
    </fill>
    <fill>
      <patternFill patternType="solid">
        <fgColor rgb="FFFFCC66"/>
        <bgColor rgb="FFFFCC66"/>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1" fillId="0" borderId="0" xfId="0" applyFont="1"/>
    <xf numFmtId="0" fontId="0" fillId="0" borderId="1" xfId="0" applyBorder="1" applyAlignment="1">
      <alignment horizontal="left"/>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 fillId="0" borderId="4" xfId="0" applyFont="1" applyBorder="1"/>
    <xf numFmtId="0" fontId="1" fillId="0" borderId="0" xfId="0" applyFont="1" applyBorder="1"/>
    <xf numFmtId="0" fontId="1" fillId="0" borderId="5" xfId="0" applyFont="1" applyBorder="1"/>
    <xf numFmtId="0" fontId="0" fillId="0" borderId="6" xfId="0" applyBorder="1"/>
    <xf numFmtId="0" fontId="0" fillId="0" borderId="7" xfId="0" applyBorder="1"/>
    <xf numFmtId="0" fontId="0" fillId="0" borderId="8" xfId="0" applyBorder="1"/>
    <xf numFmtId="0" fontId="0" fillId="0" borderId="1" xfId="0" applyBorder="1"/>
    <xf numFmtId="0" fontId="1" fillId="0" borderId="2" xfId="0" applyFont="1" applyBorder="1" applyAlignment="1">
      <alignment horizontal="center"/>
    </xf>
    <xf numFmtId="2" fontId="0" fillId="0" borderId="0" xfId="0" applyNumberFormat="1"/>
    <xf numFmtId="0" fontId="0" fillId="0" borderId="0" xfId="0" applyNumberFormat="1" applyFont="1" applyAlignment="1">
      <alignment horizontal="left"/>
    </xf>
    <xf numFmtId="0" fontId="1" fillId="0" borderId="0" xfId="0" quotePrefix="1" applyFont="1"/>
    <xf numFmtId="17" fontId="1" fillId="0" borderId="0" xfId="0" applyNumberFormat="1" applyFont="1"/>
    <xf numFmtId="17" fontId="0" fillId="0" borderId="0" xfId="0" applyNumberFormat="1"/>
    <xf numFmtId="0" fontId="1" fillId="0" borderId="2" xfId="0" applyFont="1" applyBorder="1"/>
    <xf numFmtId="0" fontId="0" fillId="0" borderId="6" xfId="0" applyNumberFormat="1" applyBorder="1"/>
    <xf numFmtId="0" fontId="1" fillId="0" borderId="0" xfId="0" applyFont="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0" fillId="0" borderId="10" xfId="0" applyBorder="1" applyAlignment="1">
      <alignment horizontal="center"/>
    </xf>
    <xf numFmtId="0" fontId="2" fillId="0" borderId="0" xfId="0" applyFont="1"/>
    <xf numFmtId="0" fontId="2" fillId="0" borderId="11" xfId="0" applyFont="1" applyBorder="1"/>
    <xf numFmtId="0" fontId="5" fillId="0" borderId="0" xfId="0" applyFont="1"/>
    <xf numFmtId="0" fontId="4" fillId="2" borderId="12" xfId="0" applyFont="1" applyFill="1" applyBorder="1" applyAlignment="1">
      <alignment horizontal="center" vertical="center"/>
    </xf>
    <xf numFmtId="0" fontId="5" fillId="0" borderId="12" xfId="0" applyFont="1" applyBorder="1" applyAlignment="1">
      <alignment horizontal="center"/>
    </xf>
    <xf numFmtId="49" fontId="3" fillId="0" borderId="18" xfId="0" applyNumberFormat="1" applyFont="1" applyBorder="1" applyAlignment="1">
      <alignment horizontal="center" vertical="center"/>
    </xf>
    <xf numFmtId="0" fontId="4" fillId="2" borderId="12" xfId="0" applyFont="1" applyFill="1" applyBorder="1" applyAlignment="1">
      <alignment horizontal="center" vertical="center" wrapText="1"/>
    </xf>
    <xf numFmtId="49" fontId="5" fillId="0" borderId="12" xfId="0" applyNumberFormat="1" applyFont="1" applyBorder="1" applyAlignment="1">
      <alignment horizontal="center" vertical="center"/>
    </xf>
    <xf numFmtId="165" fontId="7" fillId="3" borderId="12" xfId="0" applyNumberFormat="1" applyFont="1" applyFill="1" applyBorder="1"/>
    <xf numFmtId="0" fontId="7" fillId="3" borderId="12" xfId="0" applyFont="1" applyFill="1" applyBorder="1"/>
    <xf numFmtId="0" fontId="5" fillId="0" borderId="11" xfId="0" applyFont="1" applyBorder="1"/>
    <xf numFmtId="0" fontId="5" fillId="0" borderId="17" xfId="0" applyFont="1" applyBorder="1"/>
    <xf numFmtId="0" fontId="5" fillId="0" borderId="16" xfId="0" applyFont="1" applyBorder="1"/>
    <xf numFmtId="0" fontId="8" fillId="0" borderId="0" xfId="0" applyFont="1"/>
    <xf numFmtId="0" fontId="0" fillId="0" borderId="0" xfId="0" applyAlignment="1">
      <alignment horizontal="center"/>
    </xf>
    <xf numFmtId="0" fontId="0" fillId="0" borderId="0" xfId="0" applyFill="1"/>
    <xf numFmtId="167" fontId="0" fillId="0" borderId="0" xfId="0" applyNumberFormat="1"/>
    <xf numFmtId="0" fontId="0" fillId="0" borderId="4" xfId="0" applyBorder="1" applyAlignment="1">
      <alignment horizontal="center"/>
    </xf>
    <xf numFmtId="167" fontId="0" fillId="0" borderId="5" xfId="0" applyNumberFormat="1" applyBorder="1" applyAlignment="1">
      <alignment horizontal="center"/>
    </xf>
    <xf numFmtId="0" fontId="1" fillId="0" borderId="25" xfId="0" applyFont="1" applyBorder="1" applyAlignment="1">
      <alignment horizontal="center"/>
    </xf>
    <xf numFmtId="0" fontId="1" fillId="0" borderId="26" xfId="0" applyFont="1" applyBorder="1"/>
    <xf numFmtId="0" fontId="1" fillId="0" borderId="27" xfId="0" applyFont="1" applyBorder="1"/>
    <xf numFmtId="14" fontId="0" fillId="0" borderId="27" xfId="0" applyNumberFormat="1" applyBorder="1"/>
    <xf numFmtId="0" fontId="0" fillId="0" borderId="0" xfId="0" applyFill="1" applyBorder="1" applyAlignment="1">
      <alignment horizontal="center"/>
    </xf>
    <xf numFmtId="0" fontId="0" fillId="0" borderId="0" xfId="0" applyBorder="1" applyAlignment="1">
      <alignment horizontal="center"/>
    </xf>
    <xf numFmtId="0" fontId="0" fillId="0" borderId="1" xfId="0" applyBorder="1" applyAlignment="1">
      <alignment horizontal="center"/>
    </xf>
    <xf numFmtId="167" fontId="0" fillId="0" borderId="3" xfId="0" applyNumberFormat="1" applyBorder="1" applyAlignment="1">
      <alignment horizontal="center"/>
    </xf>
    <xf numFmtId="0" fontId="0" fillId="0" borderId="4" xfId="0" applyFill="1" applyBorder="1" applyAlignment="1">
      <alignment horizontal="center"/>
    </xf>
    <xf numFmtId="0" fontId="0" fillId="0" borderId="6" xfId="0" applyFill="1" applyBorder="1" applyAlignment="1">
      <alignment horizontal="center"/>
    </xf>
    <xf numFmtId="167" fontId="0" fillId="0" borderId="8" xfId="0" applyNumberFormat="1" applyBorder="1" applyAlignment="1">
      <alignment horizontal="center"/>
    </xf>
    <xf numFmtId="0" fontId="9" fillId="0" borderId="9" xfId="0" applyFont="1" applyFill="1" applyBorder="1" applyAlignment="1">
      <alignment horizontal="center"/>
    </xf>
    <xf numFmtId="0" fontId="9" fillId="0" borderId="25" xfId="0" applyFont="1" applyBorder="1" applyAlignment="1">
      <alignment horizontal="center"/>
    </xf>
    <xf numFmtId="0" fontId="0" fillId="0" borderId="0" xfId="0" applyProtection="1">
      <protection locked="0"/>
    </xf>
    <xf numFmtId="14" fontId="0" fillId="0" borderId="28" xfId="0" applyNumberFormat="1" applyBorder="1" applyProtection="1"/>
    <xf numFmtId="0" fontId="0" fillId="0" borderId="27" xfId="0" applyBorder="1" applyProtection="1"/>
    <xf numFmtId="167" fontId="0" fillId="0" borderId="27" xfId="0" applyNumberFormat="1" applyBorder="1" applyProtection="1"/>
    <xf numFmtId="167" fontId="0" fillId="0" borderId="28" xfId="0" applyNumberFormat="1" applyBorder="1" applyProtection="1"/>
    <xf numFmtId="14" fontId="0" fillId="6" borderId="28" xfId="0" applyNumberFormat="1" applyFill="1" applyBorder="1" applyAlignment="1" applyProtection="1">
      <alignment horizontal="left"/>
      <protection locked="0"/>
    </xf>
    <xf numFmtId="0" fontId="0" fillId="0" borderId="27" xfId="0" applyBorder="1"/>
    <xf numFmtId="0" fontId="0" fillId="0" borderId="27" xfId="0" applyBorder="1" applyAlignment="1">
      <alignment horizontal="left"/>
    </xf>
    <xf numFmtId="0" fontId="0" fillId="0" borderId="28" xfId="0" applyBorder="1" applyAlignment="1">
      <alignment horizontal="left"/>
    </xf>
    <xf numFmtId="0" fontId="0" fillId="0" borderId="0" xfId="0" applyProtection="1">
      <protection hidden="1"/>
    </xf>
    <xf numFmtId="0" fontId="0" fillId="0" borderId="0" xfId="0" applyFill="1" applyProtection="1">
      <protection hidden="1"/>
    </xf>
    <xf numFmtId="0" fontId="1" fillId="7" borderId="26" xfId="0" applyFont="1" applyFill="1" applyBorder="1"/>
    <xf numFmtId="0" fontId="1" fillId="7" borderId="27" xfId="0" applyFont="1" applyFill="1" applyBorder="1"/>
    <xf numFmtId="0" fontId="12" fillId="0" borderId="0" xfId="0" applyFont="1" applyFill="1" applyAlignment="1">
      <alignment horizontal="center"/>
    </xf>
    <xf numFmtId="0" fontId="0" fillId="0" borderId="0" xfId="0" applyAlignment="1">
      <alignment wrapText="1"/>
    </xf>
    <xf numFmtId="0" fontId="1" fillId="8" borderId="0" xfId="0" applyFont="1" applyFill="1" applyAlignment="1">
      <alignment horizontal="center"/>
    </xf>
    <xf numFmtId="0" fontId="0" fillId="0" borderId="0" xfId="0" applyProtection="1"/>
    <xf numFmtId="14" fontId="1" fillId="6" borderId="4" xfId="0" applyNumberFormat="1" applyFont="1" applyFill="1" applyBorder="1" applyAlignment="1" applyProtection="1">
      <alignment horizontal="center"/>
      <protection locked="0"/>
    </xf>
    <xf numFmtId="14" fontId="1" fillId="6" borderId="0" xfId="0" applyNumberFormat="1" applyFont="1" applyFill="1" applyBorder="1" applyAlignment="1" applyProtection="1">
      <alignment horizontal="center"/>
      <protection locked="0"/>
    </xf>
    <xf numFmtId="0" fontId="1" fillId="6" borderId="5" xfId="0" applyFont="1" applyFill="1" applyBorder="1" applyAlignment="1" applyProtection="1">
      <alignment horizontal="center"/>
      <protection locked="0"/>
    </xf>
    <xf numFmtId="14" fontId="1" fillId="0" borderId="4" xfId="0" applyNumberFormat="1" applyFont="1" applyBorder="1" applyAlignment="1" applyProtection="1">
      <alignment horizontal="center"/>
      <protection locked="0"/>
    </xf>
    <xf numFmtId="14" fontId="1" fillId="0" borderId="0" xfId="0" applyNumberFormat="1" applyFont="1" applyBorder="1" applyAlignment="1" applyProtection="1">
      <alignment horizontal="center"/>
      <protection locked="0"/>
    </xf>
    <xf numFmtId="0" fontId="1" fillId="0" borderId="5" xfId="0" applyFont="1" applyBorder="1" applyAlignment="1" applyProtection="1">
      <alignment horizontal="center"/>
      <protection locked="0"/>
    </xf>
    <xf numFmtId="14" fontId="0" fillId="6" borderId="4" xfId="0" applyNumberFormat="1" applyFill="1" applyBorder="1" applyProtection="1">
      <protection locked="0"/>
    </xf>
    <xf numFmtId="14" fontId="0" fillId="6" borderId="0" xfId="0" applyNumberFormat="1" applyFill="1" applyBorder="1" applyProtection="1">
      <protection locked="0"/>
    </xf>
    <xf numFmtId="0" fontId="0" fillId="6" borderId="5" xfId="0" applyFill="1" applyBorder="1" applyProtection="1">
      <protection locked="0"/>
    </xf>
    <xf numFmtId="14" fontId="0" fillId="0" borderId="4" xfId="0" applyNumberFormat="1" applyBorder="1" applyProtection="1">
      <protection locked="0"/>
    </xf>
    <xf numFmtId="14" fontId="0" fillId="0" borderId="0" xfId="0" applyNumberFormat="1" applyBorder="1" applyProtection="1">
      <protection locked="0"/>
    </xf>
    <xf numFmtId="0" fontId="0" fillId="0" borderId="5" xfId="0" applyBorder="1" applyProtection="1">
      <protection locked="0"/>
    </xf>
    <xf numFmtId="0" fontId="1" fillId="0" borderId="0" xfId="0" applyFont="1" applyAlignment="1" applyProtection="1">
      <alignment horizontal="center"/>
      <protection locked="0"/>
    </xf>
    <xf numFmtId="164" fontId="0" fillId="0" borderId="0" xfId="0" applyNumberFormat="1" applyFill="1" applyProtection="1">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14" fontId="1" fillId="6" borderId="5" xfId="0" applyNumberFormat="1" applyFont="1" applyFill="1" applyBorder="1" applyAlignment="1" applyProtection="1">
      <alignment horizontal="center"/>
      <protection locked="0"/>
    </xf>
    <xf numFmtId="14" fontId="0" fillId="6" borderId="5" xfId="0" applyNumberFormat="1" applyFill="1" applyBorder="1" applyProtection="1">
      <protection locked="0"/>
    </xf>
    <xf numFmtId="0" fontId="0" fillId="0" borderId="0" xfId="0" applyFill="1" applyProtection="1">
      <protection locked="0"/>
    </xf>
    <xf numFmtId="49" fontId="0" fillId="0" borderId="0" xfId="0" applyNumberFormat="1" applyFill="1" applyProtection="1">
      <protection locked="0"/>
    </xf>
    <xf numFmtId="0" fontId="1" fillId="0" borderId="0" xfId="0" applyFont="1" applyAlignment="1" applyProtection="1">
      <alignment horizontal="right"/>
      <protection locked="0"/>
    </xf>
    <xf numFmtId="0" fontId="1" fillId="6" borderId="26" xfId="0" applyFont="1" applyFill="1" applyBorder="1" applyAlignment="1" applyProtection="1">
      <alignment horizontal="center"/>
      <protection locked="0"/>
    </xf>
    <xf numFmtId="0" fontId="1" fillId="6" borderId="27" xfId="0" applyFont="1" applyFill="1" applyBorder="1" applyAlignment="1" applyProtection="1">
      <alignment horizontal="center"/>
      <protection locked="0"/>
    </xf>
    <xf numFmtId="0" fontId="1" fillId="0" borderId="27" xfId="0" applyFont="1" applyBorder="1" applyAlignment="1" applyProtection="1">
      <alignment horizontal="center"/>
      <protection locked="0"/>
    </xf>
    <xf numFmtId="0" fontId="0" fillId="6" borderId="27" xfId="0" applyFill="1" applyBorder="1" applyProtection="1">
      <protection locked="0"/>
    </xf>
    <xf numFmtId="0" fontId="0" fillId="0" borderId="27" xfId="0" applyBorder="1" applyProtection="1">
      <protection locked="0"/>
    </xf>
    <xf numFmtId="0" fontId="0" fillId="6" borderId="28" xfId="0" applyFill="1" applyBorder="1" applyProtection="1">
      <protection locked="0"/>
    </xf>
    <xf numFmtId="14" fontId="1" fillId="0" borderId="4" xfId="0" applyNumberFormat="1" applyFont="1" applyFill="1" applyBorder="1" applyAlignment="1" applyProtection="1">
      <alignment horizontal="center"/>
      <protection locked="0"/>
    </xf>
    <xf numFmtId="14" fontId="1" fillId="0" borderId="0" xfId="0" applyNumberFormat="1" applyFont="1" applyFill="1" applyBorder="1" applyAlignment="1" applyProtection="1">
      <alignment horizontal="center"/>
      <protection locked="0"/>
    </xf>
    <xf numFmtId="0" fontId="1" fillId="0" borderId="27"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14" fontId="1" fillId="6" borderId="27" xfId="0" applyNumberFormat="1" applyFont="1" applyFill="1" applyBorder="1" applyAlignment="1" applyProtection="1">
      <alignment horizontal="center"/>
      <protection locked="0"/>
    </xf>
    <xf numFmtId="14" fontId="0" fillId="0" borderId="4" xfId="0" applyNumberFormat="1" applyFill="1" applyBorder="1" applyProtection="1">
      <protection locked="0"/>
    </xf>
    <xf numFmtId="14" fontId="0" fillId="0" borderId="0" xfId="0" applyNumberFormat="1" applyFill="1" applyBorder="1" applyProtection="1">
      <protection locked="0"/>
    </xf>
    <xf numFmtId="0" fontId="0" fillId="0" borderId="27" xfId="0" applyFill="1" applyBorder="1" applyProtection="1">
      <protection locked="0"/>
    </xf>
    <xf numFmtId="0" fontId="0" fillId="0" borderId="5" xfId="0" applyFill="1" applyBorder="1" applyProtection="1">
      <protection locked="0"/>
    </xf>
    <xf numFmtId="14" fontId="0" fillId="0" borderId="6" xfId="0" applyNumberFormat="1" applyFill="1" applyBorder="1" applyProtection="1">
      <protection locked="0"/>
    </xf>
    <xf numFmtId="14" fontId="0" fillId="0" borderId="7" xfId="0" applyNumberFormat="1" applyFill="1" applyBorder="1" applyProtection="1">
      <protection locked="0"/>
    </xf>
    <xf numFmtId="0" fontId="0" fillId="0" borderId="28" xfId="0" applyFill="1" applyBorder="1" applyProtection="1">
      <protection locked="0"/>
    </xf>
    <xf numFmtId="0" fontId="0" fillId="0" borderId="8" xfId="0" applyFill="1" applyBorder="1" applyProtection="1">
      <protection locked="0"/>
    </xf>
    <xf numFmtId="14" fontId="1" fillId="0" borderId="5" xfId="0" applyNumberFormat="1" applyFont="1" applyFill="1" applyBorder="1" applyAlignment="1" applyProtection="1">
      <alignment horizontal="center"/>
      <protection locked="0"/>
    </xf>
    <xf numFmtId="14" fontId="0" fillId="0" borderId="5" xfId="0" applyNumberFormat="1" applyFill="1" applyBorder="1" applyProtection="1">
      <protection locked="0"/>
    </xf>
    <xf numFmtId="14" fontId="0" fillId="0" borderId="8" xfId="0" applyNumberFormat="1" applyFill="1" applyBorder="1" applyProtection="1">
      <protection locked="0"/>
    </xf>
    <xf numFmtId="0" fontId="1" fillId="0" borderId="29" xfId="0" applyFont="1" applyBorder="1" applyAlignment="1">
      <alignment horizontal="center"/>
    </xf>
    <xf numFmtId="0" fontId="0" fillId="0" borderId="27"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 fillId="0" borderId="1"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7" fillId="0" borderId="12" xfId="0" applyFont="1" applyBorder="1" applyProtection="1">
      <protection locked="0"/>
    </xf>
    <xf numFmtId="164" fontId="7" fillId="0" borderId="12" xfId="0" applyNumberFormat="1" applyFont="1" applyBorder="1" applyProtection="1">
      <protection locked="0"/>
    </xf>
    <xf numFmtId="0" fontId="7" fillId="0" borderId="13" xfId="0" applyFont="1" applyBorder="1" applyProtection="1">
      <protection locked="0"/>
    </xf>
    <xf numFmtId="165" fontId="7" fillId="0" borderId="12" xfId="0" applyNumberFormat="1" applyFont="1" applyBorder="1" applyProtection="1">
      <protection locked="0"/>
    </xf>
    <xf numFmtId="49" fontId="7" fillId="0" borderId="12" xfId="0" applyNumberFormat="1" applyFont="1" applyBorder="1" applyProtection="1">
      <protection locked="0"/>
    </xf>
    <xf numFmtId="49" fontId="7" fillId="0" borderId="12" xfId="0" applyNumberFormat="1" applyFont="1" applyBorder="1" applyAlignment="1" applyProtection="1">
      <alignment horizontal="center"/>
      <protection locked="0"/>
    </xf>
    <xf numFmtId="0" fontId="5" fillId="0" borderId="12" xfId="0" applyFont="1" applyBorder="1" applyProtection="1">
      <protection locked="0"/>
    </xf>
    <xf numFmtId="165" fontId="7" fillId="0" borderId="12" xfId="0" applyNumberFormat="1" applyFont="1" applyFill="1" applyBorder="1" applyProtection="1">
      <protection locked="0"/>
    </xf>
    <xf numFmtId="0" fontId="7" fillId="0" borderId="12" xfId="0" applyFont="1" applyFill="1" applyBorder="1" applyProtection="1">
      <protection locked="0"/>
    </xf>
    <xf numFmtId="49" fontId="5" fillId="0" borderId="12" xfId="0" applyNumberFormat="1" applyFont="1" applyBorder="1" applyProtection="1">
      <protection locked="0"/>
    </xf>
    <xf numFmtId="0" fontId="7" fillId="0" borderId="18" xfId="0" applyFont="1" applyBorder="1" applyProtection="1">
      <protection locked="0"/>
    </xf>
    <xf numFmtId="165" fontId="7" fillId="0" borderId="18" xfId="0" applyNumberFormat="1" applyFont="1" applyBorder="1" applyProtection="1">
      <protection locked="0"/>
    </xf>
    <xf numFmtId="166" fontId="3" fillId="4" borderId="12" xfId="0" applyNumberFormat="1" applyFont="1" applyFill="1" applyBorder="1" applyAlignment="1" applyProtection="1">
      <alignment horizontal="center" vertical="center" wrapText="1"/>
      <protection locked="0"/>
    </xf>
    <xf numFmtId="165" fontId="4" fillId="4" borderId="12" xfId="0" applyNumberFormat="1"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166" fontId="5" fillId="0" borderId="12" xfId="0" applyNumberFormat="1" applyFont="1" applyBorder="1" applyProtection="1">
      <protection locked="0"/>
    </xf>
    <xf numFmtId="165" fontId="5" fillId="0" borderId="12" xfId="0" applyNumberFormat="1" applyFont="1" applyBorder="1" applyProtection="1">
      <protection locked="0"/>
    </xf>
    <xf numFmtId="0" fontId="5" fillId="0" borderId="0" xfId="0" applyFont="1" applyProtection="1">
      <protection locked="0"/>
    </xf>
    <xf numFmtId="0" fontId="5" fillId="0" borderId="16" xfId="0" applyFont="1" applyFill="1" applyBorder="1" applyProtection="1">
      <protection locked="0"/>
    </xf>
    <xf numFmtId="0" fontId="0" fillId="5" borderId="26" xfId="0" applyFill="1" applyBorder="1" applyProtection="1">
      <protection locked="0"/>
    </xf>
    <xf numFmtId="0" fontId="0" fillId="5" borderId="27" xfId="0" applyFill="1" applyBorder="1" applyProtection="1">
      <protection locked="0"/>
    </xf>
    <xf numFmtId="0" fontId="0" fillId="5" borderId="28" xfId="0" applyFill="1" applyBorder="1" applyProtection="1">
      <protection locked="0"/>
    </xf>
    <xf numFmtId="168" fontId="0" fillId="5" borderId="27" xfId="0" applyNumberFormat="1" applyFill="1" applyBorder="1" applyProtection="1">
      <protection locked="0"/>
    </xf>
    <xf numFmtId="168" fontId="7" fillId="3" borderId="12" xfId="0" applyNumberFormat="1" applyFont="1" applyFill="1" applyBorder="1"/>
    <xf numFmtId="0" fontId="0" fillId="0" borderId="0" xfId="0" applyFill="1" applyProtection="1"/>
    <xf numFmtId="0" fontId="13" fillId="0" borderId="0" xfId="0" applyFont="1" applyAlignment="1">
      <alignment vertical="center"/>
    </xf>
    <xf numFmtId="0" fontId="16" fillId="2" borderId="33" xfId="0" applyFont="1" applyFill="1" applyBorder="1" applyAlignment="1">
      <alignment horizontal="center" vertical="center"/>
    </xf>
    <xf numFmtId="0" fontId="13" fillId="0" borderId="38" xfId="0" applyFont="1" applyBorder="1" applyAlignment="1">
      <alignment horizontal="center" vertical="center"/>
    </xf>
    <xf numFmtId="0" fontId="17" fillId="2" borderId="43" xfId="0" applyFont="1" applyFill="1" applyBorder="1" applyAlignment="1">
      <alignment horizontal="center" vertical="center"/>
    </xf>
    <xf numFmtId="0" fontId="17" fillId="2" borderId="44" xfId="0" applyFont="1" applyFill="1" applyBorder="1" applyAlignment="1">
      <alignment horizontal="center" vertical="center" wrapText="1"/>
    </xf>
    <xf numFmtId="0" fontId="13" fillId="0" borderId="45" xfId="0" applyFont="1" applyBorder="1" applyAlignment="1">
      <alignment horizontal="center" vertical="center"/>
    </xf>
    <xf numFmtId="14" fontId="13" fillId="0" borderId="46" xfId="0" applyNumberFormat="1" applyFont="1" applyBorder="1" applyAlignment="1" applyProtection="1">
      <alignment horizontal="center" vertical="center"/>
      <protection locked="0"/>
    </xf>
    <xf numFmtId="169" fontId="13" fillId="0" borderId="18" xfId="0" applyNumberFormat="1" applyFont="1" applyBorder="1" applyAlignment="1" applyProtection="1">
      <alignment horizontal="center" vertical="center"/>
      <protection locked="0"/>
    </xf>
    <xf numFmtId="14" fontId="13" fillId="0" borderId="47" xfId="0" applyNumberFormat="1"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170" fontId="13" fillId="0" borderId="12" xfId="0" applyNumberFormat="1"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170" fontId="13" fillId="0" borderId="18" xfId="0" applyNumberFormat="1" applyFont="1" applyBorder="1" applyAlignment="1" applyProtection="1">
      <alignment horizontal="center" vertical="center"/>
      <protection locked="0"/>
    </xf>
    <xf numFmtId="0" fontId="17" fillId="2" borderId="43" xfId="0" applyFont="1" applyFill="1" applyBorder="1" applyAlignment="1">
      <alignment horizontal="center" vertical="center" wrapText="1"/>
    </xf>
    <xf numFmtId="0" fontId="17" fillId="2" borderId="36" xfId="0" applyFont="1" applyFill="1" applyBorder="1" applyAlignment="1">
      <alignment horizontal="center" vertical="center" wrapText="1"/>
    </xf>
    <xf numFmtId="49" fontId="13" fillId="0" borderId="12" xfId="0" applyNumberFormat="1" applyFont="1" applyBorder="1" applyAlignment="1" applyProtection="1">
      <alignment horizontal="center" vertical="center"/>
      <protection locked="0"/>
    </xf>
    <xf numFmtId="49" fontId="13" fillId="0" borderId="15" xfId="0" applyNumberFormat="1" applyFont="1" applyBorder="1" applyAlignment="1" applyProtection="1">
      <alignment horizontal="center" vertical="center"/>
      <protection locked="0"/>
    </xf>
    <xf numFmtId="0" fontId="13" fillId="0" borderId="49" xfId="0" applyFont="1" applyBorder="1" applyAlignment="1">
      <alignment horizontal="center" vertical="center"/>
    </xf>
    <xf numFmtId="49" fontId="13" fillId="0" borderId="50" xfId="0" applyNumberFormat="1" applyFont="1" applyBorder="1" applyAlignment="1" applyProtection="1">
      <alignment horizontal="center" vertical="center"/>
      <protection locked="0"/>
    </xf>
    <xf numFmtId="49" fontId="13" fillId="0" borderId="41" xfId="0" applyNumberFormat="1" applyFont="1" applyBorder="1" applyAlignment="1" applyProtection="1">
      <alignment horizontal="center" vertical="center"/>
      <protection locked="0"/>
    </xf>
    <xf numFmtId="0" fontId="18" fillId="2" borderId="43" xfId="0" applyFont="1" applyFill="1" applyBorder="1" applyAlignment="1">
      <alignment horizontal="center" vertical="center" wrapText="1"/>
    </xf>
    <xf numFmtId="167" fontId="13" fillId="0" borderId="12" xfId="0" applyNumberFormat="1" applyFont="1" applyBorder="1" applyAlignment="1" applyProtection="1">
      <alignment horizontal="center" vertical="center"/>
      <protection locked="0"/>
    </xf>
    <xf numFmtId="14" fontId="13" fillId="0" borderId="12" xfId="0" applyNumberFormat="1"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167" fontId="13" fillId="0" borderId="50" xfId="0" applyNumberFormat="1"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14" fontId="13" fillId="0" borderId="50" xfId="0" applyNumberFormat="1" applyFont="1" applyBorder="1" applyAlignment="1" applyProtection="1">
      <alignment horizontal="center" vertical="center"/>
      <protection locked="0"/>
    </xf>
    <xf numFmtId="0" fontId="17" fillId="2" borderId="33" xfId="0" applyFont="1" applyFill="1" applyBorder="1" applyAlignment="1">
      <alignment horizontal="center" vertical="center"/>
    </xf>
    <xf numFmtId="0" fontId="17" fillId="2" borderId="12" xfId="0" applyFont="1" applyFill="1" applyBorder="1" applyAlignment="1">
      <alignment horizontal="center" vertical="center" wrapText="1"/>
    </xf>
    <xf numFmtId="171" fontId="13" fillId="0" borderId="12" xfId="0" applyNumberFormat="1" applyFont="1" applyBorder="1" applyAlignment="1" applyProtection="1">
      <alignment horizontal="center" vertical="center"/>
      <protection locked="0"/>
    </xf>
    <xf numFmtId="171" fontId="13" fillId="0" borderId="46" xfId="0" applyNumberFormat="1" applyFont="1" applyBorder="1" applyAlignment="1" applyProtection="1">
      <alignment horizontal="center" vertical="center"/>
      <protection locked="0"/>
    </xf>
    <xf numFmtId="171" fontId="13" fillId="0" borderId="53" xfId="0" applyNumberFormat="1" applyFont="1" applyBorder="1" applyAlignment="1" applyProtection="1">
      <alignment horizontal="center" vertical="center"/>
      <protection locked="0"/>
    </xf>
    <xf numFmtId="0" fontId="13" fillId="0" borderId="0" xfId="0" applyFont="1" applyAlignment="1">
      <alignment horizontal="center" vertical="center"/>
    </xf>
    <xf numFmtId="0" fontId="13" fillId="0" borderId="32" xfId="0" applyFont="1" applyBorder="1" applyAlignment="1" applyProtection="1">
      <alignment horizontal="center" vertical="center"/>
      <protection locked="0"/>
    </xf>
    <xf numFmtId="0" fontId="13" fillId="0" borderId="0" xfId="0" applyFont="1" applyAlignment="1" applyProtection="1">
      <alignment vertical="center"/>
      <protection locked="0"/>
    </xf>
    <xf numFmtId="169" fontId="13" fillId="0" borderId="12" xfId="0" applyNumberFormat="1" applyFont="1" applyBorder="1" applyAlignment="1" applyProtection="1">
      <alignment horizontal="center" vertical="center"/>
      <protection locked="0"/>
    </xf>
    <xf numFmtId="171" fontId="13" fillId="0" borderId="50" xfId="0" applyNumberFormat="1" applyFont="1" applyBorder="1" applyAlignment="1" applyProtection="1">
      <alignment horizontal="center" vertical="center"/>
    </xf>
    <xf numFmtId="0" fontId="13" fillId="0" borderId="50" xfId="0" applyFont="1" applyBorder="1" applyAlignment="1" applyProtection="1">
      <alignment horizontal="center" vertical="center"/>
    </xf>
    <xf numFmtId="14" fontId="0" fillId="0" borderId="5" xfId="0" applyNumberFormat="1" applyBorder="1"/>
    <xf numFmtId="0" fontId="0" fillId="0" borderId="5" xfId="0" applyBorder="1" applyProtection="1"/>
    <xf numFmtId="14" fontId="10" fillId="0" borderId="27" xfId="0" applyNumberFormat="1" applyFont="1" applyFill="1" applyBorder="1" applyProtection="1"/>
    <xf numFmtId="14" fontId="10" fillId="0" borderId="28" xfId="0" applyNumberFormat="1" applyFont="1" applyFill="1" applyBorder="1" applyProtection="1"/>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5" fillId="0" borderId="12" xfId="0" applyFont="1" applyBorder="1" applyAlignment="1">
      <alignment horizontal="center"/>
    </xf>
    <xf numFmtId="0" fontId="5" fillId="3" borderId="12"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xf>
    <xf numFmtId="49" fontId="3" fillId="0" borderId="12" xfId="0" applyNumberFormat="1" applyFont="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49" fontId="7" fillId="0" borderId="12" xfId="0" applyNumberFormat="1"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7" fillId="0" borderId="15" xfId="0" applyFont="1" applyBorder="1" applyAlignment="1" applyProtection="1">
      <alignment horizontal="center"/>
      <protection locked="0"/>
    </xf>
    <xf numFmtId="0" fontId="7" fillId="0" borderId="12" xfId="0" applyFont="1" applyBorder="1" applyAlignment="1" applyProtection="1">
      <alignment horizontal="center"/>
      <protection locked="0"/>
    </xf>
    <xf numFmtId="44" fontId="7" fillId="0" borderId="13" xfId="0" applyNumberFormat="1" applyFont="1" applyBorder="1" applyAlignment="1" applyProtection="1">
      <alignment horizontal="center"/>
      <protection locked="0"/>
    </xf>
    <xf numFmtId="44" fontId="7" fillId="0" borderId="14" xfId="0" applyNumberFormat="1" applyFont="1" applyBorder="1" applyAlignment="1" applyProtection="1">
      <alignment horizontal="center"/>
      <protection locked="0"/>
    </xf>
    <xf numFmtId="44" fontId="7" fillId="0" borderId="15" xfId="0" applyNumberFormat="1" applyFont="1" applyBorder="1" applyAlignment="1" applyProtection="1">
      <alignment horizontal="center"/>
      <protection locked="0"/>
    </xf>
    <xf numFmtId="0" fontId="7" fillId="3" borderId="12" xfId="0" applyFont="1" applyFill="1" applyBorder="1" applyAlignment="1">
      <alignment horizontal="center"/>
    </xf>
    <xf numFmtId="165" fontId="7" fillId="0" borderId="13" xfId="0" applyNumberFormat="1" applyFont="1" applyBorder="1" applyAlignment="1" applyProtection="1">
      <alignment horizontal="center"/>
      <protection locked="0"/>
    </xf>
    <xf numFmtId="165" fontId="7" fillId="0" borderId="15" xfId="0" applyNumberFormat="1" applyFont="1" applyBorder="1" applyAlignment="1" applyProtection="1">
      <alignment horizontal="center"/>
      <protection locked="0"/>
    </xf>
    <xf numFmtId="49" fontId="3" fillId="0" borderId="18" xfId="0" applyNumberFormat="1" applyFont="1" applyBorder="1" applyAlignment="1">
      <alignment horizontal="center" vertical="center"/>
    </xf>
    <xf numFmtId="49" fontId="3" fillId="0" borderId="21" xfId="0" applyNumberFormat="1" applyFont="1" applyBorder="1" applyAlignment="1">
      <alignment horizontal="center" vertical="center"/>
    </xf>
    <xf numFmtId="165" fontId="5" fillId="0" borderId="12" xfId="0" applyNumberFormat="1" applyFont="1" applyBorder="1" applyAlignment="1" applyProtection="1">
      <alignment horizontal="center"/>
      <protection locked="0"/>
    </xf>
    <xf numFmtId="165" fontId="5" fillId="0" borderId="13" xfId="0" applyNumberFormat="1" applyFont="1" applyBorder="1" applyAlignment="1" applyProtection="1">
      <alignment horizontal="center"/>
      <protection locked="0"/>
    </xf>
    <xf numFmtId="165" fontId="5" fillId="0" borderId="15" xfId="0" applyNumberFormat="1" applyFont="1" applyBorder="1" applyAlignment="1" applyProtection="1">
      <alignment horizontal="center"/>
      <protection locked="0"/>
    </xf>
    <xf numFmtId="0" fontId="5" fillId="0" borderId="12" xfId="0" applyFont="1" applyBorder="1" applyAlignment="1" applyProtection="1">
      <alignment horizontal="center"/>
      <protection locked="0"/>
    </xf>
    <xf numFmtId="0" fontId="4" fillId="0" borderId="16" xfId="0" applyFont="1" applyBorder="1" applyAlignment="1">
      <alignment horizontal="left" vertical="top" wrapText="1"/>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24" xfId="0" applyFont="1" applyBorder="1" applyAlignment="1">
      <alignment horizontal="left" wrapText="1"/>
    </xf>
    <xf numFmtId="0" fontId="4" fillId="0" borderId="0" xfId="0" applyFont="1" applyAlignment="1">
      <alignment horizontal="left" wrapText="1"/>
    </xf>
    <xf numFmtId="0" fontId="4" fillId="0" borderId="11" xfId="0" applyFont="1" applyBorder="1" applyAlignment="1">
      <alignment horizontal="left" wrapText="1"/>
    </xf>
    <xf numFmtId="0" fontId="3" fillId="0" borderId="1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166" fontId="3" fillId="4" borderId="13" xfId="0" applyNumberFormat="1" applyFont="1" applyFill="1" applyBorder="1" applyAlignment="1" applyProtection="1">
      <alignment horizontal="center" vertical="center" wrapText="1"/>
      <protection locked="0"/>
    </xf>
    <xf numFmtId="166" fontId="3" fillId="4" borderId="15" xfId="0" applyNumberFormat="1"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7" fillId="0" borderId="2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 xfId="0" applyFont="1" applyBorder="1" applyAlignment="1">
      <alignment horizontal="center" vertical="center" wrapText="1"/>
    </xf>
    <xf numFmtId="166" fontId="5" fillId="0" borderId="13" xfId="0" applyNumberFormat="1" applyFont="1" applyBorder="1" applyAlignment="1" applyProtection="1">
      <alignment horizontal="center"/>
      <protection locked="0"/>
    </xf>
    <xf numFmtId="166" fontId="5" fillId="0" borderId="15" xfId="0" applyNumberFormat="1" applyFont="1" applyBorder="1" applyAlignment="1" applyProtection="1">
      <alignment horizontal="center"/>
      <protection locked="0"/>
    </xf>
    <xf numFmtId="0" fontId="4" fillId="0" borderId="24" xfId="0" applyFont="1" applyBorder="1" applyAlignment="1">
      <alignment horizontal="center" wrapText="1"/>
    </xf>
    <xf numFmtId="0" fontId="4" fillId="0" borderId="11" xfId="0" applyFont="1" applyBorder="1" applyAlignment="1">
      <alignment horizontal="center" wrapText="1"/>
    </xf>
    <xf numFmtId="0" fontId="4" fillId="0" borderId="22" xfId="0" applyFont="1" applyBorder="1" applyAlignment="1">
      <alignment horizontal="left" wrapText="1"/>
    </xf>
    <xf numFmtId="0" fontId="4" fillId="0" borderId="16" xfId="0" applyFont="1" applyBorder="1" applyAlignment="1">
      <alignment horizontal="left" wrapText="1"/>
    </xf>
    <xf numFmtId="0" fontId="5" fillId="0" borderId="13" xfId="0" applyFont="1" applyBorder="1" applyAlignment="1" applyProtection="1">
      <alignment horizontal="center"/>
      <protection locked="0"/>
    </xf>
    <xf numFmtId="0" fontId="5" fillId="0" borderId="15" xfId="0" applyFont="1" applyBorder="1" applyAlignment="1" applyProtection="1">
      <alignment horizontal="center"/>
      <protection locked="0"/>
    </xf>
    <xf numFmtId="0" fontId="3" fillId="0" borderId="19" xfId="0" applyFont="1" applyBorder="1" applyAlignment="1" applyProtection="1">
      <alignment horizontal="center" vertical="top" wrapText="1"/>
      <protection locked="0"/>
    </xf>
    <xf numFmtId="0" fontId="3" fillId="0" borderId="23" xfId="0" applyFont="1"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3" fillId="0" borderId="24"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11" xfId="0" applyFont="1" applyBorder="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3" fillId="0" borderId="16" xfId="0" applyFont="1"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4" fillId="0" borderId="23" xfId="0" applyFont="1" applyBorder="1" applyAlignment="1">
      <alignment horizontal="center"/>
    </xf>
    <xf numFmtId="0" fontId="4" fillId="0" borderId="24" xfId="0" applyFont="1" applyBorder="1" applyAlignment="1">
      <alignment horizontal="center" vertical="top" wrapText="1"/>
    </xf>
    <xf numFmtId="0" fontId="4" fillId="0" borderId="11" xfId="0" applyFont="1" applyBorder="1" applyAlignment="1">
      <alignment horizontal="center" vertical="top" wrapText="1"/>
    </xf>
    <xf numFmtId="0" fontId="4" fillId="0" borderId="22" xfId="0" applyFont="1" applyBorder="1" applyAlignment="1">
      <alignment horizontal="center" vertical="top" wrapText="1"/>
    </xf>
    <xf numFmtId="0" fontId="4" fillId="0" borderId="17" xfId="0" applyFont="1" applyBorder="1" applyAlignment="1">
      <alignment horizontal="center" vertical="top" wrapText="1"/>
    </xf>
    <xf numFmtId="0" fontId="17" fillId="2" borderId="9" xfId="0" applyFont="1" applyFill="1" applyBorder="1" applyAlignment="1">
      <alignment horizontal="left" vertical="center"/>
    </xf>
    <xf numFmtId="0" fontId="17" fillId="2" borderId="10" xfId="0" applyFont="1" applyFill="1" applyBorder="1" applyAlignment="1">
      <alignment horizontal="left" vertical="center"/>
    </xf>
    <xf numFmtId="0" fontId="17" fillId="2" borderId="25"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164" fontId="13" fillId="0" borderId="13" xfId="0" applyNumberFormat="1" applyFont="1" applyBorder="1" applyAlignment="1" applyProtection="1">
      <alignment horizontal="center" vertical="center"/>
      <protection locked="0"/>
    </xf>
    <xf numFmtId="164" fontId="13" fillId="0" borderId="15" xfId="0" applyNumberFormat="1" applyFont="1" applyBorder="1" applyAlignment="1" applyProtection="1">
      <alignment horizontal="center" vertical="center"/>
      <protection locked="0"/>
    </xf>
    <xf numFmtId="164" fontId="13" fillId="0" borderId="39" xfId="0" applyNumberFormat="1" applyFont="1" applyBorder="1" applyAlignment="1" applyProtection="1">
      <alignment horizontal="center" vertical="center"/>
      <protection locked="0"/>
    </xf>
    <xf numFmtId="164" fontId="13" fillId="0" borderId="41" xfId="0" applyNumberFormat="1" applyFont="1" applyBorder="1" applyAlignment="1" applyProtection="1">
      <alignment horizontal="center" vertical="center"/>
      <protection locked="0"/>
    </xf>
    <xf numFmtId="0" fontId="17" fillId="2" borderId="33"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4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7" fillId="2" borderId="34" xfId="0" applyFont="1" applyFill="1" applyBorder="1" applyAlignment="1">
      <alignment horizontal="center" vertical="center"/>
    </xf>
    <xf numFmtId="0" fontId="17" fillId="2" borderId="36" xfId="0" applyFont="1" applyFill="1" applyBorder="1" applyAlignment="1">
      <alignment horizontal="center" vertical="center"/>
    </xf>
    <xf numFmtId="0" fontId="13" fillId="0" borderId="41" xfId="0" applyFont="1" applyBorder="1" applyAlignment="1" applyProtection="1">
      <alignment horizontal="center" vertical="center"/>
      <protection locked="0"/>
    </xf>
    <xf numFmtId="0" fontId="17" fillId="2" borderId="36" xfId="0" applyFont="1" applyFill="1" applyBorder="1" applyAlignment="1">
      <alignment horizontal="center" vertical="center" wrapText="1"/>
    </xf>
    <xf numFmtId="0" fontId="13" fillId="0" borderId="18" xfId="0" applyFont="1" applyBorder="1" applyAlignment="1" applyProtection="1">
      <alignment horizontal="center" vertical="center"/>
      <protection locked="0"/>
    </xf>
    <xf numFmtId="0" fontId="13" fillId="10" borderId="39" xfId="0" applyFont="1" applyFill="1" applyBorder="1" applyAlignment="1" applyProtection="1">
      <alignment horizontal="center" vertical="center"/>
    </xf>
    <xf numFmtId="0" fontId="13" fillId="10" borderId="40" xfId="0" applyFont="1" applyFill="1" applyBorder="1" applyAlignment="1" applyProtection="1">
      <alignment horizontal="center" vertical="center"/>
    </xf>
    <xf numFmtId="0" fontId="13" fillId="10" borderId="41" xfId="0" applyFont="1" applyFill="1" applyBorder="1" applyAlignment="1" applyProtection="1">
      <alignment horizontal="center" vertical="center"/>
    </xf>
    <xf numFmtId="0" fontId="13" fillId="10" borderId="42" xfId="0" applyFont="1" applyFill="1" applyBorder="1" applyAlignment="1" applyProtection="1">
      <alignment horizontal="center" vertical="center"/>
    </xf>
    <xf numFmtId="0" fontId="13" fillId="0" borderId="15" xfId="0" applyFont="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5" fillId="2" borderId="9"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9" borderId="31" xfId="0" applyFont="1" applyFill="1" applyBorder="1" applyAlignment="1" applyProtection="1">
      <alignment horizontal="center" vertical="center" wrapText="1"/>
    </xf>
    <xf numFmtId="0" fontId="15" fillId="9" borderId="32" xfId="0" applyFont="1" applyFill="1" applyBorder="1" applyAlignment="1" applyProtection="1">
      <alignment horizontal="center" vertical="center" wrapText="1"/>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cellXfs>
  <cellStyles count="1">
    <cellStyle name="Normal" xfId="0" builtinId="0"/>
  </cellStyles>
  <dxfs count="1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42333</xdr:colOff>
      <xdr:row>5</xdr:row>
      <xdr:rowOff>31751</xdr:rowOff>
    </xdr:from>
    <xdr:to>
      <xdr:col>3</xdr:col>
      <xdr:colOff>1454150</xdr:colOff>
      <xdr:row>11</xdr:row>
      <xdr:rowOff>117476</xdr:rowOff>
    </xdr:to>
    <xdr:pic>
      <xdr:nvPicPr>
        <xdr:cNvPr id="4" name="Picture 3">
          <a:extLst>
            <a:ext uri="{FF2B5EF4-FFF2-40B4-BE49-F238E27FC236}">
              <a16:creationId xmlns:a16="http://schemas.microsoft.com/office/drawing/2014/main" id="{D87D641D-0E08-486B-AB19-FA464CC0C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500" y="1047751"/>
          <a:ext cx="4861983" cy="129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304799</xdr:colOff>
      <xdr:row>0</xdr:row>
      <xdr:rowOff>0</xdr:rowOff>
    </xdr:from>
    <xdr:to>
      <xdr:col>2</xdr:col>
      <xdr:colOff>295274</xdr:colOff>
      <xdr:row>1</xdr:row>
      <xdr:rowOff>295275</xdr:rowOff>
    </xdr:to>
    <xdr:pic>
      <xdr:nvPicPr>
        <xdr:cNvPr id="2" name="Picture 1">
          <a:extLst>
            <a:ext uri="{FF2B5EF4-FFF2-40B4-BE49-F238E27FC236}">
              <a16:creationId xmlns:a16="http://schemas.microsoft.com/office/drawing/2014/main" id="{FFE373B9-9329-4CEC-8E93-4453F53BF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799" y="0"/>
          <a:ext cx="18764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104775</xdr:colOff>
      <xdr:row>0</xdr:row>
      <xdr:rowOff>114300</xdr:rowOff>
    </xdr:from>
    <xdr:ext cx="2324102" cy="696704"/>
    <xdr:pic>
      <xdr:nvPicPr>
        <xdr:cNvPr id="2" name="Picture 1">
          <a:extLst>
            <a:ext uri="{FF2B5EF4-FFF2-40B4-BE49-F238E27FC236}">
              <a16:creationId xmlns:a16="http://schemas.microsoft.com/office/drawing/2014/main" id="{7FFC1653-BF7A-4E47-AE7F-CBAF2B79EC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688"/>
        <a:stretch/>
      </xdr:blipFill>
      <xdr:spPr>
        <a:xfrm>
          <a:off x="104775" y="114300"/>
          <a:ext cx="2324102" cy="696704"/>
        </a:xfrm>
        <a:prstGeom prst="rect">
          <a:avLst/>
        </a:prstGeom>
      </xdr:spPr>
    </xdr:pic>
    <xdr:clientData/>
  </xdr:one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8C439CB-FCCC-48CF-AABA-0C9A1C0E4653}">
  <we:reference id="wa104380526" version="1.1.0.0" store="en-US" storeType="OMEX"/>
  <we:alternateReferences>
    <we:reference id="wa104380526" version="1.1.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95A71-99E7-44D9-8944-D6BBAD3880EE}">
  <dimension ref="A1:A8"/>
  <sheetViews>
    <sheetView workbookViewId="0">
      <selection activeCell="A8" sqref="A8"/>
    </sheetView>
  </sheetViews>
  <sheetFormatPr defaultRowHeight="15.75" x14ac:dyDescent="0.3"/>
  <cols>
    <col min="1" max="1" width="56.109375" customWidth="1"/>
  </cols>
  <sheetData>
    <row r="1" spans="1:1" x14ac:dyDescent="0.3">
      <c r="A1" s="74" t="s">
        <v>166</v>
      </c>
    </row>
    <row r="2" spans="1:1" ht="110.25" x14ac:dyDescent="0.3">
      <c r="A2" s="73" t="s">
        <v>174</v>
      </c>
    </row>
    <row r="4" spans="1:1" x14ac:dyDescent="0.3">
      <c r="A4" s="74" t="s">
        <v>167</v>
      </c>
    </row>
    <row r="5" spans="1:1" ht="252" x14ac:dyDescent="0.3">
      <c r="A5" s="73" t="s">
        <v>169</v>
      </c>
    </row>
    <row r="7" spans="1:1" x14ac:dyDescent="0.3">
      <c r="A7" s="74">
        <v>201</v>
      </c>
    </row>
    <row r="8" spans="1:1" ht="173.25" x14ac:dyDescent="0.3">
      <c r="A8" s="73" t="s">
        <v>176</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116"/>
  <sheetViews>
    <sheetView tabSelected="1" zoomScale="90" zoomScaleNormal="90" workbookViewId="0">
      <selection activeCell="F79" sqref="F79"/>
    </sheetView>
  </sheetViews>
  <sheetFormatPr defaultRowHeight="15.75" x14ac:dyDescent="0.3"/>
  <cols>
    <col min="1" max="1" width="16.44140625" style="41" customWidth="1"/>
    <col min="2" max="2" width="16.33203125" bestFit="1" customWidth="1"/>
    <col min="3" max="3" width="14.77734375" bestFit="1" customWidth="1"/>
    <col min="4" max="4" width="8.21875" customWidth="1"/>
    <col min="5" max="5" width="3.88671875" customWidth="1"/>
    <col min="6" max="6" width="17.33203125" customWidth="1"/>
    <col min="7" max="7" width="16.44140625" customWidth="1"/>
    <col min="8" max="8" width="15.88671875" customWidth="1"/>
    <col min="9" max="9" width="3.77734375" customWidth="1"/>
    <col min="10" max="10" width="17" bestFit="1" customWidth="1"/>
    <col min="11" max="12" width="16.44140625" bestFit="1" customWidth="1"/>
    <col min="14" max="14" width="8.88671875" style="7"/>
    <col min="15" max="15" width="16" style="7" customWidth="1"/>
    <col min="16" max="16" width="15.5546875" style="7" customWidth="1"/>
    <col min="17" max="83" width="8.88671875" style="7"/>
  </cols>
  <sheetData>
    <row r="1" spans="1:83" x14ac:dyDescent="0.3">
      <c r="A1" s="123" t="s">
        <v>134</v>
      </c>
      <c r="B1" s="145"/>
      <c r="C1" s="88"/>
      <c r="D1" s="89"/>
      <c r="E1" s="88"/>
      <c r="F1" s="95"/>
      <c r="G1" s="88"/>
      <c r="H1" s="89"/>
      <c r="I1" s="88"/>
      <c r="J1" s="94"/>
      <c r="K1" s="88"/>
      <c r="L1" s="88"/>
      <c r="M1" s="1"/>
    </row>
    <row r="2" spans="1:83" x14ac:dyDescent="0.3">
      <c r="A2" s="124" t="s">
        <v>135</v>
      </c>
      <c r="B2" s="146"/>
      <c r="C2" s="88"/>
      <c r="D2" s="89"/>
      <c r="E2" s="88"/>
      <c r="F2" s="95"/>
      <c r="G2" s="88"/>
      <c r="H2" s="89"/>
      <c r="I2" s="88"/>
      <c r="J2" s="94"/>
      <c r="K2" s="88"/>
      <c r="L2" s="88"/>
      <c r="M2" s="1"/>
    </row>
    <row r="3" spans="1:83" x14ac:dyDescent="0.3">
      <c r="A3" s="124" t="s">
        <v>132</v>
      </c>
      <c r="B3" s="148"/>
      <c r="C3" s="88"/>
      <c r="D3" s="89"/>
      <c r="E3" s="88"/>
      <c r="F3" s="95"/>
      <c r="G3" s="88"/>
      <c r="H3" s="89"/>
      <c r="I3" s="88"/>
      <c r="J3" s="94"/>
      <c r="K3" s="88"/>
      <c r="L3" s="88"/>
      <c r="M3" s="1"/>
    </row>
    <row r="4" spans="1:83" ht="16.5" thickBot="1" x14ac:dyDescent="0.35">
      <c r="A4" s="125" t="s">
        <v>216</v>
      </c>
      <c r="B4" s="147"/>
      <c r="C4" s="88"/>
      <c r="D4" s="89"/>
      <c r="E4" s="88"/>
      <c r="F4" s="95"/>
      <c r="G4" s="88"/>
      <c r="H4" s="89"/>
      <c r="I4" s="88"/>
      <c r="J4" s="94"/>
      <c r="K4" s="88"/>
      <c r="L4" s="88"/>
      <c r="M4" s="1"/>
    </row>
    <row r="5" spans="1:83" x14ac:dyDescent="0.3">
      <c r="A5" s="88"/>
      <c r="B5" s="94"/>
      <c r="C5" s="88"/>
      <c r="D5" s="89"/>
      <c r="E5" s="88"/>
      <c r="F5" s="95"/>
      <c r="G5" s="88"/>
      <c r="H5" s="89"/>
      <c r="I5" s="88"/>
      <c r="J5" s="94"/>
      <c r="K5" s="88"/>
      <c r="L5" s="88"/>
      <c r="M5" s="1"/>
    </row>
    <row r="6" spans="1:83" ht="16.5" thickBot="1" x14ac:dyDescent="0.35">
      <c r="A6" s="59"/>
      <c r="B6" s="96" t="s">
        <v>171</v>
      </c>
      <c r="C6" s="59"/>
      <c r="D6" s="59"/>
      <c r="F6" s="59"/>
      <c r="G6" s="88" t="s">
        <v>172</v>
      </c>
      <c r="H6" s="59"/>
      <c r="I6" s="59"/>
      <c r="J6" s="90"/>
      <c r="K6" s="96" t="s">
        <v>173</v>
      </c>
      <c r="L6" s="59"/>
    </row>
    <row r="7" spans="1:83" s="26" customFormat="1" ht="16.5" thickBot="1" x14ac:dyDescent="0.35">
      <c r="A7" s="24" t="s">
        <v>21</v>
      </c>
      <c r="B7" s="25" t="s">
        <v>22</v>
      </c>
      <c r="C7" s="25" t="s">
        <v>23</v>
      </c>
      <c r="D7" s="46" t="s">
        <v>24</v>
      </c>
      <c r="F7" s="24" t="s">
        <v>25</v>
      </c>
      <c r="G7" s="46" t="s">
        <v>26</v>
      </c>
      <c r="H7" s="46" t="s">
        <v>170</v>
      </c>
      <c r="I7" s="50"/>
      <c r="J7" s="119" t="s">
        <v>3</v>
      </c>
      <c r="K7" s="119" t="s">
        <v>5</v>
      </c>
      <c r="L7" s="46" t="s">
        <v>6</v>
      </c>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row>
    <row r="8" spans="1:83" s="51" customFormat="1" x14ac:dyDescent="0.3">
      <c r="A8" s="76"/>
      <c r="B8" s="77"/>
      <c r="C8" s="97"/>
      <c r="D8" s="78"/>
      <c r="F8" s="76"/>
      <c r="G8" s="92"/>
      <c r="H8" s="92"/>
      <c r="I8" s="91"/>
      <c r="J8" s="120">
        <v>1960</v>
      </c>
      <c r="K8" s="98"/>
      <c r="L8" s="78"/>
    </row>
    <row r="9" spans="1:83" s="51" customFormat="1" x14ac:dyDescent="0.3">
      <c r="A9" s="103"/>
      <c r="B9" s="104"/>
      <c r="C9" s="105"/>
      <c r="D9" s="106"/>
      <c r="F9" s="103"/>
      <c r="G9" s="116"/>
      <c r="H9" s="116"/>
      <c r="I9" s="91"/>
      <c r="J9" s="120">
        <v>1961</v>
      </c>
      <c r="K9" s="98"/>
      <c r="L9" s="78"/>
    </row>
    <row r="10" spans="1:83" s="51" customFormat="1" x14ac:dyDescent="0.3">
      <c r="A10" s="76"/>
      <c r="B10" s="77"/>
      <c r="C10" s="76"/>
      <c r="D10" s="107"/>
      <c r="F10" s="76"/>
      <c r="G10" s="92"/>
      <c r="H10" s="92"/>
      <c r="I10" s="91"/>
      <c r="J10" s="120">
        <v>1962</v>
      </c>
      <c r="K10" s="98"/>
      <c r="L10" s="78"/>
    </row>
    <row r="11" spans="1:83" s="51" customFormat="1" x14ac:dyDescent="0.3">
      <c r="A11" s="103"/>
      <c r="B11" s="104"/>
      <c r="C11" s="105"/>
      <c r="D11" s="106"/>
      <c r="F11" s="103"/>
      <c r="G11" s="116"/>
      <c r="H11" s="116"/>
      <c r="I11" s="91"/>
      <c r="J11" s="120">
        <v>1963</v>
      </c>
      <c r="K11" s="98"/>
      <c r="L11" s="78"/>
    </row>
    <row r="12" spans="1:83" s="51" customFormat="1" x14ac:dyDescent="0.3">
      <c r="A12" s="76"/>
      <c r="B12" s="77"/>
      <c r="C12" s="98"/>
      <c r="D12" s="78"/>
      <c r="F12" s="76"/>
      <c r="G12" s="92"/>
      <c r="H12" s="92"/>
      <c r="I12" s="91"/>
      <c r="J12" s="120">
        <v>1964</v>
      </c>
      <c r="K12" s="98"/>
      <c r="L12" s="78"/>
    </row>
    <row r="13" spans="1:83" s="51" customFormat="1" x14ac:dyDescent="0.3">
      <c r="A13" s="79"/>
      <c r="B13" s="80"/>
      <c r="C13" s="99"/>
      <c r="D13" s="81"/>
      <c r="F13" s="103"/>
      <c r="G13" s="116"/>
      <c r="H13" s="116"/>
      <c r="I13" s="91"/>
      <c r="J13" s="120">
        <v>1965</v>
      </c>
      <c r="K13" s="98"/>
      <c r="L13" s="78"/>
    </row>
    <row r="14" spans="1:83" s="51" customFormat="1" x14ac:dyDescent="0.3">
      <c r="A14" s="76"/>
      <c r="B14" s="77"/>
      <c r="C14" s="98"/>
      <c r="D14" s="78"/>
      <c r="F14" s="76"/>
      <c r="G14" s="92"/>
      <c r="H14" s="92"/>
      <c r="I14" s="91"/>
      <c r="J14" s="120">
        <v>1966</v>
      </c>
      <c r="K14" s="98"/>
      <c r="L14" s="78"/>
    </row>
    <row r="15" spans="1:83" s="51" customFormat="1" x14ac:dyDescent="0.3">
      <c r="A15" s="103"/>
      <c r="B15" s="104"/>
      <c r="C15" s="105"/>
      <c r="D15" s="106"/>
      <c r="F15" s="103"/>
      <c r="G15" s="116"/>
      <c r="H15" s="116"/>
      <c r="I15" s="91"/>
      <c r="J15" s="120">
        <v>1967</v>
      </c>
      <c r="K15" s="98"/>
      <c r="L15" s="78"/>
    </row>
    <row r="16" spans="1:83" s="51" customFormat="1" x14ac:dyDescent="0.3">
      <c r="A16" s="76"/>
      <c r="B16" s="77"/>
      <c r="C16" s="98"/>
      <c r="D16" s="78"/>
      <c r="F16" s="76"/>
      <c r="G16" s="92"/>
      <c r="H16" s="92"/>
      <c r="I16" s="91"/>
      <c r="J16" s="120">
        <v>1968</v>
      </c>
      <c r="K16" s="98"/>
      <c r="L16" s="78"/>
    </row>
    <row r="17" spans="1:12" s="51" customFormat="1" x14ac:dyDescent="0.3">
      <c r="A17" s="103"/>
      <c r="B17" s="104"/>
      <c r="C17" s="105"/>
      <c r="D17" s="106"/>
      <c r="F17" s="103"/>
      <c r="G17" s="116"/>
      <c r="H17" s="116"/>
      <c r="I17" s="91"/>
      <c r="J17" s="120">
        <v>1969</v>
      </c>
      <c r="K17" s="98"/>
      <c r="L17" s="78"/>
    </row>
    <row r="18" spans="1:12" x14ac:dyDescent="0.3">
      <c r="A18" s="82"/>
      <c r="B18" s="83"/>
      <c r="C18" s="100"/>
      <c r="D18" s="84"/>
      <c r="F18" s="82"/>
      <c r="G18" s="93"/>
      <c r="H18" s="93"/>
      <c r="I18" s="59"/>
      <c r="J18" s="121">
        <v>1970</v>
      </c>
      <c r="K18" s="100"/>
      <c r="L18" s="84"/>
    </row>
    <row r="19" spans="1:12" x14ac:dyDescent="0.3">
      <c r="A19" s="85"/>
      <c r="B19" s="86"/>
      <c r="C19" s="101"/>
      <c r="D19" s="87"/>
      <c r="F19" s="103"/>
      <c r="G19" s="116"/>
      <c r="H19" s="116"/>
      <c r="I19" s="59"/>
      <c r="J19" s="121">
        <v>1971</v>
      </c>
      <c r="K19" s="100"/>
      <c r="L19" s="84"/>
    </row>
    <row r="20" spans="1:12" x14ac:dyDescent="0.3">
      <c r="A20" s="82"/>
      <c r="B20" s="83"/>
      <c r="C20" s="100"/>
      <c r="D20" s="84"/>
      <c r="F20" s="82"/>
      <c r="G20" s="93"/>
      <c r="H20" s="93"/>
      <c r="I20" s="59"/>
      <c r="J20" s="121">
        <v>1972</v>
      </c>
      <c r="K20" s="100"/>
      <c r="L20" s="84"/>
    </row>
    <row r="21" spans="1:12" x14ac:dyDescent="0.3">
      <c r="A21" s="108"/>
      <c r="B21" s="109"/>
      <c r="C21" s="110"/>
      <c r="D21" s="111"/>
      <c r="F21" s="108"/>
      <c r="G21" s="117"/>
      <c r="H21" s="117"/>
      <c r="I21" s="59"/>
      <c r="J21" s="121">
        <v>1973</v>
      </c>
      <c r="K21" s="100"/>
      <c r="L21" s="84"/>
    </row>
    <row r="22" spans="1:12" x14ac:dyDescent="0.3">
      <c r="A22" s="76"/>
      <c r="B22" s="77"/>
      <c r="C22" s="98"/>
      <c r="D22" s="78"/>
      <c r="F22" s="76"/>
      <c r="G22" s="92"/>
      <c r="H22" s="92"/>
      <c r="I22" s="59"/>
      <c r="J22" s="121">
        <v>1974</v>
      </c>
      <c r="K22" s="100"/>
      <c r="L22" s="84"/>
    </row>
    <row r="23" spans="1:12" x14ac:dyDescent="0.3">
      <c r="A23" s="108"/>
      <c r="B23" s="109"/>
      <c r="C23" s="110"/>
      <c r="D23" s="111"/>
      <c r="F23" s="108"/>
      <c r="G23" s="117"/>
      <c r="H23" s="117"/>
      <c r="I23" s="59"/>
      <c r="J23" s="121">
        <v>1975</v>
      </c>
      <c r="K23" s="100"/>
      <c r="L23" s="84"/>
    </row>
    <row r="24" spans="1:12" x14ac:dyDescent="0.3">
      <c r="A24" s="82"/>
      <c r="B24" s="83"/>
      <c r="C24" s="100"/>
      <c r="D24" s="84"/>
      <c r="F24" s="82"/>
      <c r="G24" s="93"/>
      <c r="H24" s="93"/>
      <c r="I24" s="59"/>
      <c r="J24" s="121">
        <v>1976</v>
      </c>
      <c r="K24" s="100"/>
      <c r="L24" s="84"/>
    </row>
    <row r="25" spans="1:12" x14ac:dyDescent="0.3">
      <c r="A25" s="103"/>
      <c r="B25" s="104"/>
      <c r="C25" s="105"/>
      <c r="D25" s="106"/>
      <c r="F25" s="103"/>
      <c r="G25" s="116"/>
      <c r="H25" s="116"/>
      <c r="I25" s="59"/>
      <c r="J25" s="121">
        <v>1977</v>
      </c>
      <c r="K25" s="100"/>
      <c r="L25" s="84"/>
    </row>
    <row r="26" spans="1:12" x14ac:dyDescent="0.3">
      <c r="A26" s="82"/>
      <c r="B26" s="83"/>
      <c r="C26" s="100"/>
      <c r="D26" s="84"/>
      <c r="F26" s="82"/>
      <c r="G26" s="93"/>
      <c r="H26" s="93"/>
      <c r="I26" s="59"/>
      <c r="J26" s="121">
        <v>1978</v>
      </c>
      <c r="K26" s="100"/>
      <c r="L26" s="84"/>
    </row>
    <row r="27" spans="1:12" ht="16.5" thickBot="1" x14ac:dyDescent="0.35">
      <c r="A27" s="112"/>
      <c r="B27" s="113"/>
      <c r="C27" s="114"/>
      <c r="D27" s="115"/>
      <c r="F27" s="112"/>
      <c r="G27" s="118"/>
      <c r="H27" s="118"/>
      <c r="I27" s="59"/>
      <c r="J27" s="121">
        <v>1979</v>
      </c>
      <c r="K27" s="100"/>
      <c r="L27" s="84"/>
    </row>
    <row r="28" spans="1:12" x14ac:dyDescent="0.3">
      <c r="B28" s="94"/>
      <c r="C28" s="94"/>
      <c r="J28" s="121">
        <v>1980</v>
      </c>
      <c r="K28" s="100"/>
      <c r="L28" s="84"/>
    </row>
    <row r="29" spans="1:12" x14ac:dyDescent="0.3">
      <c r="A29" s="94"/>
      <c r="B29" s="94"/>
      <c r="C29" s="94"/>
      <c r="J29" s="121">
        <v>1981</v>
      </c>
      <c r="K29" s="100"/>
      <c r="L29" s="84"/>
    </row>
    <row r="30" spans="1:12" x14ac:dyDescent="0.3">
      <c r="A30" s="94"/>
      <c r="B30" s="94"/>
      <c r="C30" s="94"/>
      <c r="J30" s="121">
        <v>1982</v>
      </c>
      <c r="K30" s="100"/>
      <c r="L30" s="84"/>
    </row>
    <row r="31" spans="1:12" x14ac:dyDescent="0.3">
      <c r="B31" s="94"/>
      <c r="C31" s="94"/>
      <c r="J31" s="121">
        <v>1983</v>
      </c>
      <c r="K31" s="100"/>
      <c r="L31" s="84"/>
    </row>
    <row r="32" spans="1:12" x14ac:dyDescent="0.3">
      <c r="B32" s="94"/>
      <c r="C32" s="94"/>
      <c r="J32" s="121">
        <v>1984</v>
      </c>
      <c r="K32" s="100"/>
      <c r="L32" s="84"/>
    </row>
    <row r="33" spans="2:12" x14ac:dyDescent="0.3">
      <c r="B33" s="94"/>
      <c r="C33" s="94"/>
      <c r="J33" s="121">
        <v>1985</v>
      </c>
      <c r="K33" s="100"/>
      <c r="L33" s="84"/>
    </row>
    <row r="34" spans="2:12" x14ac:dyDescent="0.3">
      <c r="B34" s="94"/>
      <c r="C34" s="94"/>
      <c r="J34" s="121">
        <v>1986</v>
      </c>
      <c r="K34" s="100"/>
      <c r="L34" s="84"/>
    </row>
    <row r="35" spans="2:12" x14ac:dyDescent="0.3">
      <c r="B35" s="94"/>
      <c r="C35" s="94"/>
      <c r="J35" s="121">
        <v>1987</v>
      </c>
      <c r="K35" s="100"/>
      <c r="L35" s="84"/>
    </row>
    <row r="36" spans="2:12" x14ac:dyDescent="0.3">
      <c r="B36" s="94"/>
      <c r="C36" s="94"/>
      <c r="J36" s="121">
        <v>1988</v>
      </c>
      <c r="K36" s="100"/>
      <c r="L36" s="84"/>
    </row>
    <row r="37" spans="2:12" x14ac:dyDescent="0.3">
      <c r="B37" s="94"/>
      <c r="C37" s="94"/>
      <c r="J37" s="121">
        <v>1989</v>
      </c>
      <c r="K37" s="100"/>
      <c r="L37" s="84"/>
    </row>
    <row r="38" spans="2:12" x14ac:dyDescent="0.3">
      <c r="B38" s="94"/>
      <c r="C38" s="94"/>
      <c r="J38" s="121">
        <v>1990</v>
      </c>
      <c r="K38" s="100"/>
      <c r="L38" s="84"/>
    </row>
    <row r="39" spans="2:12" x14ac:dyDescent="0.3">
      <c r="B39" s="94"/>
      <c r="C39" s="94"/>
      <c r="J39" s="121">
        <v>1991</v>
      </c>
      <c r="K39" s="100"/>
      <c r="L39" s="84"/>
    </row>
    <row r="40" spans="2:12" x14ac:dyDescent="0.3">
      <c r="B40" s="94"/>
      <c r="C40" s="94"/>
      <c r="J40" s="121">
        <v>1992</v>
      </c>
      <c r="K40" s="100"/>
      <c r="L40" s="84"/>
    </row>
    <row r="41" spans="2:12" x14ac:dyDescent="0.3">
      <c r="B41" s="94"/>
      <c r="C41" s="94"/>
      <c r="J41" s="121">
        <v>1993</v>
      </c>
      <c r="K41" s="100"/>
      <c r="L41" s="84"/>
    </row>
    <row r="42" spans="2:12" x14ac:dyDescent="0.3">
      <c r="B42" s="94"/>
      <c r="C42" s="94"/>
      <c r="J42" s="121">
        <v>1994</v>
      </c>
      <c r="K42" s="100"/>
      <c r="L42" s="84"/>
    </row>
    <row r="43" spans="2:12" x14ac:dyDescent="0.3">
      <c r="B43" s="94"/>
      <c r="C43" s="94"/>
      <c r="J43" s="121">
        <v>1995</v>
      </c>
      <c r="K43" s="100"/>
      <c r="L43" s="84"/>
    </row>
    <row r="44" spans="2:12" x14ac:dyDescent="0.3">
      <c r="B44" s="94"/>
      <c r="C44" s="94"/>
      <c r="J44" s="121">
        <v>1996</v>
      </c>
      <c r="K44" s="100"/>
      <c r="L44" s="84"/>
    </row>
    <row r="45" spans="2:12" x14ac:dyDescent="0.3">
      <c r="B45" s="94"/>
      <c r="C45" s="94"/>
      <c r="J45" s="121">
        <v>1997</v>
      </c>
      <c r="K45" s="100"/>
      <c r="L45" s="84"/>
    </row>
    <row r="46" spans="2:12" x14ac:dyDescent="0.3">
      <c r="B46" s="94"/>
      <c r="C46" s="94"/>
      <c r="J46" s="121">
        <v>1998</v>
      </c>
      <c r="K46" s="100"/>
      <c r="L46" s="84"/>
    </row>
    <row r="47" spans="2:12" x14ac:dyDescent="0.3">
      <c r="B47" s="94"/>
      <c r="C47" s="94"/>
      <c r="J47" s="121">
        <v>1999</v>
      </c>
      <c r="K47" s="100"/>
      <c r="L47" s="84"/>
    </row>
    <row r="48" spans="2:12" x14ac:dyDescent="0.3">
      <c r="B48" s="94"/>
      <c r="C48" s="94"/>
      <c r="J48" s="121">
        <v>2000</v>
      </c>
      <c r="K48" s="100"/>
      <c r="L48" s="84"/>
    </row>
    <row r="49" spans="2:12" x14ac:dyDescent="0.3">
      <c r="B49" s="94"/>
      <c r="C49" s="94"/>
      <c r="J49" s="121">
        <v>2001</v>
      </c>
      <c r="K49" s="100"/>
      <c r="L49" s="84"/>
    </row>
    <row r="50" spans="2:12" x14ac:dyDescent="0.3">
      <c r="B50" s="94"/>
      <c r="C50" s="94"/>
      <c r="J50" s="121">
        <v>2002</v>
      </c>
      <c r="K50" s="100"/>
      <c r="L50" s="84"/>
    </row>
    <row r="51" spans="2:12" x14ac:dyDescent="0.3">
      <c r="B51" s="94"/>
      <c r="C51" s="94"/>
      <c r="J51" s="121">
        <v>2003</v>
      </c>
      <c r="K51" s="100"/>
      <c r="L51" s="84"/>
    </row>
    <row r="52" spans="2:12" x14ac:dyDescent="0.3">
      <c r="B52" s="94"/>
      <c r="C52" s="94"/>
      <c r="J52" s="121">
        <v>2004</v>
      </c>
      <c r="K52" s="100"/>
      <c r="L52" s="84"/>
    </row>
    <row r="53" spans="2:12" x14ac:dyDescent="0.3">
      <c r="B53" s="94"/>
      <c r="C53" s="94"/>
      <c r="J53" s="121">
        <v>2005</v>
      </c>
      <c r="K53" s="100"/>
      <c r="L53" s="84"/>
    </row>
    <row r="54" spans="2:12" x14ac:dyDescent="0.3">
      <c r="B54" s="94"/>
      <c r="C54" s="94"/>
      <c r="J54" s="121">
        <v>2006</v>
      </c>
      <c r="K54" s="100"/>
      <c r="L54" s="84"/>
    </row>
    <row r="55" spans="2:12" x14ac:dyDescent="0.3">
      <c r="B55" s="94"/>
      <c r="C55" s="94"/>
      <c r="J55" s="121">
        <v>2007</v>
      </c>
      <c r="K55" s="100"/>
      <c r="L55" s="84"/>
    </row>
    <row r="56" spans="2:12" x14ac:dyDescent="0.3">
      <c r="B56" s="94"/>
      <c r="C56" s="94"/>
      <c r="J56" s="121">
        <v>2008</v>
      </c>
      <c r="K56" s="100"/>
      <c r="L56" s="84"/>
    </row>
    <row r="57" spans="2:12" x14ac:dyDescent="0.3">
      <c r="B57" s="94"/>
      <c r="C57" s="94"/>
      <c r="J57" s="121">
        <v>2009</v>
      </c>
      <c r="K57" s="100"/>
      <c r="L57" s="84"/>
    </row>
    <row r="58" spans="2:12" x14ac:dyDescent="0.3">
      <c r="B58" s="94"/>
      <c r="C58" s="94"/>
      <c r="J58" s="121">
        <v>2010</v>
      </c>
      <c r="K58" s="100"/>
      <c r="L58" s="84"/>
    </row>
    <row r="59" spans="2:12" x14ac:dyDescent="0.3">
      <c r="B59" s="94"/>
      <c r="C59" s="94"/>
      <c r="J59" s="121">
        <v>2011</v>
      </c>
      <c r="K59" s="100"/>
      <c r="L59" s="84"/>
    </row>
    <row r="60" spans="2:12" x14ac:dyDescent="0.3">
      <c r="B60" s="94"/>
      <c r="C60" s="94"/>
      <c r="J60" s="121">
        <v>2012</v>
      </c>
      <c r="K60" s="100"/>
      <c r="L60" s="84"/>
    </row>
    <row r="61" spans="2:12" x14ac:dyDescent="0.3">
      <c r="B61" s="94"/>
      <c r="C61" s="94"/>
      <c r="J61" s="121">
        <v>2013</v>
      </c>
      <c r="K61" s="100"/>
      <c r="L61" s="84"/>
    </row>
    <row r="62" spans="2:12" x14ac:dyDescent="0.3">
      <c r="B62" s="94"/>
      <c r="C62" s="94"/>
      <c r="J62" s="121">
        <v>2014</v>
      </c>
      <c r="K62" s="100"/>
      <c r="L62" s="84"/>
    </row>
    <row r="63" spans="2:12" x14ac:dyDescent="0.3">
      <c r="B63" s="94"/>
      <c r="C63" s="94"/>
      <c r="J63" s="121">
        <v>2015</v>
      </c>
      <c r="K63" s="100"/>
      <c r="L63" s="84"/>
    </row>
    <row r="64" spans="2:12" x14ac:dyDescent="0.3">
      <c r="B64" s="94"/>
      <c r="C64" s="94"/>
      <c r="J64" s="121">
        <v>2016</v>
      </c>
      <c r="K64" s="100"/>
      <c r="L64" s="84"/>
    </row>
    <row r="65" spans="1:12" x14ac:dyDescent="0.3">
      <c r="B65" s="94"/>
      <c r="C65" s="94"/>
      <c r="J65" s="121">
        <v>2017</v>
      </c>
      <c r="K65" s="100"/>
      <c r="L65" s="84"/>
    </row>
    <row r="66" spans="1:12" x14ac:dyDescent="0.3">
      <c r="B66" s="94"/>
      <c r="C66" s="94"/>
      <c r="J66" s="121">
        <v>2018</v>
      </c>
      <c r="K66" s="100"/>
      <c r="L66" s="84"/>
    </row>
    <row r="67" spans="1:12" x14ac:dyDescent="0.3">
      <c r="B67" s="94"/>
      <c r="C67" s="94"/>
      <c r="J67" s="121">
        <v>2019</v>
      </c>
      <c r="K67" s="100"/>
      <c r="L67" s="84"/>
    </row>
    <row r="68" spans="1:12" x14ac:dyDescent="0.3">
      <c r="B68" s="94"/>
      <c r="C68" s="94"/>
      <c r="J68" s="121">
        <v>2020</v>
      </c>
      <c r="K68" s="100"/>
      <c r="L68" s="84"/>
    </row>
    <row r="69" spans="1:12" x14ac:dyDescent="0.3">
      <c r="B69" s="94"/>
      <c r="C69" s="94"/>
      <c r="J69" s="121">
        <v>2021</v>
      </c>
      <c r="K69" s="100"/>
      <c r="L69" s="84"/>
    </row>
    <row r="70" spans="1:12" x14ac:dyDescent="0.3">
      <c r="B70" s="94"/>
      <c r="C70" s="94"/>
      <c r="J70" s="121">
        <v>2022</v>
      </c>
      <c r="K70" s="100"/>
      <c r="L70" s="84"/>
    </row>
    <row r="71" spans="1:12" x14ac:dyDescent="0.3">
      <c r="B71" s="94"/>
      <c r="C71" s="94"/>
      <c r="J71" s="121">
        <v>2023</v>
      </c>
      <c r="K71" s="100"/>
      <c r="L71" s="84"/>
    </row>
    <row r="72" spans="1:12" x14ac:dyDescent="0.3">
      <c r="B72" s="94"/>
      <c r="C72" s="94"/>
      <c r="I72" s="6"/>
      <c r="J72" s="121">
        <v>2024</v>
      </c>
      <c r="K72" s="100"/>
      <c r="L72" s="100"/>
    </row>
    <row r="73" spans="1:12" ht="16.5" thickBot="1" x14ac:dyDescent="0.35">
      <c r="B73" s="94"/>
      <c r="C73" s="94"/>
      <c r="I73" s="6"/>
      <c r="J73" s="122">
        <v>2025</v>
      </c>
      <c r="K73" s="102"/>
      <c r="L73" s="102"/>
    </row>
    <row r="74" spans="1:12" x14ac:dyDescent="0.3">
      <c r="A74" s="94"/>
      <c r="B74" s="75"/>
      <c r="C74" s="75"/>
      <c r="J74" s="23" t="s">
        <v>7</v>
      </c>
      <c r="K74" s="75">
        <f>SUM(K8:K73)</f>
        <v>0</v>
      </c>
      <c r="L74" s="75">
        <f>SUM(L8:L73)</f>
        <v>0</v>
      </c>
    </row>
    <row r="75" spans="1:12" x14ac:dyDescent="0.3">
      <c r="A75" s="94"/>
    </row>
    <row r="115" spans="1:1" x14ac:dyDescent="0.3">
      <c r="A115" s="150" t="s">
        <v>177</v>
      </c>
    </row>
    <row r="116" spans="1:1" x14ac:dyDescent="0.3">
      <c r="A116" s="150" t="s">
        <v>175</v>
      </c>
    </row>
  </sheetData>
  <sheetProtection algorithmName="SHA-512" hashValue="k6ZX3D6BMmq4aFMYb455eyf7kEfiG90M3qoZdwMqnydYwmoTgwhW0TLQYaEkr6zZV6cwPQW92hxBafgTnprwKw==" saltValue="hLQACPhIVl5wHwDv7FCWBQ==" spinCount="100000" sheet="1" objects="1" scenarios="1"/>
  <dataValidations count="4">
    <dataValidation type="list" allowBlank="1" showInputMessage="1" showErrorMessage="1" sqref="H29:H33 D8:D27" xr:uid="{16074D67-AAF4-4B5A-A55C-EE76F3B6950A}">
      <formula1>"Full,Part"</formula1>
    </dataValidation>
    <dataValidation type="list" allowBlank="1" showInputMessage="1" showErrorMessage="1" sqref="G29:G32" xr:uid="{C7CF8F3C-95D9-46FB-8000-EB680D31B11B}">
      <formula1>"Emergency,Limited Term,Regular,Seasonal,Temporary"</formula1>
    </dataValidation>
    <dataValidation type="list" allowBlank="1" showInputMessage="1" showErrorMessage="1" sqref="C8:C27" xr:uid="{23B72CDA-B622-4111-9D6D-30D147CB865C}">
      <formula1>"Emergency,Interim,Limited Term,Regular,Seasonal,Temporary"</formula1>
    </dataValidation>
    <dataValidation type="list" allowBlank="1" showInputMessage="1" sqref="H8:H27" xr:uid="{07945B20-6194-448A-A39F-715E839EBDE5}">
      <formula1>"Division of Claims,Educational Leave,FMLA Without Pay,Military Leave,Sick Leave Bank,Parental Leave,Special Leave,Special Closure "</formula1>
    </dataValidation>
  </dataValidations>
  <pageMargins left="0.7" right="0.7" top="0.75" bottom="0.75" header="0.3" footer="0.3"/>
  <pageSetup scale="3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zoomScale="85" zoomScaleNormal="85" workbookViewId="0">
      <selection activeCell="A3" sqref="A3"/>
    </sheetView>
  </sheetViews>
  <sheetFormatPr defaultRowHeight="15.75" x14ac:dyDescent="0.3"/>
  <cols>
    <col min="1" max="1" width="24.5546875" bestFit="1" customWidth="1"/>
    <col min="2" max="2" width="9.5546875" hidden="1" customWidth="1"/>
    <col min="3" max="3" width="4.44140625" hidden="1" customWidth="1"/>
    <col min="4" max="4" width="16.5546875" bestFit="1" customWidth="1"/>
    <col min="5" max="5" width="14.44140625" style="1" bestFit="1" customWidth="1"/>
  </cols>
  <sheetData>
    <row r="1" spans="1:6" x14ac:dyDescent="0.3">
      <c r="A1" s="47" t="s">
        <v>9</v>
      </c>
      <c r="B1" s="1"/>
      <c r="C1" t="s">
        <v>15</v>
      </c>
    </row>
    <row r="2" spans="1:6" ht="16.5" thickBot="1" x14ac:dyDescent="0.35">
      <c r="A2" s="64">
        <v>45689</v>
      </c>
      <c r="C2" s="16">
        <v>1</v>
      </c>
      <c r="E2" s="18"/>
      <c r="F2" s="1"/>
    </row>
    <row r="3" spans="1:6" ht="16.5" thickBot="1" x14ac:dyDescent="0.35">
      <c r="A3" s="17"/>
    </row>
    <row r="4" spans="1:6" x14ac:dyDescent="0.3">
      <c r="A4" s="47" t="s">
        <v>18</v>
      </c>
      <c r="F4" s="1"/>
    </row>
    <row r="5" spans="1:6" ht="16.5" thickBot="1" x14ac:dyDescent="0.35">
      <c r="A5" s="60">
        <f>EDATE(A2,C2)</f>
        <v>45717</v>
      </c>
    </row>
    <row r="6" spans="1:6" ht="16.5" thickBot="1" x14ac:dyDescent="0.35"/>
    <row r="7" spans="1:6" x14ac:dyDescent="0.3">
      <c r="A7" s="47" t="s">
        <v>8</v>
      </c>
      <c r="D7" s="16"/>
    </row>
    <row r="8" spans="1:6" x14ac:dyDescent="0.3">
      <c r="A8" s="190" t="str">
        <f>MONTH(B8)&amp;"-"&amp;YEAR(B8)</f>
        <v>3-2028</v>
      </c>
      <c r="B8" s="189">
        <f>EDATE(A9,'Month to Year Conversion'!C19)</f>
        <v>46816</v>
      </c>
      <c r="C8" t="s">
        <v>15</v>
      </c>
    </row>
    <row r="9" spans="1:6" x14ac:dyDescent="0.3">
      <c r="A9" s="191">
        <f>(A5-'Month to Year Conversion'!C12)+3</f>
        <v>45720</v>
      </c>
      <c r="B9" t="s">
        <v>15</v>
      </c>
    </row>
    <row r="10" spans="1:6" x14ac:dyDescent="0.3">
      <c r="A10" s="48" t="s">
        <v>19</v>
      </c>
      <c r="E10" s="19"/>
    </row>
    <row r="11" spans="1:6" x14ac:dyDescent="0.3">
      <c r="A11" s="61" t="str">
        <f>MONTH(B11)&amp;"-"&amp;YEAR(B11)</f>
        <v>3-2030</v>
      </c>
      <c r="B11" s="49">
        <f>EDATE(A12,'Month to Year Conversion'!C21)</f>
        <v>47546</v>
      </c>
      <c r="C11" t="s">
        <v>15</v>
      </c>
      <c r="E11" s="19"/>
    </row>
    <row r="12" spans="1:6" ht="16.5" thickBot="1" x14ac:dyDescent="0.35">
      <c r="A12" s="192">
        <f>(A5-'Month to Year Conversion'!C15) +3</f>
        <v>45720</v>
      </c>
      <c r="B12" t="s">
        <v>15</v>
      </c>
      <c r="E12" s="19"/>
      <c r="F12" s="20"/>
    </row>
    <row r="13" spans="1:6" ht="16.5" thickBot="1" x14ac:dyDescent="0.35"/>
    <row r="14" spans="1:6" x14ac:dyDescent="0.3">
      <c r="A14" s="47" t="s">
        <v>133</v>
      </c>
    </row>
    <row r="15" spans="1:6" x14ac:dyDescent="0.3">
      <c r="A15" s="62">
        <f>VLOOKUP('Months to Amount'!D2,'Months to Amount'!A2:B67,2,TRUE)</f>
        <v>300</v>
      </c>
    </row>
    <row r="16" spans="1:6" x14ac:dyDescent="0.3">
      <c r="A16" s="48" t="s">
        <v>137</v>
      </c>
    </row>
    <row r="17" spans="1:3" x14ac:dyDescent="0.3">
      <c r="A17" s="61" t="str">
        <f>IF(B17=TRUE,"Yes","No")</f>
        <v>Yes</v>
      </c>
      <c r="B17" t="b">
        <f>MONTH(A5)=MONTH(B8)</f>
        <v>1</v>
      </c>
      <c r="C17" t="s">
        <v>15</v>
      </c>
    </row>
    <row r="18" spans="1:3" x14ac:dyDescent="0.3">
      <c r="A18" s="48" t="s">
        <v>139</v>
      </c>
    </row>
    <row r="19" spans="1:3" ht="16.5" thickBot="1" x14ac:dyDescent="0.35">
      <c r="A19" s="63">
        <f>VLOOKUP('Month to Year Conversion'!A5,'Months to Amount'!A147:B212,2,TRUE)</f>
        <v>300</v>
      </c>
    </row>
  </sheetData>
  <sheetProtection algorithmName="SHA-512" hashValue="zyukxZEldDyFaRxyesfXG2z675QkOOWENWe6KKwBxtrciiyKMDtPu9iA8vFJWEhIsIgf1hpGYI1RzME/NuWRqg==" saltValue="h1O6/nIWnfv/bY1FjI3hqA==" spinCount="100000" sheet="1" objects="1" scenarios="1"/>
  <conditionalFormatting sqref="A9">
    <cfRule type="cellIs" dxfId="14" priority="3" operator="lessThan">
      <formula>0</formula>
    </cfRule>
  </conditionalFormatting>
  <conditionalFormatting sqref="A17">
    <cfRule type="containsText" dxfId="13" priority="1" operator="containsText" text="No">
      <formula>NOT(ISERROR(SEARCH("No",A17)))</formula>
    </cfRule>
    <cfRule type="cellIs" dxfId="12" priority="2" operator="equal">
      <formula>"Yes"</formula>
    </cfRule>
  </conditionalFormatting>
  <conditionalFormatting sqref="E2">
    <cfRule type="cellIs" dxfId="11" priority="4" operator="equal">
      <formula>13</formula>
    </cfRule>
    <cfRule type="containsText" dxfId="10" priority="5" operator="containsText" text="13">
      <formula>NOT(ISERROR(SEARCH("13",E2)))</formula>
    </cfRule>
  </conditionalFormatting>
  <dataValidations count="1">
    <dataValidation type="whole" allowBlank="1" showInputMessage="1" showErrorMessage="1" sqref="E2" xr:uid="{AE3C19F4-B06E-4590-94A0-FB847B7312AC}">
      <formula1>1</formula1>
      <formula2>12</formula2>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4A0A-354C-4F20-8EE5-3AEA548BDE36}">
  <dimension ref="A1:O12"/>
  <sheetViews>
    <sheetView zoomScale="90" zoomScaleNormal="90" workbookViewId="0">
      <selection activeCell="A6" sqref="A6"/>
    </sheetView>
  </sheetViews>
  <sheetFormatPr defaultRowHeight="15.75" x14ac:dyDescent="0.3"/>
  <cols>
    <col min="1" max="1" width="22.44140625" bestFit="1" customWidth="1"/>
    <col min="2" max="2" width="16.44140625" bestFit="1" customWidth="1"/>
    <col min="3" max="3" width="23.77734375" bestFit="1" customWidth="1"/>
    <col min="4" max="4" width="39.109375" bestFit="1" customWidth="1"/>
    <col min="5" max="5" width="14.5546875" style="68" hidden="1" customWidth="1"/>
    <col min="6" max="6" width="8.44140625" style="68" hidden="1" customWidth="1"/>
    <col min="7" max="7" width="21.109375" style="68" hidden="1" customWidth="1"/>
    <col min="8" max="8" width="6.77734375" style="68" hidden="1" customWidth="1"/>
    <col min="9" max="9" width="14.88671875" style="68" hidden="1" customWidth="1"/>
    <col min="10" max="10" width="10.109375" style="68" hidden="1" customWidth="1"/>
    <col min="11" max="11" width="18" style="68" hidden="1" customWidth="1"/>
    <col min="12" max="12" width="12.6640625" style="68" hidden="1" customWidth="1"/>
    <col min="13" max="13" width="18.109375" style="68" hidden="1" customWidth="1"/>
    <col min="14" max="14" width="12.77734375" style="68" hidden="1" customWidth="1"/>
    <col min="15" max="15" width="18.21875" style="68" hidden="1" customWidth="1"/>
  </cols>
  <sheetData>
    <row r="1" spans="1:15" s="42" customFormat="1" x14ac:dyDescent="0.3">
      <c r="A1" s="72" t="s">
        <v>165</v>
      </c>
      <c r="B1" s="72" t="s">
        <v>140</v>
      </c>
      <c r="C1" s="72" t="s">
        <v>147</v>
      </c>
      <c r="D1" s="72" t="s">
        <v>145</v>
      </c>
      <c r="E1" s="69" t="s">
        <v>142</v>
      </c>
      <c r="F1" s="69" t="s">
        <v>143</v>
      </c>
      <c r="G1" s="69" t="s">
        <v>144</v>
      </c>
      <c r="H1" s="69" t="s">
        <v>146</v>
      </c>
      <c r="I1" s="69" t="s">
        <v>141</v>
      </c>
      <c r="J1" s="69" t="s">
        <v>149</v>
      </c>
      <c r="K1" s="69" t="s">
        <v>148</v>
      </c>
      <c r="L1" s="69" t="s">
        <v>161</v>
      </c>
      <c r="M1" s="69" t="s">
        <v>158</v>
      </c>
      <c r="N1" s="69" t="s">
        <v>160</v>
      </c>
      <c r="O1" s="69" t="s">
        <v>159</v>
      </c>
    </row>
    <row r="2" spans="1:15" x14ac:dyDescent="0.3">
      <c r="A2" s="59" t="s">
        <v>157</v>
      </c>
      <c r="B2" s="59">
        <v>12</v>
      </c>
      <c r="C2" s="59">
        <v>2</v>
      </c>
      <c r="D2" s="59" t="s">
        <v>168</v>
      </c>
      <c r="E2" s="68">
        <f>CEILING(B2,12)</f>
        <v>12</v>
      </c>
      <c r="F2" s="68">
        <f>E2-B2</f>
        <v>0</v>
      </c>
      <c r="G2" s="68">
        <f>(F2+C2)</f>
        <v>2</v>
      </c>
      <c r="H2" s="68">
        <f>IF(D2="Yes",G2,(G2+1))</f>
        <v>3</v>
      </c>
      <c r="I2" s="68" t="str">
        <f>TEXT(H2*30,"mmmm")</f>
        <v>March</v>
      </c>
      <c r="J2" s="68">
        <f>IF(D2="Yes",F2,IF(D2="No",F2,F2-1))</f>
        <v>0</v>
      </c>
      <c r="K2" s="68">
        <f>IF(AND(D2="Yes",F2=0),12,IF(AND(D2="No",F2=0),12,J2))</f>
        <v>12</v>
      </c>
      <c r="L2" s="68">
        <f>VLOOKUP('Rehires-Month &amp; Accruals'!A2,'Accrual Rate'!A1:B8,2,TRUE)</f>
        <v>7.5</v>
      </c>
      <c r="M2" s="68">
        <f>K2*L2</f>
        <v>90</v>
      </c>
      <c r="N2" s="68">
        <f>VLOOKUP('Rehires-Month &amp; Accruals'!A2,'Accrual Rate'!A10:B17,2,TRUE)</f>
        <v>7.5</v>
      </c>
      <c r="O2" s="68">
        <f>K2*N2</f>
        <v>90</v>
      </c>
    </row>
    <row r="4" spans="1:15" ht="16.5" thickBot="1" x14ac:dyDescent="0.35"/>
    <row r="5" spans="1:15" x14ac:dyDescent="0.3">
      <c r="A5" s="70" t="s">
        <v>162</v>
      </c>
    </row>
    <row r="6" spans="1:15" x14ac:dyDescent="0.3">
      <c r="A6" s="65" t="str">
        <f>I2</f>
        <v>March</v>
      </c>
    </row>
    <row r="7" spans="1:15" x14ac:dyDescent="0.3">
      <c r="A7" s="65"/>
    </row>
    <row r="8" spans="1:15" x14ac:dyDescent="0.3">
      <c r="A8" s="71" t="s">
        <v>163</v>
      </c>
    </row>
    <row r="9" spans="1:15" x14ac:dyDescent="0.3">
      <c r="A9" s="66">
        <f>M2</f>
        <v>90</v>
      </c>
    </row>
    <row r="10" spans="1:15" x14ac:dyDescent="0.3">
      <c r="A10" s="65"/>
    </row>
    <row r="11" spans="1:15" x14ac:dyDescent="0.3">
      <c r="A11" s="71" t="s">
        <v>164</v>
      </c>
    </row>
    <row r="12" spans="1:15" ht="16.5" thickBot="1" x14ac:dyDescent="0.35">
      <c r="A12" s="67">
        <f>O2</f>
        <v>90</v>
      </c>
    </row>
  </sheetData>
  <sheetProtection algorithmName="SHA-512" hashValue="QQjUuS0d1YvRFYlg2iggQBFkno6inHOsGcIGXHNXocHOBC78BACeEERezXJBVFBUJ/jx0GwoN5CuPtnSjFtAEg==" saltValue="Ugkt1R3BJ16YjzqokxXyEA==" spinCount="100000" sheet="1" objects="1" scenarios="1"/>
  <phoneticPr fontId="11" type="noConversion"/>
  <dataValidations count="2">
    <dataValidation type="list" allowBlank="1" showInputMessage="1" showErrorMessage="1" sqref="D2" xr:uid="{B18ED343-1C55-452E-B808-A44A879E04E0}">
      <formula1>"Yes, No"</formula1>
    </dataValidation>
    <dataValidation type="list" allowBlank="1" showInputMessage="1" showErrorMessage="1" sqref="A2" xr:uid="{B97913A3-750F-4FBE-9CBB-8B58B5CCE175}">
      <formula1>"Service Group 1 (7.5 hour EE), Service Group 1 (8.0 hour EE), Service Group 2 (7.5 hour EE), Service Group 2 (8.0 hour EE), Service Group 3 (7.5 hour EE), Service Group 3 (8.0 hour EE), Service Group 4 (7.5 hour EE), Service Group 4 (8.0 hour EE)"</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A642D-6529-42C5-BDA3-29854DA4B79E}">
  <dimension ref="A1:B17"/>
  <sheetViews>
    <sheetView workbookViewId="0">
      <selection activeCell="B18" sqref="B18"/>
    </sheetView>
  </sheetViews>
  <sheetFormatPr defaultRowHeight="15.75" x14ac:dyDescent="0.3"/>
  <cols>
    <col min="1" max="1" width="22.44140625" bestFit="1" customWidth="1"/>
  </cols>
  <sheetData>
    <row r="1" spans="1:2" x14ac:dyDescent="0.3">
      <c r="A1" t="s">
        <v>157</v>
      </c>
      <c r="B1">
        <v>7.5</v>
      </c>
    </row>
    <row r="2" spans="1:2" x14ac:dyDescent="0.3">
      <c r="A2" t="s">
        <v>150</v>
      </c>
      <c r="B2">
        <v>8</v>
      </c>
    </row>
    <row r="3" spans="1:2" x14ac:dyDescent="0.3">
      <c r="A3" t="s">
        <v>151</v>
      </c>
      <c r="B3">
        <v>11.3</v>
      </c>
    </row>
    <row r="4" spans="1:2" x14ac:dyDescent="0.3">
      <c r="A4" t="s">
        <v>155</v>
      </c>
      <c r="B4">
        <v>12</v>
      </c>
    </row>
    <row r="5" spans="1:2" x14ac:dyDescent="0.3">
      <c r="A5" t="s">
        <v>156</v>
      </c>
      <c r="B5">
        <v>13.2</v>
      </c>
    </row>
    <row r="6" spans="1:2" x14ac:dyDescent="0.3">
      <c r="A6" t="s">
        <v>152</v>
      </c>
      <c r="B6">
        <v>14</v>
      </c>
    </row>
    <row r="7" spans="1:2" x14ac:dyDescent="0.3">
      <c r="A7" t="s">
        <v>153</v>
      </c>
      <c r="B7">
        <v>15</v>
      </c>
    </row>
    <row r="8" spans="1:2" x14ac:dyDescent="0.3">
      <c r="A8" t="s">
        <v>154</v>
      </c>
      <c r="B8">
        <v>16</v>
      </c>
    </row>
    <row r="10" spans="1:2" x14ac:dyDescent="0.3">
      <c r="A10" t="s">
        <v>157</v>
      </c>
      <c r="B10">
        <v>7.5</v>
      </c>
    </row>
    <row r="11" spans="1:2" x14ac:dyDescent="0.3">
      <c r="A11" t="s">
        <v>150</v>
      </c>
      <c r="B11">
        <v>8</v>
      </c>
    </row>
    <row r="12" spans="1:2" x14ac:dyDescent="0.3">
      <c r="A12" t="s">
        <v>151</v>
      </c>
      <c r="B12">
        <v>7.5</v>
      </c>
    </row>
    <row r="13" spans="1:2" x14ac:dyDescent="0.3">
      <c r="A13" t="s">
        <v>155</v>
      </c>
      <c r="B13">
        <v>8</v>
      </c>
    </row>
    <row r="14" spans="1:2" x14ac:dyDescent="0.3">
      <c r="A14" t="s">
        <v>156</v>
      </c>
      <c r="B14">
        <v>7.5</v>
      </c>
    </row>
    <row r="15" spans="1:2" x14ac:dyDescent="0.3">
      <c r="A15" t="s">
        <v>152</v>
      </c>
      <c r="B15">
        <v>8</v>
      </c>
    </row>
    <row r="16" spans="1:2" x14ac:dyDescent="0.3">
      <c r="A16" t="s">
        <v>153</v>
      </c>
      <c r="B16">
        <v>7.5</v>
      </c>
    </row>
    <row r="17" spans="1:2" x14ac:dyDescent="0.3">
      <c r="A17" t="s">
        <v>154</v>
      </c>
      <c r="B17">
        <v>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4DD1-6086-411A-A00F-33E646413687}">
  <sheetPr>
    <pageSetUpPr fitToPage="1"/>
  </sheetPr>
  <dimension ref="A1:Y43"/>
  <sheetViews>
    <sheetView workbookViewId="0">
      <selection activeCell="F5" sqref="F5:G5"/>
    </sheetView>
  </sheetViews>
  <sheetFormatPr defaultRowHeight="15.75" x14ac:dyDescent="0.3"/>
  <cols>
    <col min="2" max="2" width="14.88671875" customWidth="1"/>
    <col min="8" max="8" width="7.6640625" customWidth="1"/>
    <col min="9" max="9" width="9.5546875" customWidth="1"/>
    <col min="10" max="10" width="11.44140625" customWidth="1"/>
    <col min="11" max="11" width="10.5546875" customWidth="1"/>
    <col min="12" max="12" width="7.88671875" customWidth="1"/>
    <col min="13" max="13" width="9.21875" customWidth="1"/>
    <col min="14" max="14" width="9.44140625" customWidth="1"/>
    <col min="16" max="16" width="8.33203125" customWidth="1"/>
    <col min="17" max="17" width="7.88671875" customWidth="1"/>
  </cols>
  <sheetData>
    <row r="1" spans="1:25" ht="24" customHeight="1" x14ac:dyDescent="0.3">
      <c r="C1" s="27"/>
      <c r="D1" s="27"/>
      <c r="E1" s="27"/>
      <c r="F1" s="27"/>
      <c r="G1" s="28"/>
      <c r="H1" s="193" t="s">
        <v>27</v>
      </c>
      <c r="I1" s="193"/>
      <c r="J1" s="193"/>
      <c r="K1" s="193" t="s">
        <v>28</v>
      </c>
      <c r="L1" s="193"/>
      <c r="M1" s="193"/>
      <c r="N1" s="194" t="s">
        <v>29</v>
      </c>
      <c r="O1" s="195"/>
      <c r="P1" s="195"/>
      <c r="Q1" s="196"/>
    </row>
    <row r="2" spans="1:25" ht="24" customHeight="1" x14ac:dyDescent="0.3">
      <c r="A2" s="29"/>
      <c r="B2" s="29"/>
      <c r="C2" s="197" t="s">
        <v>30</v>
      </c>
      <c r="D2" s="197"/>
      <c r="E2" s="197"/>
      <c r="F2" s="197"/>
      <c r="G2" s="198"/>
      <c r="H2" s="199"/>
      <c r="I2" s="199"/>
      <c r="J2" s="199"/>
      <c r="K2" s="200">
        <f>'Longevity &amp; Service Months Info'!B4</f>
        <v>0</v>
      </c>
      <c r="L2" s="200"/>
      <c r="M2" s="200"/>
      <c r="N2" s="201"/>
      <c r="O2" s="202"/>
      <c r="P2" s="202"/>
      <c r="Q2" s="203"/>
      <c r="R2" s="29"/>
      <c r="S2" s="29"/>
      <c r="T2" s="29"/>
      <c r="U2" s="29"/>
      <c r="V2" s="29"/>
      <c r="W2" s="29"/>
      <c r="X2" s="29"/>
      <c r="Y2" s="29"/>
    </row>
    <row r="3" spans="1:25" ht="16.5" x14ac:dyDescent="0.3">
      <c r="A3" s="213" t="s">
        <v>31</v>
      </c>
      <c r="B3" s="205" t="s">
        <v>32</v>
      </c>
      <c r="C3" s="214" t="s">
        <v>33</v>
      </c>
      <c r="D3" s="215"/>
      <c r="E3" s="215"/>
      <c r="F3" s="215"/>
      <c r="G3" s="215"/>
      <c r="H3" s="216"/>
      <c r="I3" s="205" t="s">
        <v>34</v>
      </c>
      <c r="J3" s="204" t="s">
        <v>35</v>
      </c>
      <c r="K3" s="204" t="s">
        <v>36</v>
      </c>
      <c r="L3" s="204" t="s">
        <v>37</v>
      </c>
      <c r="M3" s="204" t="s">
        <v>38</v>
      </c>
      <c r="N3" s="205" t="s">
        <v>39</v>
      </c>
      <c r="O3" s="205" t="s">
        <v>40</v>
      </c>
      <c r="P3" s="207" t="s">
        <v>41</v>
      </c>
      <c r="Q3" s="208"/>
      <c r="R3" s="29"/>
      <c r="S3" s="29"/>
      <c r="T3" s="29"/>
      <c r="U3" s="29"/>
      <c r="V3" s="29"/>
      <c r="W3" s="29"/>
      <c r="X3" s="29"/>
      <c r="Y3" s="29"/>
    </row>
    <row r="4" spans="1:25" ht="20.25" customHeight="1" x14ac:dyDescent="0.3">
      <c r="A4" s="213"/>
      <c r="B4" s="206"/>
      <c r="C4" s="211" t="s">
        <v>42</v>
      </c>
      <c r="D4" s="212"/>
      <c r="E4" s="212"/>
      <c r="F4" s="212" t="s">
        <v>43</v>
      </c>
      <c r="G4" s="212"/>
      <c r="H4" s="30" t="s">
        <v>44</v>
      </c>
      <c r="I4" s="206"/>
      <c r="J4" s="204"/>
      <c r="K4" s="204"/>
      <c r="L4" s="204"/>
      <c r="M4" s="204"/>
      <c r="N4" s="206"/>
      <c r="O4" s="206"/>
      <c r="P4" s="209"/>
      <c r="Q4" s="210"/>
      <c r="R4" s="29"/>
      <c r="S4" s="29"/>
      <c r="T4" s="29"/>
      <c r="U4" s="29"/>
      <c r="V4" s="29"/>
      <c r="W4" s="29"/>
      <c r="X4" s="29"/>
      <c r="Y4" s="29"/>
    </row>
    <row r="5" spans="1:25" ht="24" customHeight="1" x14ac:dyDescent="0.3">
      <c r="A5" s="31" t="s">
        <v>45</v>
      </c>
      <c r="B5" s="149">
        <f>'Longevity &amp; Service Months Info'!B3</f>
        <v>0</v>
      </c>
      <c r="C5" s="225">
        <f>'Longevity &amp; Service Months Info'!B2</f>
        <v>0</v>
      </c>
      <c r="D5" s="225"/>
      <c r="E5" s="225"/>
      <c r="F5" s="225">
        <f>'Longevity &amp; Service Months Info'!B1</f>
        <v>0</v>
      </c>
      <c r="G5" s="225"/>
      <c r="H5" s="126"/>
      <c r="I5" s="127">
        <f>'Longevity &amp; Service Months Info'!H1</f>
        <v>0</v>
      </c>
      <c r="J5" s="126"/>
      <c r="K5" s="126"/>
      <c r="L5" s="126"/>
      <c r="M5" s="126"/>
      <c r="N5" s="128"/>
      <c r="O5" s="129"/>
      <c r="P5" s="226"/>
      <c r="Q5" s="227"/>
      <c r="R5" s="29"/>
      <c r="S5" s="29"/>
      <c r="T5" s="29"/>
      <c r="U5" s="29"/>
      <c r="V5" s="29"/>
      <c r="W5" s="29"/>
      <c r="X5" s="29"/>
      <c r="Y5" s="29"/>
    </row>
    <row r="6" spans="1:25" ht="24" customHeight="1" x14ac:dyDescent="0.3">
      <c r="A6" s="31" t="s">
        <v>46</v>
      </c>
      <c r="B6" s="130"/>
      <c r="C6" s="221"/>
      <c r="D6" s="221"/>
      <c r="E6" s="221"/>
      <c r="F6" s="221"/>
      <c r="G6" s="221"/>
      <c r="H6" s="126"/>
      <c r="I6" s="127"/>
      <c r="J6" s="126"/>
      <c r="K6" s="126"/>
      <c r="L6" s="126"/>
      <c r="M6" s="126"/>
      <c r="N6" s="128"/>
      <c r="O6" s="129"/>
      <c r="P6" s="226"/>
      <c r="Q6" s="227"/>
      <c r="R6" s="29"/>
      <c r="S6" s="29"/>
      <c r="T6" s="29"/>
      <c r="U6" s="29"/>
      <c r="V6" s="29"/>
      <c r="W6" s="29"/>
      <c r="X6" s="29"/>
      <c r="Y6" s="29"/>
    </row>
    <row r="7" spans="1:25" ht="51" x14ac:dyDescent="0.3">
      <c r="A7" s="32" t="s">
        <v>47</v>
      </c>
      <c r="B7" s="33" t="s">
        <v>48</v>
      </c>
      <c r="C7" s="214" t="s">
        <v>49</v>
      </c>
      <c r="D7" s="215"/>
      <c r="E7" s="216"/>
      <c r="F7" s="214" t="s">
        <v>50</v>
      </c>
      <c r="G7" s="215"/>
      <c r="H7" s="216"/>
      <c r="I7" s="214" t="s">
        <v>51</v>
      </c>
      <c r="J7" s="216"/>
      <c r="K7" s="33" t="s">
        <v>52</v>
      </c>
      <c r="L7" s="33" t="s">
        <v>53</v>
      </c>
      <c r="M7" s="33" t="s">
        <v>54</v>
      </c>
      <c r="N7" s="33" t="s">
        <v>55</v>
      </c>
      <c r="O7" s="214" t="s">
        <v>56</v>
      </c>
      <c r="P7" s="215"/>
      <c r="Q7" s="216"/>
      <c r="R7" s="29"/>
      <c r="S7" s="29"/>
      <c r="T7" s="29"/>
      <c r="U7" s="29"/>
      <c r="V7" s="29"/>
      <c r="W7" s="29"/>
      <c r="X7" s="29"/>
      <c r="Y7" s="29"/>
    </row>
    <row r="8" spans="1:25" ht="24" customHeight="1" x14ac:dyDescent="0.3">
      <c r="A8" s="34" t="s">
        <v>45</v>
      </c>
      <c r="B8" s="131"/>
      <c r="C8" s="217"/>
      <c r="D8" s="217"/>
      <c r="E8" s="217"/>
      <c r="F8" s="218"/>
      <c r="G8" s="219"/>
      <c r="H8" s="220"/>
      <c r="I8" s="221"/>
      <c r="J8" s="221"/>
      <c r="K8" s="130"/>
      <c r="L8" s="130"/>
      <c r="M8" s="130"/>
      <c r="N8" s="126"/>
      <c r="O8" s="222"/>
      <c r="P8" s="223"/>
      <c r="Q8" s="224"/>
      <c r="R8" s="29"/>
      <c r="S8" s="29"/>
      <c r="T8" s="29"/>
      <c r="U8" s="29"/>
      <c r="V8" s="29"/>
      <c r="W8" s="29"/>
      <c r="X8" s="29"/>
      <c r="Y8" s="29"/>
    </row>
    <row r="9" spans="1:25" ht="24" customHeight="1" x14ac:dyDescent="0.3">
      <c r="A9" s="31" t="s">
        <v>46</v>
      </c>
      <c r="B9" s="130"/>
      <c r="C9" s="217"/>
      <c r="D9" s="217"/>
      <c r="E9" s="217"/>
      <c r="F9" s="218"/>
      <c r="G9" s="219"/>
      <c r="H9" s="220"/>
      <c r="I9" s="221"/>
      <c r="J9" s="221"/>
      <c r="K9" s="130"/>
      <c r="L9" s="130"/>
      <c r="M9" s="130"/>
      <c r="N9" s="126"/>
      <c r="O9" s="222"/>
      <c r="P9" s="223"/>
      <c r="Q9" s="224"/>
      <c r="R9" s="29"/>
      <c r="S9" s="29"/>
      <c r="T9" s="29"/>
      <c r="U9" s="29"/>
      <c r="V9" s="29"/>
      <c r="W9" s="29"/>
      <c r="X9" s="29"/>
      <c r="Y9" s="29"/>
    </row>
    <row r="10" spans="1:25" ht="51" customHeight="1" x14ac:dyDescent="0.3">
      <c r="A10" s="228" t="s">
        <v>57</v>
      </c>
      <c r="B10" s="205" t="s">
        <v>58</v>
      </c>
      <c r="C10" s="207" t="s">
        <v>59</v>
      </c>
      <c r="D10" s="208"/>
      <c r="E10" s="207" t="s">
        <v>60</v>
      </c>
      <c r="F10" s="208"/>
      <c r="G10" s="205" t="s">
        <v>61</v>
      </c>
      <c r="H10" s="205" t="s">
        <v>62</v>
      </c>
      <c r="I10" s="205" t="s">
        <v>63</v>
      </c>
      <c r="J10" s="205" t="s">
        <v>64</v>
      </c>
      <c r="K10" s="204" t="s">
        <v>65</v>
      </c>
      <c r="L10" s="204"/>
      <c r="M10" s="205" t="s">
        <v>66</v>
      </c>
      <c r="N10" s="215" t="s">
        <v>67</v>
      </c>
      <c r="O10" s="215"/>
      <c r="P10" s="215"/>
      <c r="Q10" s="204" t="s">
        <v>68</v>
      </c>
      <c r="R10" s="29"/>
      <c r="S10" s="29"/>
      <c r="T10" s="29"/>
      <c r="U10" s="29"/>
      <c r="V10" s="29"/>
      <c r="W10" s="29"/>
      <c r="X10" s="29"/>
      <c r="Y10" s="29"/>
    </row>
    <row r="11" spans="1:25" ht="25.5" x14ac:dyDescent="0.3">
      <c r="A11" s="229"/>
      <c r="B11" s="206"/>
      <c r="C11" s="209"/>
      <c r="D11" s="210"/>
      <c r="E11" s="209"/>
      <c r="F11" s="210"/>
      <c r="G11" s="206"/>
      <c r="H11" s="206"/>
      <c r="I11" s="206"/>
      <c r="J11" s="206"/>
      <c r="K11" s="33" t="s">
        <v>69</v>
      </c>
      <c r="L11" s="33" t="s">
        <v>70</v>
      </c>
      <c r="M11" s="206"/>
      <c r="N11" s="33" t="s">
        <v>71</v>
      </c>
      <c r="O11" s="33" t="s">
        <v>72</v>
      </c>
      <c r="P11" s="33" t="s">
        <v>73</v>
      </c>
      <c r="Q11" s="204"/>
      <c r="R11" s="29"/>
      <c r="S11" s="29"/>
      <c r="T11" s="29"/>
      <c r="U11" s="29"/>
      <c r="V11" s="29"/>
      <c r="W11" s="29"/>
      <c r="X11" s="29"/>
      <c r="Y11" s="29"/>
    </row>
    <row r="12" spans="1:25" ht="24" customHeight="1" x14ac:dyDescent="0.3">
      <c r="A12" s="34" t="s">
        <v>45</v>
      </c>
      <c r="B12" s="129"/>
      <c r="C12" s="230"/>
      <c r="D12" s="230"/>
      <c r="E12" s="231"/>
      <c r="F12" s="232"/>
      <c r="G12" s="132"/>
      <c r="H12" s="132"/>
      <c r="I12" s="132"/>
      <c r="J12" s="132"/>
      <c r="K12" s="133"/>
      <c r="L12" s="134"/>
      <c r="M12" s="133"/>
      <c r="N12" s="134"/>
      <c r="O12" s="134"/>
      <c r="P12" s="134"/>
      <c r="Q12" s="129"/>
      <c r="R12" s="29"/>
      <c r="S12" s="29"/>
      <c r="T12" s="29"/>
      <c r="U12" s="29"/>
      <c r="V12" s="29"/>
      <c r="W12" s="29"/>
      <c r="X12" s="29"/>
      <c r="Y12" s="29"/>
    </row>
    <row r="13" spans="1:25" ht="24" customHeight="1" x14ac:dyDescent="0.3">
      <c r="A13" s="31" t="s">
        <v>46</v>
      </c>
      <c r="B13" s="129"/>
      <c r="C13" s="230"/>
      <c r="D13" s="230"/>
      <c r="E13" s="230"/>
      <c r="F13" s="230"/>
      <c r="G13" s="132"/>
      <c r="H13" s="132"/>
      <c r="I13" s="132"/>
      <c r="J13" s="132"/>
      <c r="K13" s="35" t="str">
        <f>'SAD Calculations'!A11</f>
        <v>3-2030</v>
      </c>
      <c r="L13" s="126"/>
      <c r="M13" s="35" t="str">
        <f>'SAD Calculations'!A8</f>
        <v>3-2028</v>
      </c>
      <c r="N13" s="36">
        <f>'Longevity &amp; Service Months Info'!L74</f>
        <v>0</v>
      </c>
      <c r="O13" s="126"/>
      <c r="P13" s="36">
        <f>'Longevity &amp; Service Months Info'!K74</f>
        <v>0</v>
      </c>
      <c r="Q13" s="129"/>
      <c r="R13" s="29"/>
      <c r="S13" s="29"/>
      <c r="T13" s="29"/>
      <c r="U13" s="29"/>
      <c r="V13" s="29"/>
      <c r="W13" s="29"/>
      <c r="X13" s="29"/>
      <c r="Y13" s="29"/>
    </row>
    <row r="14" spans="1:25" ht="15.75" customHeight="1" x14ac:dyDescent="0.3">
      <c r="A14" s="228" t="s">
        <v>74</v>
      </c>
      <c r="B14" s="212" t="s">
        <v>75</v>
      </c>
      <c r="C14" s="212"/>
      <c r="D14" s="212"/>
      <c r="E14" s="212"/>
      <c r="F14" s="212"/>
      <c r="G14" s="212"/>
      <c r="H14" s="212"/>
      <c r="I14" s="212"/>
      <c r="J14" s="212"/>
      <c r="K14" s="204" t="s">
        <v>76</v>
      </c>
      <c r="L14" s="204" t="s">
        <v>77</v>
      </c>
      <c r="M14" s="204" t="s">
        <v>78</v>
      </c>
      <c r="N14" s="204" t="s">
        <v>79</v>
      </c>
      <c r="O14" s="204" t="s">
        <v>80</v>
      </c>
      <c r="P14" s="204" t="s">
        <v>81</v>
      </c>
      <c r="Q14" s="204" t="s">
        <v>82</v>
      </c>
      <c r="R14" s="29"/>
      <c r="S14" s="29"/>
      <c r="T14" s="29"/>
      <c r="U14" s="29"/>
      <c r="V14" s="29"/>
      <c r="W14" s="29"/>
      <c r="X14" s="29"/>
      <c r="Y14" s="29"/>
    </row>
    <row r="15" spans="1:25" ht="44.25" customHeight="1" x14ac:dyDescent="0.3">
      <c r="A15" s="229"/>
      <c r="B15" s="214" t="s">
        <v>83</v>
      </c>
      <c r="C15" s="215"/>
      <c r="D15" s="215"/>
      <c r="E15" s="216"/>
      <c r="F15" s="214" t="s">
        <v>84</v>
      </c>
      <c r="G15" s="215"/>
      <c r="H15" s="216"/>
      <c r="I15" s="33" t="s">
        <v>85</v>
      </c>
      <c r="J15" s="33" t="s">
        <v>86</v>
      </c>
      <c r="K15" s="204"/>
      <c r="L15" s="204"/>
      <c r="M15" s="204"/>
      <c r="N15" s="204"/>
      <c r="O15" s="204"/>
      <c r="P15" s="204"/>
      <c r="Q15" s="204"/>
      <c r="R15" s="29"/>
      <c r="S15" s="29"/>
      <c r="T15" s="29"/>
      <c r="U15" s="29"/>
      <c r="V15" s="29"/>
      <c r="W15" s="29"/>
      <c r="X15" s="29"/>
      <c r="Y15" s="29"/>
    </row>
    <row r="16" spans="1:25" ht="24" customHeight="1" x14ac:dyDescent="0.3">
      <c r="A16" s="34" t="s">
        <v>45</v>
      </c>
      <c r="B16" s="233"/>
      <c r="C16" s="233"/>
      <c r="D16" s="233"/>
      <c r="E16" s="233"/>
      <c r="F16" s="233"/>
      <c r="G16" s="233"/>
      <c r="H16" s="233"/>
      <c r="I16" s="132"/>
      <c r="J16" s="135"/>
      <c r="K16" s="126"/>
      <c r="L16" s="126"/>
      <c r="M16" s="126"/>
      <c r="N16" s="126"/>
      <c r="O16" s="126"/>
      <c r="P16" s="129"/>
      <c r="Q16" s="126"/>
      <c r="R16" s="29"/>
      <c r="S16" s="29"/>
      <c r="T16" s="29"/>
      <c r="U16" s="29"/>
      <c r="V16" s="29"/>
      <c r="W16" s="29"/>
      <c r="X16" s="29"/>
      <c r="Y16" s="29"/>
    </row>
    <row r="17" spans="1:25" ht="24" customHeight="1" x14ac:dyDescent="0.3">
      <c r="A17" s="31" t="s">
        <v>46</v>
      </c>
      <c r="B17" s="233"/>
      <c r="C17" s="233"/>
      <c r="D17" s="233"/>
      <c r="E17" s="233"/>
      <c r="F17" s="233"/>
      <c r="G17" s="233"/>
      <c r="H17" s="233"/>
      <c r="I17" s="132"/>
      <c r="J17" s="135"/>
      <c r="K17" s="136"/>
      <c r="L17" s="136"/>
      <c r="M17" s="136"/>
      <c r="N17" s="136"/>
      <c r="O17" s="136"/>
      <c r="P17" s="137"/>
      <c r="Q17" s="136"/>
      <c r="R17" s="29"/>
      <c r="S17" s="29"/>
      <c r="T17" s="29"/>
      <c r="U17" s="29"/>
      <c r="V17" s="29"/>
      <c r="W17" s="29"/>
      <c r="X17" s="29"/>
      <c r="Y17" s="29"/>
    </row>
    <row r="18" spans="1:25" ht="39" customHeight="1" x14ac:dyDescent="0.3">
      <c r="A18" s="228" t="s">
        <v>87</v>
      </c>
      <c r="B18" s="205" t="s">
        <v>88</v>
      </c>
      <c r="C18" s="207" t="s">
        <v>89</v>
      </c>
      <c r="D18" s="208"/>
      <c r="E18" s="207" t="s">
        <v>90</v>
      </c>
      <c r="F18" s="208"/>
      <c r="G18" s="204" t="s">
        <v>91</v>
      </c>
      <c r="H18" s="204"/>
      <c r="I18" s="241" t="s">
        <v>92</v>
      </c>
      <c r="J18" s="264"/>
      <c r="K18" s="257" t="s">
        <v>93</v>
      </c>
      <c r="L18" s="258"/>
      <c r="M18" s="258"/>
      <c r="N18" s="258"/>
      <c r="O18" s="258"/>
      <c r="P18" s="258"/>
      <c r="Q18" s="259"/>
      <c r="R18" s="29"/>
      <c r="S18" s="29"/>
      <c r="T18" s="29"/>
      <c r="U18" s="29"/>
      <c r="V18" s="29"/>
      <c r="W18" s="29"/>
      <c r="X18" s="29"/>
      <c r="Y18" s="29"/>
    </row>
    <row r="19" spans="1:25" ht="27" x14ac:dyDescent="0.3">
      <c r="A19" s="229"/>
      <c r="B19" s="206"/>
      <c r="C19" s="209"/>
      <c r="D19" s="210"/>
      <c r="E19" s="209"/>
      <c r="F19" s="210"/>
      <c r="G19" s="33" t="s">
        <v>94</v>
      </c>
      <c r="H19" s="33" t="s">
        <v>95</v>
      </c>
      <c r="I19" s="265"/>
      <c r="J19" s="266"/>
      <c r="K19" s="254" t="s">
        <v>96</v>
      </c>
      <c r="L19" s="255"/>
      <c r="M19" s="255" t="s">
        <v>97</v>
      </c>
      <c r="N19" s="255"/>
      <c r="O19" s="255" t="s">
        <v>98</v>
      </c>
      <c r="P19" s="255"/>
      <c r="Q19" s="37"/>
      <c r="R19" s="29"/>
      <c r="S19" s="29"/>
      <c r="T19" s="29"/>
      <c r="U19" s="29"/>
      <c r="V19" s="29"/>
      <c r="W19" s="29"/>
      <c r="X19" s="29"/>
      <c r="Y19" s="29"/>
    </row>
    <row r="20" spans="1:25" ht="24" customHeight="1" x14ac:dyDescent="0.3">
      <c r="A20" s="34" t="s">
        <v>45</v>
      </c>
      <c r="B20" s="138"/>
      <c r="C20" s="260"/>
      <c r="D20" s="261"/>
      <c r="E20" s="262"/>
      <c r="F20" s="263"/>
      <c r="G20" s="139"/>
      <c r="H20" s="140"/>
      <c r="I20" s="265"/>
      <c r="J20" s="266"/>
      <c r="K20" s="254" t="s">
        <v>99</v>
      </c>
      <c r="L20" s="255"/>
      <c r="M20" s="255" t="s">
        <v>100</v>
      </c>
      <c r="N20" s="255"/>
      <c r="O20" s="255" t="s">
        <v>101</v>
      </c>
      <c r="P20" s="255"/>
      <c r="Q20" s="37"/>
      <c r="R20" s="29"/>
      <c r="S20" s="29"/>
      <c r="T20" s="29"/>
      <c r="U20" s="29"/>
      <c r="V20" s="29"/>
      <c r="W20" s="29"/>
      <c r="X20" s="29"/>
      <c r="Y20" s="29"/>
    </row>
    <row r="21" spans="1:25" ht="24" customHeight="1" x14ac:dyDescent="0.3">
      <c r="A21" s="31" t="s">
        <v>46</v>
      </c>
      <c r="B21" s="141"/>
      <c r="C21" s="269"/>
      <c r="D21" s="270"/>
      <c r="E21" s="275"/>
      <c r="F21" s="276"/>
      <c r="G21" s="142"/>
      <c r="H21" s="132"/>
      <c r="I21" s="267"/>
      <c r="J21" s="268"/>
      <c r="K21" s="273" t="s">
        <v>102</v>
      </c>
      <c r="L21" s="274"/>
      <c r="M21" s="274" t="s">
        <v>103</v>
      </c>
      <c r="N21" s="274"/>
      <c r="O21" s="234" t="s">
        <v>104</v>
      </c>
      <c r="P21" s="234"/>
      <c r="Q21" s="38"/>
      <c r="R21" s="29"/>
      <c r="S21" s="29"/>
      <c r="T21" s="29"/>
      <c r="U21" s="29"/>
      <c r="V21" s="29"/>
      <c r="W21" s="29"/>
      <c r="X21" s="29"/>
      <c r="Y21" s="29"/>
    </row>
    <row r="22" spans="1:25" ht="15.75" customHeight="1" x14ac:dyDescent="0.3">
      <c r="A22" s="235" t="s">
        <v>105</v>
      </c>
      <c r="B22" s="236"/>
      <c r="C22" s="236"/>
      <c r="D22" s="236"/>
      <c r="E22" s="236"/>
      <c r="F22" s="236"/>
      <c r="G22" s="237"/>
      <c r="H22" s="241" t="s">
        <v>106</v>
      </c>
      <c r="I22" s="242"/>
      <c r="J22" s="235" t="s">
        <v>107</v>
      </c>
      <c r="K22" s="236"/>
      <c r="L22" s="236"/>
      <c r="M22" s="236"/>
      <c r="N22" s="245" t="s">
        <v>108</v>
      </c>
      <c r="O22" s="246"/>
      <c r="P22" s="246"/>
      <c r="Q22" s="247"/>
      <c r="R22" s="29"/>
      <c r="S22" s="29"/>
      <c r="T22" s="29"/>
      <c r="U22" s="29"/>
      <c r="V22" s="29"/>
      <c r="W22" s="29"/>
      <c r="X22" s="29"/>
      <c r="Y22" s="29"/>
    </row>
    <row r="23" spans="1:25" ht="16.5" x14ac:dyDescent="0.3">
      <c r="A23" s="238"/>
      <c r="B23" s="239"/>
      <c r="C23" s="239"/>
      <c r="D23" s="239"/>
      <c r="E23" s="239"/>
      <c r="F23" s="239"/>
      <c r="G23" s="240"/>
      <c r="H23" s="243"/>
      <c r="I23" s="244"/>
      <c r="J23" s="238"/>
      <c r="K23" s="239"/>
      <c r="L23" s="239"/>
      <c r="M23" s="239"/>
      <c r="N23" s="248"/>
      <c r="O23" s="249"/>
      <c r="P23" s="249"/>
      <c r="Q23" s="250"/>
      <c r="R23" s="29"/>
      <c r="S23" s="29"/>
      <c r="T23" s="29"/>
      <c r="U23" s="29"/>
      <c r="V23" s="29"/>
      <c r="W23" s="29"/>
      <c r="X23" s="29"/>
      <c r="Y23" s="29"/>
    </row>
    <row r="24" spans="1:25" ht="15.75" customHeight="1" x14ac:dyDescent="0.3">
      <c r="A24" s="254" t="s">
        <v>109</v>
      </c>
      <c r="B24" s="255"/>
      <c r="C24" s="255" t="s">
        <v>110</v>
      </c>
      <c r="D24" s="255"/>
      <c r="E24" s="255" t="s">
        <v>111</v>
      </c>
      <c r="F24" s="255"/>
      <c r="G24" s="256"/>
      <c r="H24" s="271" t="s">
        <v>112</v>
      </c>
      <c r="I24" s="272"/>
      <c r="J24" s="254" t="s">
        <v>113</v>
      </c>
      <c r="K24" s="255"/>
      <c r="L24" s="255" t="s">
        <v>114</v>
      </c>
      <c r="M24" s="255"/>
      <c r="N24" s="248"/>
      <c r="O24" s="249"/>
      <c r="P24" s="249"/>
      <c r="Q24" s="250"/>
      <c r="R24" s="29"/>
      <c r="S24" s="29"/>
      <c r="T24" s="29"/>
      <c r="U24" s="29"/>
      <c r="V24" s="29"/>
      <c r="W24" s="29"/>
      <c r="X24" s="29"/>
      <c r="Y24" s="29"/>
    </row>
    <row r="25" spans="1:25" ht="12" customHeight="1" x14ac:dyDescent="0.3">
      <c r="A25" s="254"/>
      <c r="B25" s="255"/>
      <c r="C25" s="255"/>
      <c r="D25" s="255"/>
      <c r="E25" s="255"/>
      <c r="F25" s="255"/>
      <c r="G25" s="256"/>
      <c r="H25" s="271"/>
      <c r="I25" s="272"/>
      <c r="J25" s="254"/>
      <c r="K25" s="255"/>
      <c r="L25" s="255"/>
      <c r="M25" s="255"/>
      <c r="N25" s="248"/>
      <c r="O25" s="249"/>
      <c r="P25" s="249"/>
      <c r="Q25" s="250"/>
      <c r="R25" s="29"/>
      <c r="S25" s="29"/>
      <c r="T25" s="29"/>
      <c r="U25" s="29"/>
      <c r="V25" s="29"/>
      <c r="W25" s="29"/>
      <c r="X25" s="29"/>
      <c r="Y25" s="29"/>
    </row>
    <row r="26" spans="1:25" ht="15.75" customHeight="1" x14ac:dyDescent="0.3">
      <c r="A26" s="254" t="s">
        <v>115</v>
      </c>
      <c r="B26" s="255"/>
      <c r="C26" s="255" t="s">
        <v>116</v>
      </c>
      <c r="D26" s="255"/>
      <c r="E26" s="255" t="s">
        <v>117</v>
      </c>
      <c r="F26" s="255"/>
      <c r="G26" s="256"/>
      <c r="H26" s="271" t="s">
        <v>118</v>
      </c>
      <c r="I26" s="272"/>
      <c r="J26" s="254" t="s">
        <v>119</v>
      </c>
      <c r="K26" s="255"/>
      <c r="L26" s="29"/>
      <c r="M26" s="29"/>
      <c r="N26" s="248"/>
      <c r="O26" s="249"/>
      <c r="P26" s="249"/>
      <c r="Q26" s="250"/>
      <c r="R26" s="29"/>
      <c r="S26" s="29"/>
      <c r="T26" s="29"/>
      <c r="U26" s="29"/>
      <c r="V26" s="29"/>
      <c r="W26" s="29"/>
      <c r="X26" s="29"/>
      <c r="Y26" s="29"/>
    </row>
    <row r="27" spans="1:25" ht="12" customHeight="1" x14ac:dyDescent="0.3">
      <c r="A27" s="254"/>
      <c r="B27" s="255"/>
      <c r="C27" s="255"/>
      <c r="D27" s="255"/>
      <c r="E27" s="255"/>
      <c r="F27" s="255"/>
      <c r="G27" s="256"/>
      <c r="H27" s="271"/>
      <c r="I27" s="272"/>
      <c r="J27" s="254"/>
      <c r="K27" s="255"/>
      <c r="L27" s="29"/>
      <c r="M27" s="29"/>
      <c r="N27" s="248"/>
      <c r="O27" s="249"/>
      <c r="P27" s="249"/>
      <c r="Q27" s="250"/>
      <c r="R27" s="29"/>
      <c r="S27" s="29"/>
      <c r="T27" s="29"/>
      <c r="U27" s="29"/>
      <c r="V27" s="29"/>
      <c r="W27" s="29"/>
      <c r="X27" s="29"/>
      <c r="Y27" s="29"/>
    </row>
    <row r="28" spans="1:25" ht="16.5" x14ac:dyDescent="0.3">
      <c r="A28" s="254" t="s">
        <v>120</v>
      </c>
      <c r="B28" s="255"/>
      <c r="C28" s="255" t="s">
        <v>121</v>
      </c>
      <c r="D28" s="255"/>
      <c r="E28" s="29"/>
      <c r="F28" s="29"/>
      <c r="G28" s="37"/>
      <c r="H28" s="271" t="s">
        <v>122</v>
      </c>
      <c r="I28" s="272"/>
      <c r="J28" s="254" t="s">
        <v>123</v>
      </c>
      <c r="K28" s="255"/>
      <c r="L28" s="29"/>
      <c r="M28" s="29"/>
      <c r="N28" s="248"/>
      <c r="O28" s="249"/>
      <c r="P28" s="249"/>
      <c r="Q28" s="250"/>
      <c r="R28" s="29"/>
      <c r="S28" s="29"/>
      <c r="T28" s="29"/>
      <c r="U28" s="29"/>
      <c r="V28" s="29"/>
      <c r="W28" s="29"/>
      <c r="X28" s="29"/>
      <c r="Y28" s="29"/>
    </row>
    <row r="29" spans="1:25" ht="12" customHeight="1" x14ac:dyDescent="0.3">
      <c r="A29" s="254"/>
      <c r="B29" s="255"/>
      <c r="C29" s="255"/>
      <c r="D29" s="255"/>
      <c r="E29" s="29"/>
      <c r="F29" s="29"/>
      <c r="G29" s="37"/>
      <c r="H29" s="271"/>
      <c r="I29" s="272"/>
      <c r="J29" s="254"/>
      <c r="K29" s="255"/>
      <c r="L29" s="29"/>
      <c r="M29" s="29"/>
      <c r="N29" s="248"/>
      <c r="O29" s="249"/>
      <c r="P29" s="249"/>
      <c r="Q29" s="250"/>
      <c r="R29" s="29"/>
      <c r="S29" s="29"/>
      <c r="T29" s="29"/>
      <c r="U29" s="29"/>
      <c r="V29" s="29"/>
      <c r="W29" s="29"/>
      <c r="X29" s="29"/>
      <c r="Y29" s="29"/>
    </row>
    <row r="30" spans="1:25" ht="15.75" customHeight="1" x14ac:dyDescent="0.3">
      <c r="A30" s="254" t="s">
        <v>124</v>
      </c>
      <c r="B30" s="255"/>
      <c r="C30" s="255" t="s">
        <v>125</v>
      </c>
      <c r="D30" s="255"/>
      <c r="E30" s="29"/>
      <c r="F30" s="29"/>
      <c r="G30" s="37"/>
      <c r="H30" s="287" t="s">
        <v>126</v>
      </c>
      <c r="I30" s="288"/>
      <c r="J30" s="254" t="s">
        <v>127</v>
      </c>
      <c r="K30" s="255"/>
      <c r="L30" s="29"/>
      <c r="M30" s="29"/>
      <c r="N30" s="251"/>
      <c r="O30" s="252"/>
      <c r="P30" s="252"/>
      <c r="Q30" s="253"/>
      <c r="R30" s="29"/>
      <c r="S30" s="29"/>
      <c r="T30" s="29"/>
      <c r="U30" s="29"/>
      <c r="V30" s="29"/>
      <c r="W30" s="29"/>
      <c r="X30" s="29"/>
      <c r="Y30" s="29"/>
    </row>
    <row r="31" spans="1:25" ht="12" customHeight="1" x14ac:dyDescent="0.3">
      <c r="A31" s="273"/>
      <c r="B31" s="274"/>
      <c r="C31" s="274"/>
      <c r="D31" s="274"/>
      <c r="E31" s="39"/>
      <c r="F31" s="39"/>
      <c r="G31" s="38"/>
      <c r="H31" s="289"/>
      <c r="I31" s="290"/>
      <c r="J31" s="273"/>
      <c r="K31" s="274"/>
      <c r="L31" s="39"/>
      <c r="M31" s="39"/>
      <c r="N31" s="277" t="s">
        <v>128</v>
      </c>
      <c r="O31" s="278"/>
      <c r="P31" s="278"/>
      <c r="Q31" s="279"/>
      <c r="R31" s="29"/>
      <c r="S31" s="29"/>
      <c r="T31" s="29"/>
      <c r="U31" s="29"/>
      <c r="V31" s="29"/>
      <c r="W31" s="29"/>
      <c r="X31" s="29"/>
      <c r="Y31" s="29"/>
    </row>
    <row r="32" spans="1:25" ht="15.75" customHeight="1" x14ac:dyDescent="0.3">
      <c r="A32" s="143"/>
      <c r="B32" s="143"/>
      <c r="C32" s="143"/>
      <c r="D32" s="143"/>
      <c r="E32" s="143"/>
      <c r="F32" s="143"/>
      <c r="G32" s="143"/>
      <c r="H32" s="143"/>
      <c r="I32" s="143"/>
      <c r="J32" s="143"/>
      <c r="K32" s="143"/>
      <c r="L32" s="143"/>
      <c r="M32" s="29"/>
      <c r="N32" s="280"/>
      <c r="O32" s="281"/>
      <c r="P32" s="281"/>
      <c r="Q32" s="282"/>
      <c r="R32" s="29"/>
      <c r="S32" s="29"/>
      <c r="T32" s="29"/>
      <c r="U32" s="29"/>
      <c r="V32" s="29"/>
      <c r="W32" s="29"/>
      <c r="X32" s="29"/>
      <c r="Y32" s="29"/>
    </row>
    <row r="33" spans="1:25" ht="15.75" customHeight="1" x14ac:dyDescent="0.3">
      <c r="A33" s="143"/>
      <c r="B33" s="143"/>
      <c r="C33" s="143"/>
      <c r="D33" s="143"/>
      <c r="E33" s="143"/>
      <c r="F33" s="143"/>
      <c r="G33" s="143"/>
      <c r="H33" s="143"/>
      <c r="I33" s="143"/>
      <c r="J33" s="143"/>
      <c r="K33" s="143"/>
      <c r="L33" s="143"/>
      <c r="M33" s="29"/>
      <c r="N33" s="280"/>
      <c r="O33" s="281"/>
      <c r="P33" s="281"/>
      <c r="Q33" s="282"/>
      <c r="R33" s="29"/>
      <c r="S33" s="29"/>
      <c r="T33" s="29"/>
      <c r="U33" s="29"/>
      <c r="V33" s="29"/>
      <c r="W33" s="29"/>
      <c r="X33" s="29"/>
      <c r="Y33" s="29"/>
    </row>
    <row r="34" spans="1:25" ht="16.5" x14ac:dyDescent="0.3">
      <c r="A34" s="144"/>
      <c r="B34" s="144"/>
      <c r="C34" s="144"/>
      <c r="D34" s="143"/>
      <c r="E34" s="144"/>
      <c r="F34" s="144"/>
      <c r="G34" s="144"/>
      <c r="H34" s="144"/>
      <c r="I34" s="143"/>
      <c r="J34" s="144"/>
      <c r="K34" s="144"/>
      <c r="L34" s="144"/>
      <c r="M34" s="29"/>
      <c r="N34" s="280"/>
      <c r="O34" s="281"/>
      <c r="P34" s="281"/>
      <c r="Q34" s="282"/>
      <c r="R34" s="29"/>
      <c r="S34" s="29"/>
      <c r="T34" s="29"/>
      <c r="U34" s="29"/>
      <c r="V34" s="29"/>
      <c r="W34" s="29"/>
      <c r="X34" s="29"/>
      <c r="Y34" s="29"/>
    </row>
    <row r="35" spans="1:25" ht="16.5" x14ac:dyDescent="0.3">
      <c r="A35" s="286" t="s">
        <v>129</v>
      </c>
      <c r="B35" s="286"/>
      <c r="C35" s="286"/>
      <c r="D35" s="29"/>
      <c r="E35" s="286" t="s">
        <v>130</v>
      </c>
      <c r="F35" s="286"/>
      <c r="G35" s="286"/>
      <c r="H35" s="286"/>
      <c r="I35" s="29"/>
      <c r="J35" s="286" t="s">
        <v>131</v>
      </c>
      <c r="K35" s="286"/>
      <c r="L35" s="286"/>
      <c r="M35" s="29"/>
      <c r="N35" s="280"/>
      <c r="O35" s="281"/>
      <c r="P35" s="281"/>
      <c r="Q35" s="282"/>
      <c r="R35" s="29"/>
      <c r="S35" s="29"/>
      <c r="T35" s="29"/>
      <c r="U35" s="29"/>
      <c r="V35" s="29"/>
      <c r="W35" s="29"/>
      <c r="X35" s="29"/>
      <c r="Y35" s="29"/>
    </row>
    <row r="36" spans="1:25" ht="16.5" x14ac:dyDescent="0.3">
      <c r="A36" s="40"/>
      <c r="B36" s="29"/>
      <c r="C36" s="29"/>
      <c r="D36" s="29"/>
      <c r="E36" s="29"/>
      <c r="F36" s="29"/>
      <c r="G36" s="29"/>
      <c r="H36" s="29"/>
      <c r="I36" s="29"/>
      <c r="J36" s="29"/>
      <c r="K36" s="29"/>
      <c r="L36" s="29"/>
      <c r="M36" s="29"/>
      <c r="N36" s="283"/>
      <c r="O36" s="284"/>
      <c r="P36" s="284"/>
      <c r="Q36" s="285"/>
      <c r="R36" s="29"/>
      <c r="S36" s="29"/>
      <c r="T36" s="29"/>
      <c r="U36" s="29"/>
      <c r="V36" s="29"/>
      <c r="W36" s="29"/>
      <c r="X36" s="29"/>
      <c r="Y36" s="29"/>
    </row>
    <row r="37" spans="1:25" ht="16.5" x14ac:dyDescent="0.3">
      <c r="A37" s="29"/>
      <c r="B37" s="29"/>
      <c r="C37" s="29"/>
      <c r="D37" s="29"/>
      <c r="E37" s="29"/>
      <c r="F37" s="29"/>
      <c r="G37" s="29"/>
      <c r="H37" s="29"/>
      <c r="I37" s="29"/>
      <c r="J37" s="29"/>
      <c r="K37" s="29"/>
      <c r="L37" s="29"/>
      <c r="M37" s="29"/>
      <c r="R37" s="29"/>
      <c r="S37" s="29"/>
      <c r="X37" s="29"/>
      <c r="Y37" s="29"/>
    </row>
    <row r="38" spans="1:25" ht="16.5" x14ac:dyDescent="0.3">
      <c r="A38" s="29"/>
      <c r="B38" s="29"/>
      <c r="C38" s="29"/>
      <c r="D38" s="29"/>
      <c r="E38" s="29"/>
      <c r="F38" s="29"/>
      <c r="G38" s="29"/>
      <c r="H38" s="29"/>
      <c r="I38" s="29"/>
      <c r="J38" s="29"/>
      <c r="K38" s="29"/>
      <c r="L38" s="29"/>
      <c r="M38" s="29"/>
      <c r="R38" s="29"/>
      <c r="S38" s="29"/>
      <c r="X38" s="29"/>
      <c r="Y38" s="29"/>
    </row>
    <row r="39" spans="1:25" ht="16.5" x14ac:dyDescent="0.3">
      <c r="A39" s="29"/>
      <c r="B39" s="29"/>
      <c r="C39" s="29"/>
      <c r="D39" s="29"/>
      <c r="E39" s="29"/>
      <c r="F39" s="29"/>
      <c r="G39" s="29"/>
      <c r="H39" s="29"/>
      <c r="I39" s="29"/>
      <c r="J39" s="29"/>
      <c r="K39" s="29"/>
      <c r="L39" s="29"/>
      <c r="M39" s="29"/>
      <c r="R39" s="29"/>
      <c r="S39" s="29"/>
      <c r="X39" s="29"/>
      <c r="Y39" s="29"/>
    </row>
    <row r="40" spans="1:25" ht="16.5" x14ac:dyDescent="0.3">
      <c r="A40" s="29"/>
      <c r="B40" s="29"/>
      <c r="C40" s="29"/>
      <c r="D40" s="29"/>
      <c r="E40" s="29"/>
      <c r="F40" s="29"/>
      <c r="G40" s="29"/>
      <c r="H40" s="29"/>
      <c r="I40" s="29"/>
      <c r="J40" s="29"/>
      <c r="K40" s="29"/>
      <c r="L40" s="29"/>
      <c r="M40" s="29"/>
      <c r="R40" s="29"/>
      <c r="S40" s="29"/>
      <c r="X40" s="29"/>
      <c r="Y40" s="29"/>
    </row>
    <row r="41" spans="1:25" ht="16.5" x14ac:dyDescent="0.3">
      <c r="A41" s="29"/>
      <c r="B41" s="29"/>
      <c r="C41" s="29"/>
      <c r="D41" s="29"/>
      <c r="E41" s="29"/>
      <c r="F41" s="29"/>
      <c r="G41" s="29"/>
      <c r="H41" s="29"/>
      <c r="I41" s="29"/>
      <c r="J41" s="29"/>
      <c r="K41" s="29"/>
      <c r="L41" s="29"/>
      <c r="M41" s="29"/>
      <c r="R41" s="29"/>
      <c r="S41" s="29"/>
      <c r="X41" s="29"/>
      <c r="Y41" s="29"/>
    </row>
    <row r="42" spans="1:25" ht="16.5" x14ac:dyDescent="0.3">
      <c r="A42" s="29"/>
      <c r="B42" s="29"/>
      <c r="C42" s="29"/>
      <c r="D42" s="29"/>
      <c r="E42" s="29"/>
      <c r="F42" s="29"/>
      <c r="G42" s="29"/>
      <c r="H42" s="29"/>
      <c r="I42" s="29"/>
      <c r="J42" s="29"/>
      <c r="K42" s="29"/>
      <c r="L42" s="29"/>
      <c r="M42" s="29"/>
      <c r="N42" s="29"/>
      <c r="O42" s="29"/>
      <c r="P42" s="29"/>
      <c r="Q42" s="29"/>
      <c r="R42" s="29"/>
      <c r="S42" s="29"/>
      <c r="X42" s="29"/>
      <c r="Y42" s="29"/>
    </row>
    <row r="43" spans="1:25" ht="16.5" x14ac:dyDescent="0.3">
      <c r="A43" s="29"/>
      <c r="B43" s="29"/>
      <c r="C43" s="29"/>
      <c r="D43" s="29"/>
      <c r="E43" s="29"/>
      <c r="F43" s="29"/>
      <c r="G43" s="29"/>
      <c r="H43" s="29"/>
      <c r="I43" s="29"/>
      <c r="J43" s="29"/>
      <c r="K43" s="29"/>
      <c r="L43" s="29"/>
      <c r="M43" s="29"/>
      <c r="N43" s="29"/>
      <c r="O43" s="29"/>
      <c r="P43" s="29"/>
      <c r="Q43" s="29"/>
      <c r="R43" s="29"/>
      <c r="S43" s="29"/>
      <c r="T43" s="29"/>
      <c r="U43" s="29"/>
      <c r="V43" s="29"/>
      <c r="W43" s="29"/>
      <c r="X43" s="29"/>
      <c r="Y43" s="29"/>
    </row>
  </sheetData>
  <mergeCells count="116">
    <mergeCell ref="N31:Q36"/>
    <mergeCell ref="A35:C35"/>
    <mergeCell ref="E35:H35"/>
    <mergeCell ref="J35:L35"/>
    <mergeCell ref="A28:B29"/>
    <mergeCell ref="C28:D29"/>
    <mergeCell ref="H28:I29"/>
    <mergeCell ref="J28:K29"/>
    <mergeCell ref="A30:B31"/>
    <mergeCell ref="C30:D31"/>
    <mergeCell ref="H30:I31"/>
    <mergeCell ref="J30:K31"/>
    <mergeCell ref="H24:I25"/>
    <mergeCell ref="J24:K25"/>
    <mergeCell ref="L24:M25"/>
    <mergeCell ref="A26:B27"/>
    <mergeCell ref="C26:D27"/>
    <mergeCell ref="E26:G27"/>
    <mergeCell ref="H26:I27"/>
    <mergeCell ref="J26:K27"/>
    <mergeCell ref="K21:L21"/>
    <mergeCell ref="M21:N21"/>
    <mergeCell ref="E21:F21"/>
    <mergeCell ref="O21:P21"/>
    <mergeCell ref="A22:G23"/>
    <mergeCell ref="H22:I23"/>
    <mergeCell ref="J22:M23"/>
    <mergeCell ref="N22:Q30"/>
    <mergeCell ref="A24:B25"/>
    <mergeCell ref="C24:D25"/>
    <mergeCell ref="E24:G25"/>
    <mergeCell ref="K18:Q18"/>
    <mergeCell ref="K19:L19"/>
    <mergeCell ref="M19:N19"/>
    <mergeCell ref="O19:P19"/>
    <mergeCell ref="C20:D20"/>
    <mergeCell ref="E20:F20"/>
    <mergeCell ref="K20:L20"/>
    <mergeCell ref="M20:N20"/>
    <mergeCell ref="O20:P20"/>
    <mergeCell ref="A18:A19"/>
    <mergeCell ref="B18:B19"/>
    <mergeCell ref="C18:D19"/>
    <mergeCell ref="E18:F19"/>
    <mergeCell ref="G18:H18"/>
    <mergeCell ref="I18:J21"/>
    <mergeCell ref="C21:D21"/>
    <mergeCell ref="Q14:Q15"/>
    <mergeCell ref="B15:E15"/>
    <mergeCell ref="F15:H15"/>
    <mergeCell ref="B16:E16"/>
    <mergeCell ref="F16:H16"/>
    <mergeCell ref="B17:E17"/>
    <mergeCell ref="F17:H17"/>
    <mergeCell ref="K14:K15"/>
    <mergeCell ref="L14:L15"/>
    <mergeCell ref="M14:M15"/>
    <mergeCell ref="N14:N15"/>
    <mergeCell ref="O14:O15"/>
    <mergeCell ref="P14:P15"/>
    <mergeCell ref="C12:D12"/>
    <mergeCell ref="E12:F12"/>
    <mergeCell ref="C13:D13"/>
    <mergeCell ref="E13:F13"/>
    <mergeCell ref="A14:A15"/>
    <mergeCell ref="B14:J14"/>
    <mergeCell ref="I10:I11"/>
    <mergeCell ref="J10:J11"/>
    <mergeCell ref="K10:L10"/>
    <mergeCell ref="M10:M11"/>
    <mergeCell ref="N10:P10"/>
    <mergeCell ref="Q10:Q11"/>
    <mergeCell ref="C9:E9"/>
    <mergeCell ref="F9:H9"/>
    <mergeCell ref="I9:J9"/>
    <mergeCell ref="O9:Q9"/>
    <mergeCell ref="A10:A11"/>
    <mergeCell ref="B10:B11"/>
    <mergeCell ref="C10:D11"/>
    <mergeCell ref="E10:F11"/>
    <mergeCell ref="G10:G11"/>
    <mergeCell ref="H10:H11"/>
    <mergeCell ref="O7:Q7"/>
    <mergeCell ref="C8:E8"/>
    <mergeCell ref="F8:H8"/>
    <mergeCell ref="I8:J8"/>
    <mergeCell ref="O8:Q8"/>
    <mergeCell ref="C5:E5"/>
    <mergeCell ref="F5:G5"/>
    <mergeCell ref="P5:Q5"/>
    <mergeCell ref="C6:E6"/>
    <mergeCell ref="F6:G6"/>
    <mergeCell ref="P6:Q6"/>
    <mergeCell ref="A3:A4"/>
    <mergeCell ref="B3:B4"/>
    <mergeCell ref="C3:H3"/>
    <mergeCell ref="I3:I4"/>
    <mergeCell ref="J3:J4"/>
    <mergeCell ref="K3:K4"/>
    <mergeCell ref="C7:E7"/>
    <mergeCell ref="F7:H7"/>
    <mergeCell ref="I7:J7"/>
    <mergeCell ref="H1:J1"/>
    <mergeCell ref="K1:M1"/>
    <mergeCell ref="N1:Q1"/>
    <mergeCell ref="C2:G2"/>
    <mergeCell ref="H2:J2"/>
    <mergeCell ref="K2:M2"/>
    <mergeCell ref="N2:Q2"/>
    <mergeCell ref="L3:L4"/>
    <mergeCell ref="M3:M4"/>
    <mergeCell ref="N3:N4"/>
    <mergeCell ref="O3:O4"/>
    <mergeCell ref="P3:Q4"/>
    <mergeCell ref="C4:E4"/>
    <mergeCell ref="F4:G4"/>
  </mergeCells>
  <pageMargins left="0.7" right="0.7" top="0.75" bottom="0.75" header="0.3" footer="0.3"/>
  <pageSetup scale="49" fitToHeight="0"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topLeftCell="A6" zoomScaleNormal="100" workbookViewId="0">
      <selection activeCell="A5" sqref="A5"/>
    </sheetView>
  </sheetViews>
  <sheetFormatPr defaultRowHeight="15.75" x14ac:dyDescent="0.3"/>
  <cols>
    <col min="1" max="1" width="15.77734375" bestFit="1" customWidth="1"/>
    <col min="2" max="2" width="13.88671875" customWidth="1"/>
    <col min="3" max="3" width="23.77734375" bestFit="1" customWidth="1"/>
    <col min="4" max="4" width="36" hidden="1" customWidth="1"/>
    <col min="5" max="5" width="0" hidden="1" customWidth="1"/>
    <col min="6" max="6" width="14.21875" bestFit="1" customWidth="1"/>
    <col min="8" max="8" width="22.21875" bestFit="1" customWidth="1"/>
  </cols>
  <sheetData>
    <row r="1" spans="1:5" ht="16.5" thickBot="1" x14ac:dyDescent="0.35">
      <c r="A1" s="2"/>
      <c r="B1" s="3"/>
      <c r="C1" s="7"/>
    </row>
    <row r="2" spans="1:5" x14ac:dyDescent="0.3">
      <c r="A2" s="14"/>
      <c r="B2" s="15" t="s">
        <v>2</v>
      </c>
      <c r="C2" s="4"/>
      <c r="E2" s="23" t="s">
        <v>4</v>
      </c>
    </row>
    <row r="3" spans="1:5" x14ac:dyDescent="0.3">
      <c r="A3" s="5"/>
      <c r="B3" s="7"/>
      <c r="C3" s="6"/>
      <c r="D3" s="1"/>
      <c r="E3" s="1">
        <v>5</v>
      </c>
    </row>
    <row r="4" spans="1:5" s="1" customFormat="1" x14ac:dyDescent="0.3">
      <c r="A4" s="8" t="s">
        <v>0</v>
      </c>
      <c r="B4" s="9" t="s">
        <v>10</v>
      </c>
      <c r="C4" s="10" t="s">
        <v>11</v>
      </c>
      <c r="E4" s="1">
        <v>10</v>
      </c>
    </row>
    <row r="5" spans="1:5" x14ac:dyDescent="0.3">
      <c r="A5" s="5">
        <f>'Longevity &amp; Service Months Info'!K74</f>
        <v>0</v>
      </c>
      <c r="B5" s="7">
        <f>MOD(A5,12)</f>
        <v>0</v>
      </c>
      <c r="C5" s="6">
        <f>INT(A5/12)</f>
        <v>0</v>
      </c>
      <c r="E5" s="1">
        <v>20</v>
      </c>
    </row>
    <row r="6" spans="1:5" x14ac:dyDescent="0.3">
      <c r="A6" s="5"/>
      <c r="B6" s="7"/>
      <c r="C6" s="6"/>
    </row>
    <row r="7" spans="1:5" x14ac:dyDescent="0.3">
      <c r="A7" s="8" t="s">
        <v>1</v>
      </c>
      <c r="B7" s="7" t="s">
        <v>10</v>
      </c>
      <c r="C7" s="10" t="s">
        <v>11</v>
      </c>
    </row>
    <row r="8" spans="1:5" ht="16.5" thickBot="1" x14ac:dyDescent="0.35">
      <c r="A8" s="11">
        <f>'Longevity &amp; Service Months Info'!L74</f>
        <v>0</v>
      </c>
      <c r="B8" s="12">
        <f>MOD(A8,12)</f>
        <v>0</v>
      </c>
      <c r="C8" s="13">
        <f>INT(A5/12)</f>
        <v>0</v>
      </c>
    </row>
    <row r="9" spans="1:5" ht="16.5" thickBot="1" x14ac:dyDescent="0.35">
      <c r="D9">
        <v>0</v>
      </c>
      <c r="E9" t="s">
        <v>15</v>
      </c>
    </row>
    <row r="10" spans="1:5" x14ac:dyDescent="0.3">
      <c r="A10" s="14"/>
      <c r="B10" s="15" t="s">
        <v>12</v>
      </c>
      <c r="C10" s="4"/>
    </row>
    <row r="11" spans="1:5" x14ac:dyDescent="0.3">
      <c r="A11" s="8" t="s">
        <v>13</v>
      </c>
      <c r="B11" s="9"/>
      <c r="C11" s="10" t="s">
        <v>14</v>
      </c>
    </row>
    <row r="12" spans="1:5" x14ac:dyDescent="0.3">
      <c r="A12" s="5">
        <f>A5</f>
        <v>0</v>
      </c>
      <c r="B12" s="7"/>
      <c r="C12" s="6">
        <f>A12*30.417</f>
        <v>0</v>
      </c>
    </row>
    <row r="13" spans="1:5" x14ac:dyDescent="0.3">
      <c r="A13" s="5"/>
      <c r="B13" s="7"/>
      <c r="C13" s="6"/>
    </row>
    <row r="14" spans="1:5" x14ac:dyDescent="0.3">
      <c r="A14" s="8" t="s">
        <v>1</v>
      </c>
      <c r="B14" s="9"/>
      <c r="C14" s="10" t="s">
        <v>14</v>
      </c>
    </row>
    <row r="15" spans="1:5" ht="16.5" thickBot="1" x14ac:dyDescent="0.35">
      <c r="A15" s="11">
        <f>A8</f>
        <v>0</v>
      </c>
      <c r="B15" s="12"/>
      <c r="C15" s="13">
        <f>A15*30.417</f>
        <v>0</v>
      </c>
    </row>
    <row r="16" spans="1:5" ht="16.5" thickBot="1" x14ac:dyDescent="0.35"/>
    <row r="17" spans="1:3" x14ac:dyDescent="0.3">
      <c r="A17" s="14"/>
      <c r="B17" s="21" t="s">
        <v>16</v>
      </c>
      <c r="C17" s="4"/>
    </row>
    <row r="18" spans="1:3" x14ac:dyDescent="0.3">
      <c r="A18" s="8" t="s">
        <v>20</v>
      </c>
      <c r="B18" s="9"/>
      <c r="C18" s="10" t="s">
        <v>17</v>
      </c>
    </row>
    <row r="19" spans="1:3" x14ac:dyDescent="0.3">
      <c r="A19" s="5">
        <f>VLOOKUP('Month to Year Conversion'!C5,'Months to Amount'!A71:B141,2,TRUE)</f>
        <v>3</v>
      </c>
      <c r="B19" s="7"/>
      <c r="C19" s="6">
        <f>A19*12</f>
        <v>36</v>
      </c>
    </row>
    <row r="20" spans="1:3" x14ac:dyDescent="0.3">
      <c r="A20" s="8" t="s">
        <v>4</v>
      </c>
      <c r="B20" s="9"/>
      <c r="C20" s="10" t="s">
        <v>17</v>
      </c>
    </row>
    <row r="21" spans="1:3" ht="16.5" thickBot="1" x14ac:dyDescent="0.35">
      <c r="A21" s="22">
        <f>IF('Month to Year Conversion'!C8&lt;5,5+D9,IF('Month to Year Conversion'!C8&lt;10,10+D9,IF('Month to Year Conversion'!C8&lt;20,20+D9,IF('Month to Year Conversion'!C8&lt;30,30+D9,IF('Month to Year Conversion'!C8&lt;40,40+D9,IF('Month to Year Conversion'!C8&lt;50,50+D9,IF('Month to Year Conversion'!C8&lt;60,60+D9)))))))</f>
        <v>5</v>
      </c>
      <c r="B21" s="12"/>
      <c r="C21" s="13">
        <f>A21*12</f>
        <v>60</v>
      </c>
    </row>
  </sheetData>
  <pageMargins left="0.7" right="0.7" top="0.75" bottom="0.75" header="0.3" footer="0.3"/>
  <pageSetup orientation="portrait"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98DD-F83E-4267-8D8F-019EDB2EFBFF}">
  <dimension ref="A1:D212"/>
  <sheetViews>
    <sheetView workbookViewId="0">
      <selection activeCell="D72" sqref="D72"/>
    </sheetView>
  </sheetViews>
  <sheetFormatPr defaultRowHeight="15.75" x14ac:dyDescent="0.3"/>
  <cols>
    <col min="2" max="2" width="10.88671875" bestFit="1" customWidth="1"/>
  </cols>
  <sheetData>
    <row r="1" spans="1:4" ht="16.5" thickBot="1" x14ac:dyDescent="0.35">
      <c r="A1" s="24" t="s">
        <v>10</v>
      </c>
      <c r="B1" s="46" t="s">
        <v>136</v>
      </c>
    </row>
    <row r="2" spans="1:4" x14ac:dyDescent="0.3">
      <c r="A2" s="44">
        <v>0</v>
      </c>
      <c r="B2" s="45">
        <v>300</v>
      </c>
      <c r="D2">
        <f>'Month to Year Conversion'!A5</f>
        <v>0</v>
      </c>
    </row>
    <row r="3" spans="1:4" x14ac:dyDescent="0.3">
      <c r="A3" s="44">
        <v>36</v>
      </c>
      <c r="B3" s="45">
        <v>400</v>
      </c>
    </row>
    <row r="4" spans="1:4" x14ac:dyDescent="0.3">
      <c r="A4" s="44">
        <v>48</v>
      </c>
      <c r="B4" s="45">
        <v>500</v>
      </c>
    </row>
    <row r="5" spans="1:4" x14ac:dyDescent="0.3">
      <c r="A5" s="44">
        <v>60</v>
      </c>
      <c r="B5" s="45">
        <v>600</v>
      </c>
    </row>
    <row r="6" spans="1:4" x14ac:dyDescent="0.3">
      <c r="A6" s="44">
        <v>72</v>
      </c>
      <c r="B6" s="45">
        <v>700</v>
      </c>
    </row>
    <row r="7" spans="1:4" x14ac:dyDescent="0.3">
      <c r="A7" s="44">
        <v>84</v>
      </c>
      <c r="B7" s="45">
        <v>800</v>
      </c>
    </row>
    <row r="8" spans="1:4" x14ac:dyDescent="0.3">
      <c r="A8" s="44">
        <v>96</v>
      </c>
      <c r="B8" s="45">
        <v>900</v>
      </c>
    </row>
    <row r="9" spans="1:4" x14ac:dyDescent="0.3">
      <c r="A9" s="44">
        <v>108</v>
      </c>
      <c r="B9" s="45">
        <v>1000</v>
      </c>
    </row>
    <row r="10" spans="1:4" x14ac:dyDescent="0.3">
      <c r="A10" s="44">
        <v>120</v>
      </c>
      <c r="B10" s="45">
        <v>1100</v>
      </c>
    </row>
    <row r="11" spans="1:4" x14ac:dyDescent="0.3">
      <c r="A11" s="44">
        <v>132</v>
      </c>
      <c r="B11" s="45">
        <v>1200</v>
      </c>
    </row>
    <row r="12" spans="1:4" x14ac:dyDescent="0.3">
      <c r="A12" s="44">
        <v>144</v>
      </c>
      <c r="B12" s="45">
        <v>1300</v>
      </c>
    </row>
    <row r="13" spans="1:4" x14ac:dyDescent="0.3">
      <c r="A13" s="44">
        <v>156</v>
      </c>
      <c r="B13" s="45">
        <v>1400</v>
      </c>
    </row>
    <row r="14" spans="1:4" x14ac:dyDescent="0.3">
      <c r="A14" s="44">
        <v>168</v>
      </c>
      <c r="B14" s="45">
        <v>1500</v>
      </c>
    </row>
    <row r="15" spans="1:4" x14ac:dyDescent="0.3">
      <c r="A15" s="44">
        <v>180</v>
      </c>
      <c r="B15" s="45">
        <v>1600</v>
      </c>
    </row>
    <row r="16" spans="1:4" x14ac:dyDescent="0.3">
      <c r="A16" s="44">
        <v>192</v>
      </c>
      <c r="B16" s="45">
        <v>1700</v>
      </c>
    </row>
    <row r="17" spans="1:2" x14ac:dyDescent="0.3">
      <c r="A17" s="44">
        <v>204</v>
      </c>
      <c r="B17" s="45">
        <v>1800</v>
      </c>
    </row>
    <row r="18" spans="1:2" x14ac:dyDescent="0.3">
      <c r="A18" s="44">
        <v>216</v>
      </c>
      <c r="B18" s="45">
        <v>1900</v>
      </c>
    </row>
    <row r="19" spans="1:2" x14ac:dyDescent="0.3">
      <c r="A19" s="44">
        <v>228</v>
      </c>
      <c r="B19" s="45">
        <v>2000</v>
      </c>
    </row>
    <row r="20" spans="1:2" x14ac:dyDescent="0.3">
      <c r="A20" s="44">
        <v>240</v>
      </c>
      <c r="B20" s="45">
        <v>2100</v>
      </c>
    </row>
    <row r="21" spans="1:2" x14ac:dyDescent="0.3">
      <c r="A21" s="51">
        <v>252</v>
      </c>
      <c r="B21" s="45">
        <v>2200</v>
      </c>
    </row>
    <row r="22" spans="1:2" x14ac:dyDescent="0.3">
      <c r="A22" s="44">
        <v>264</v>
      </c>
      <c r="B22" s="45">
        <v>2300</v>
      </c>
    </row>
    <row r="23" spans="1:2" x14ac:dyDescent="0.3">
      <c r="A23" s="44">
        <v>276</v>
      </c>
      <c r="B23" s="45">
        <v>2400</v>
      </c>
    </row>
    <row r="24" spans="1:2" x14ac:dyDescent="0.3">
      <c r="A24" s="44">
        <v>288</v>
      </c>
      <c r="B24" s="45">
        <v>2500</v>
      </c>
    </row>
    <row r="25" spans="1:2" x14ac:dyDescent="0.3">
      <c r="A25" s="44">
        <v>300</v>
      </c>
      <c r="B25" s="45">
        <v>2600</v>
      </c>
    </row>
    <row r="26" spans="1:2" x14ac:dyDescent="0.3">
      <c r="A26" s="44">
        <v>312</v>
      </c>
      <c r="B26" s="45">
        <v>2700</v>
      </c>
    </row>
    <row r="27" spans="1:2" x14ac:dyDescent="0.3">
      <c r="A27" s="44">
        <v>324</v>
      </c>
      <c r="B27" s="45">
        <v>2800</v>
      </c>
    </row>
    <row r="28" spans="1:2" x14ac:dyDescent="0.3">
      <c r="A28" s="44">
        <v>336</v>
      </c>
      <c r="B28" s="45">
        <v>2900</v>
      </c>
    </row>
    <row r="29" spans="1:2" x14ac:dyDescent="0.3">
      <c r="A29" s="44">
        <v>348</v>
      </c>
      <c r="B29" s="45">
        <v>3000</v>
      </c>
    </row>
    <row r="30" spans="1:2" x14ac:dyDescent="0.3">
      <c r="A30" s="44">
        <v>360</v>
      </c>
      <c r="B30" s="45">
        <v>3000</v>
      </c>
    </row>
    <row r="31" spans="1:2" x14ac:dyDescent="0.3">
      <c r="A31" s="44">
        <v>372</v>
      </c>
      <c r="B31" s="45">
        <v>3000</v>
      </c>
    </row>
    <row r="32" spans="1:2" x14ac:dyDescent="0.3">
      <c r="A32" s="44">
        <v>384</v>
      </c>
      <c r="B32" s="45">
        <v>3000</v>
      </c>
    </row>
    <row r="33" spans="1:2" x14ac:dyDescent="0.3">
      <c r="A33" s="44">
        <v>396</v>
      </c>
      <c r="B33" s="45">
        <v>3000</v>
      </c>
    </row>
    <row r="34" spans="1:2" x14ac:dyDescent="0.3">
      <c r="A34" s="44">
        <v>408</v>
      </c>
      <c r="B34" s="45">
        <v>3000</v>
      </c>
    </row>
    <row r="35" spans="1:2" x14ac:dyDescent="0.3">
      <c r="A35" s="44">
        <v>420</v>
      </c>
      <c r="B35" s="45">
        <v>3000</v>
      </c>
    </row>
    <row r="36" spans="1:2" x14ac:dyDescent="0.3">
      <c r="A36" s="44">
        <v>432</v>
      </c>
      <c r="B36" s="45">
        <v>3000</v>
      </c>
    </row>
    <row r="37" spans="1:2" x14ac:dyDescent="0.3">
      <c r="A37" s="44">
        <v>444</v>
      </c>
      <c r="B37" s="45">
        <v>3000</v>
      </c>
    </row>
    <row r="38" spans="1:2" x14ac:dyDescent="0.3">
      <c r="A38" s="44">
        <v>456</v>
      </c>
      <c r="B38" s="45">
        <v>3000</v>
      </c>
    </row>
    <row r="39" spans="1:2" x14ac:dyDescent="0.3">
      <c r="A39" s="54">
        <v>468</v>
      </c>
      <c r="B39" s="45">
        <v>3000</v>
      </c>
    </row>
    <row r="40" spans="1:2" x14ac:dyDescent="0.3">
      <c r="A40" s="54">
        <v>480</v>
      </c>
      <c r="B40" s="45">
        <v>3000</v>
      </c>
    </row>
    <row r="41" spans="1:2" x14ac:dyDescent="0.3">
      <c r="A41" s="54">
        <v>492</v>
      </c>
      <c r="B41" s="45">
        <v>3000</v>
      </c>
    </row>
    <row r="42" spans="1:2" x14ac:dyDescent="0.3">
      <c r="A42" s="54">
        <v>504</v>
      </c>
      <c r="B42" s="45">
        <v>3000</v>
      </c>
    </row>
    <row r="43" spans="1:2" x14ac:dyDescent="0.3">
      <c r="A43" s="54">
        <v>516</v>
      </c>
      <c r="B43" s="45">
        <v>3000</v>
      </c>
    </row>
    <row r="44" spans="1:2" x14ac:dyDescent="0.3">
      <c r="A44" s="54">
        <v>528</v>
      </c>
      <c r="B44" s="45">
        <v>3000</v>
      </c>
    </row>
    <row r="45" spans="1:2" x14ac:dyDescent="0.3">
      <c r="A45" s="54">
        <v>540</v>
      </c>
      <c r="B45" s="45">
        <v>3000</v>
      </c>
    </row>
    <row r="46" spans="1:2" x14ac:dyDescent="0.3">
      <c r="A46" s="54">
        <v>552</v>
      </c>
      <c r="B46" s="45">
        <v>3000</v>
      </c>
    </row>
    <row r="47" spans="1:2" x14ac:dyDescent="0.3">
      <c r="A47" s="54">
        <v>564</v>
      </c>
      <c r="B47" s="45">
        <v>3000</v>
      </c>
    </row>
    <row r="48" spans="1:2" x14ac:dyDescent="0.3">
      <c r="A48" s="54">
        <v>576</v>
      </c>
      <c r="B48" s="45">
        <v>3000</v>
      </c>
    </row>
    <row r="49" spans="1:2" x14ac:dyDescent="0.3">
      <c r="A49" s="54">
        <v>588</v>
      </c>
      <c r="B49" s="45">
        <v>3000</v>
      </c>
    </row>
    <row r="50" spans="1:2" x14ac:dyDescent="0.3">
      <c r="A50" s="54">
        <v>600</v>
      </c>
      <c r="B50" s="45">
        <v>3000</v>
      </c>
    </row>
    <row r="51" spans="1:2" x14ac:dyDescent="0.3">
      <c r="A51" s="54">
        <v>612</v>
      </c>
      <c r="B51" s="45">
        <v>3000</v>
      </c>
    </row>
    <row r="52" spans="1:2" x14ac:dyDescent="0.3">
      <c r="A52" s="54">
        <v>624</v>
      </c>
      <c r="B52" s="45">
        <v>3000</v>
      </c>
    </row>
    <row r="53" spans="1:2" x14ac:dyDescent="0.3">
      <c r="A53" s="54">
        <v>636</v>
      </c>
      <c r="B53" s="45">
        <v>3000</v>
      </c>
    </row>
    <row r="54" spans="1:2" x14ac:dyDescent="0.3">
      <c r="A54" s="54">
        <v>648</v>
      </c>
      <c r="B54" s="45">
        <v>3000</v>
      </c>
    </row>
    <row r="55" spans="1:2" x14ac:dyDescent="0.3">
      <c r="A55" s="54">
        <v>660</v>
      </c>
      <c r="B55" s="45">
        <v>3000</v>
      </c>
    </row>
    <row r="56" spans="1:2" x14ac:dyDescent="0.3">
      <c r="A56" s="54">
        <v>672</v>
      </c>
      <c r="B56" s="45">
        <v>3000</v>
      </c>
    </row>
    <row r="57" spans="1:2" x14ac:dyDescent="0.3">
      <c r="A57" s="54">
        <v>684</v>
      </c>
      <c r="B57" s="45">
        <v>3000</v>
      </c>
    </row>
    <row r="58" spans="1:2" x14ac:dyDescent="0.3">
      <c r="A58" s="54">
        <v>696</v>
      </c>
      <c r="B58" s="45">
        <v>3000</v>
      </c>
    </row>
    <row r="59" spans="1:2" x14ac:dyDescent="0.3">
      <c r="A59" s="54">
        <v>708</v>
      </c>
      <c r="B59" s="45">
        <v>3000</v>
      </c>
    </row>
    <row r="60" spans="1:2" x14ac:dyDescent="0.3">
      <c r="A60" s="54">
        <v>720</v>
      </c>
      <c r="B60" s="45">
        <v>3000</v>
      </c>
    </row>
    <row r="61" spans="1:2" x14ac:dyDescent="0.3">
      <c r="A61" s="54">
        <v>732</v>
      </c>
      <c r="B61" s="45">
        <v>3000</v>
      </c>
    </row>
    <row r="62" spans="1:2" x14ac:dyDescent="0.3">
      <c r="A62" s="54">
        <v>744</v>
      </c>
      <c r="B62" s="45">
        <v>3000</v>
      </c>
    </row>
    <row r="63" spans="1:2" x14ac:dyDescent="0.3">
      <c r="A63" s="54">
        <v>756</v>
      </c>
      <c r="B63" s="45">
        <v>3000</v>
      </c>
    </row>
    <row r="64" spans="1:2" x14ac:dyDescent="0.3">
      <c r="A64" s="54">
        <v>768</v>
      </c>
      <c r="B64" s="45">
        <v>3000</v>
      </c>
    </row>
    <row r="65" spans="1:4" x14ac:dyDescent="0.3">
      <c r="A65" s="54">
        <v>780</v>
      </c>
      <c r="B65" s="45">
        <v>3000</v>
      </c>
    </row>
    <row r="66" spans="1:4" x14ac:dyDescent="0.3">
      <c r="A66" s="54">
        <v>792</v>
      </c>
      <c r="B66" s="45">
        <v>3000</v>
      </c>
    </row>
    <row r="67" spans="1:4" ht="16.5" thickBot="1" x14ac:dyDescent="0.35">
      <c r="A67" s="55">
        <v>804</v>
      </c>
      <c r="B67" s="56">
        <v>3000</v>
      </c>
    </row>
    <row r="68" spans="1:4" x14ac:dyDescent="0.3">
      <c r="B68" s="43"/>
    </row>
    <row r="69" spans="1:4" ht="16.5" thickBot="1" x14ac:dyDescent="0.35">
      <c r="A69" s="50"/>
    </row>
    <row r="70" spans="1:4" ht="16.5" thickBot="1" x14ac:dyDescent="0.35">
      <c r="A70" s="57" t="s">
        <v>20</v>
      </c>
      <c r="B70" s="58" t="s">
        <v>138</v>
      </c>
    </row>
    <row r="71" spans="1:4" x14ac:dyDescent="0.3">
      <c r="A71" s="54">
        <v>0</v>
      </c>
      <c r="B71" s="6">
        <v>3</v>
      </c>
    </row>
    <row r="72" spans="1:4" x14ac:dyDescent="0.3">
      <c r="A72" s="54">
        <v>1</v>
      </c>
      <c r="B72" s="6">
        <v>3</v>
      </c>
      <c r="D72">
        <f>VLOOKUP('Month to Year Conversion'!C5,'Months to Amount'!A71:B141,2,TRUE)</f>
        <v>3</v>
      </c>
    </row>
    <row r="73" spans="1:4" x14ac:dyDescent="0.3">
      <c r="A73" s="54">
        <v>2</v>
      </c>
      <c r="B73" s="6">
        <v>3</v>
      </c>
    </row>
    <row r="74" spans="1:4" x14ac:dyDescent="0.3">
      <c r="A74" s="54">
        <v>3</v>
      </c>
      <c r="B74" s="6">
        <v>4</v>
      </c>
    </row>
    <row r="75" spans="1:4" x14ac:dyDescent="0.3">
      <c r="A75" s="54">
        <v>4</v>
      </c>
      <c r="B75" s="6">
        <v>5</v>
      </c>
    </row>
    <row r="76" spans="1:4" x14ac:dyDescent="0.3">
      <c r="A76" s="54">
        <v>5</v>
      </c>
      <c r="B76" s="6">
        <v>6</v>
      </c>
    </row>
    <row r="77" spans="1:4" x14ac:dyDescent="0.3">
      <c r="A77" s="54">
        <v>6</v>
      </c>
      <c r="B77" s="6">
        <v>7</v>
      </c>
    </row>
    <row r="78" spans="1:4" x14ac:dyDescent="0.3">
      <c r="A78" s="54">
        <v>7</v>
      </c>
      <c r="B78" s="6">
        <v>8</v>
      </c>
    </row>
    <row r="79" spans="1:4" x14ac:dyDescent="0.3">
      <c r="A79" s="54">
        <v>8</v>
      </c>
      <c r="B79" s="6">
        <v>9</v>
      </c>
    </row>
    <row r="80" spans="1:4" x14ac:dyDescent="0.3">
      <c r="A80" s="54">
        <v>9</v>
      </c>
      <c r="B80" s="6">
        <v>10</v>
      </c>
    </row>
    <row r="81" spans="1:2" x14ac:dyDescent="0.3">
      <c r="A81" s="54">
        <v>10</v>
      </c>
      <c r="B81" s="6">
        <v>11</v>
      </c>
    </row>
    <row r="82" spans="1:2" x14ac:dyDescent="0.3">
      <c r="A82" s="54">
        <v>11</v>
      </c>
      <c r="B82" s="6">
        <v>12</v>
      </c>
    </row>
    <row r="83" spans="1:2" x14ac:dyDescent="0.3">
      <c r="A83" s="54">
        <v>12</v>
      </c>
      <c r="B83" s="6">
        <v>13</v>
      </c>
    </row>
    <row r="84" spans="1:2" x14ac:dyDescent="0.3">
      <c r="A84" s="54">
        <v>13</v>
      </c>
      <c r="B84" s="6">
        <v>14</v>
      </c>
    </row>
    <row r="85" spans="1:2" x14ac:dyDescent="0.3">
      <c r="A85" s="54">
        <v>14</v>
      </c>
      <c r="B85" s="6">
        <v>15</v>
      </c>
    </row>
    <row r="86" spans="1:2" x14ac:dyDescent="0.3">
      <c r="A86" s="54">
        <v>15</v>
      </c>
      <c r="B86" s="6">
        <v>16</v>
      </c>
    </row>
    <row r="87" spans="1:2" x14ac:dyDescent="0.3">
      <c r="A87" s="54">
        <v>16</v>
      </c>
      <c r="B87" s="6">
        <v>17</v>
      </c>
    </row>
    <row r="88" spans="1:2" x14ac:dyDescent="0.3">
      <c r="A88" s="54">
        <v>17</v>
      </c>
      <c r="B88" s="6">
        <v>18</v>
      </c>
    </row>
    <row r="89" spans="1:2" x14ac:dyDescent="0.3">
      <c r="A89" s="54">
        <v>18</v>
      </c>
      <c r="B89" s="6">
        <v>19</v>
      </c>
    </row>
    <row r="90" spans="1:2" x14ac:dyDescent="0.3">
      <c r="A90" s="54">
        <v>19</v>
      </c>
      <c r="B90" s="6">
        <v>20</v>
      </c>
    </row>
    <row r="91" spans="1:2" x14ac:dyDescent="0.3">
      <c r="A91" s="54">
        <v>20</v>
      </c>
      <c r="B91" s="6">
        <v>21</v>
      </c>
    </row>
    <row r="92" spans="1:2" x14ac:dyDescent="0.3">
      <c r="A92" s="54">
        <v>21</v>
      </c>
      <c r="B92" s="6">
        <v>22</v>
      </c>
    </row>
    <row r="93" spans="1:2" x14ac:dyDescent="0.3">
      <c r="A93" s="54">
        <v>22</v>
      </c>
      <c r="B93" s="6">
        <v>23</v>
      </c>
    </row>
    <row r="94" spans="1:2" x14ac:dyDescent="0.3">
      <c r="A94" s="54">
        <v>23</v>
      </c>
      <c r="B94" s="6">
        <v>24</v>
      </c>
    </row>
    <row r="95" spans="1:2" x14ac:dyDescent="0.3">
      <c r="A95" s="54">
        <v>24</v>
      </c>
      <c r="B95" s="6">
        <v>25</v>
      </c>
    </row>
    <row r="96" spans="1:2" x14ac:dyDescent="0.3">
      <c r="A96" s="54">
        <v>25</v>
      </c>
      <c r="B96" s="6">
        <v>26</v>
      </c>
    </row>
    <row r="97" spans="1:2" x14ac:dyDescent="0.3">
      <c r="A97" s="54">
        <v>26</v>
      </c>
      <c r="B97" s="6">
        <v>27</v>
      </c>
    </row>
    <row r="98" spans="1:2" x14ac:dyDescent="0.3">
      <c r="A98" s="54">
        <v>27</v>
      </c>
      <c r="B98" s="6">
        <v>28</v>
      </c>
    </row>
    <row r="99" spans="1:2" x14ac:dyDescent="0.3">
      <c r="A99" s="54">
        <v>28</v>
      </c>
      <c r="B99" s="6">
        <v>29</v>
      </c>
    </row>
    <row r="100" spans="1:2" x14ac:dyDescent="0.3">
      <c r="A100" s="54">
        <v>29</v>
      </c>
      <c r="B100" s="6">
        <v>30</v>
      </c>
    </row>
    <row r="101" spans="1:2" x14ac:dyDescent="0.3">
      <c r="A101" s="54">
        <v>30</v>
      </c>
      <c r="B101" s="6">
        <v>31</v>
      </c>
    </row>
    <row r="102" spans="1:2" x14ac:dyDescent="0.3">
      <c r="A102" s="54">
        <v>31</v>
      </c>
      <c r="B102" s="6">
        <v>32</v>
      </c>
    </row>
    <row r="103" spans="1:2" x14ac:dyDescent="0.3">
      <c r="A103" s="54">
        <v>32</v>
      </c>
      <c r="B103" s="6">
        <v>33</v>
      </c>
    </row>
    <row r="104" spans="1:2" x14ac:dyDescent="0.3">
      <c r="A104" s="54">
        <v>33</v>
      </c>
      <c r="B104" s="6">
        <v>34</v>
      </c>
    </row>
    <row r="105" spans="1:2" x14ac:dyDescent="0.3">
      <c r="A105" s="54">
        <v>34</v>
      </c>
      <c r="B105" s="6">
        <v>35</v>
      </c>
    </row>
    <row r="106" spans="1:2" x14ac:dyDescent="0.3">
      <c r="A106" s="54">
        <v>35</v>
      </c>
      <c r="B106" s="6">
        <v>36</v>
      </c>
    </row>
    <row r="107" spans="1:2" x14ac:dyDescent="0.3">
      <c r="A107" s="54">
        <v>36</v>
      </c>
      <c r="B107" s="6">
        <v>37</v>
      </c>
    </row>
    <row r="108" spans="1:2" x14ac:dyDescent="0.3">
      <c r="A108" s="54">
        <v>37</v>
      </c>
      <c r="B108" s="6">
        <v>38</v>
      </c>
    </row>
    <row r="109" spans="1:2" x14ac:dyDescent="0.3">
      <c r="A109" s="54">
        <v>38</v>
      </c>
      <c r="B109" s="6">
        <v>39</v>
      </c>
    </row>
    <row r="110" spans="1:2" x14ac:dyDescent="0.3">
      <c r="A110" s="54">
        <v>39</v>
      </c>
      <c r="B110" s="6">
        <v>40</v>
      </c>
    </row>
    <row r="111" spans="1:2" x14ac:dyDescent="0.3">
      <c r="A111" s="54">
        <v>40</v>
      </c>
      <c r="B111" s="6">
        <v>41</v>
      </c>
    </row>
    <row r="112" spans="1:2" x14ac:dyDescent="0.3">
      <c r="A112" s="54">
        <v>41</v>
      </c>
      <c r="B112" s="6">
        <v>42</v>
      </c>
    </row>
    <row r="113" spans="1:2" x14ac:dyDescent="0.3">
      <c r="A113" s="54">
        <v>42</v>
      </c>
      <c r="B113" s="6">
        <v>43</v>
      </c>
    </row>
    <row r="114" spans="1:2" x14ac:dyDescent="0.3">
      <c r="A114" s="54">
        <v>43</v>
      </c>
      <c r="B114" s="6">
        <v>44</v>
      </c>
    </row>
    <row r="115" spans="1:2" x14ac:dyDescent="0.3">
      <c r="A115" s="54">
        <v>44</v>
      </c>
      <c r="B115" s="6">
        <v>45</v>
      </c>
    </row>
    <row r="116" spans="1:2" x14ac:dyDescent="0.3">
      <c r="A116" s="54">
        <v>45</v>
      </c>
      <c r="B116" s="6">
        <v>46</v>
      </c>
    </row>
    <row r="117" spans="1:2" x14ac:dyDescent="0.3">
      <c r="A117" s="54">
        <v>46</v>
      </c>
      <c r="B117" s="6">
        <v>47</v>
      </c>
    </row>
    <row r="118" spans="1:2" x14ac:dyDescent="0.3">
      <c r="A118" s="54">
        <v>47</v>
      </c>
      <c r="B118" s="6">
        <v>48</v>
      </c>
    </row>
    <row r="119" spans="1:2" x14ac:dyDescent="0.3">
      <c r="A119" s="54">
        <v>48</v>
      </c>
      <c r="B119" s="6">
        <v>49</v>
      </c>
    </row>
    <row r="120" spans="1:2" x14ac:dyDescent="0.3">
      <c r="A120" s="54">
        <v>49</v>
      </c>
      <c r="B120" s="6">
        <v>50</v>
      </c>
    </row>
    <row r="121" spans="1:2" x14ac:dyDescent="0.3">
      <c r="A121" s="54">
        <v>50</v>
      </c>
      <c r="B121" s="6">
        <v>51</v>
      </c>
    </row>
    <row r="122" spans="1:2" x14ac:dyDescent="0.3">
      <c r="A122" s="54">
        <v>51</v>
      </c>
      <c r="B122" s="6">
        <v>52</v>
      </c>
    </row>
    <row r="123" spans="1:2" x14ac:dyDescent="0.3">
      <c r="A123" s="54">
        <v>52</v>
      </c>
      <c r="B123" s="6">
        <v>53</v>
      </c>
    </row>
    <row r="124" spans="1:2" x14ac:dyDescent="0.3">
      <c r="A124" s="54">
        <v>53</v>
      </c>
      <c r="B124" s="6">
        <v>54</v>
      </c>
    </row>
    <row r="125" spans="1:2" x14ac:dyDescent="0.3">
      <c r="A125" s="54">
        <v>54</v>
      </c>
      <c r="B125" s="6">
        <v>55</v>
      </c>
    </row>
    <row r="126" spans="1:2" x14ac:dyDescent="0.3">
      <c r="A126" s="54">
        <v>55</v>
      </c>
      <c r="B126" s="6">
        <v>56</v>
      </c>
    </row>
    <row r="127" spans="1:2" x14ac:dyDescent="0.3">
      <c r="A127" s="54">
        <v>56</v>
      </c>
      <c r="B127" s="6">
        <v>57</v>
      </c>
    </row>
    <row r="128" spans="1:2" x14ac:dyDescent="0.3">
      <c r="A128" s="54">
        <v>57</v>
      </c>
      <c r="B128" s="6">
        <v>58</v>
      </c>
    </row>
    <row r="129" spans="1:2" x14ac:dyDescent="0.3">
      <c r="A129" s="54">
        <v>58</v>
      </c>
      <c r="B129" s="6">
        <v>59</v>
      </c>
    </row>
    <row r="130" spans="1:2" x14ac:dyDescent="0.3">
      <c r="A130" s="54">
        <v>59</v>
      </c>
      <c r="B130" s="6">
        <v>60</v>
      </c>
    </row>
    <row r="131" spans="1:2" x14ac:dyDescent="0.3">
      <c r="A131" s="54">
        <v>60</v>
      </c>
      <c r="B131" s="6">
        <v>61</v>
      </c>
    </row>
    <row r="132" spans="1:2" x14ac:dyDescent="0.3">
      <c r="A132" s="54">
        <v>61</v>
      </c>
      <c r="B132" s="6">
        <v>62</v>
      </c>
    </row>
    <row r="133" spans="1:2" x14ac:dyDescent="0.3">
      <c r="A133" s="54">
        <v>62</v>
      </c>
      <c r="B133" s="6">
        <v>63</v>
      </c>
    </row>
    <row r="134" spans="1:2" x14ac:dyDescent="0.3">
      <c r="A134" s="54">
        <v>63</v>
      </c>
      <c r="B134" s="6">
        <v>64</v>
      </c>
    </row>
    <row r="135" spans="1:2" x14ac:dyDescent="0.3">
      <c r="A135" s="54">
        <v>64</v>
      </c>
      <c r="B135" s="6">
        <v>65</v>
      </c>
    </row>
    <row r="136" spans="1:2" x14ac:dyDescent="0.3">
      <c r="A136" s="54">
        <v>65</v>
      </c>
      <c r="B136" s="6">
        <v>66</v>
      </c>
    </row>
    <row r="137" spans="1:2" x14ac:dyDescent="0.3">
      <c r="A137" s="54">
        <v>66</v>
      </c>
      <c r="B137" s="6">
        <v>67</v>
      </c>
    </row>
    <row r="138" spans="1:2" x14ac:dyDescent="0.3">
      <c r="A138" s="54">
        <v>67</v>
      </c>
      <c r="B138" s="6">
        <v>68</v>
      </c>
    </row>
    <row r="139" spans="1:2" x14ac:dyDescent="0.3">
      <c r="A139" s="54">
        <v>68</v>
      </c>
      <c r="B139" s="6">
        <v>69</v>
      </c>
    </row>
    <row r="140" spans="1:2" x14ac:dyDescent="0.3">
      <c r="A140" s="54">
        <v>69</v>
      </c>
      <c r="B140" s="6">
        <v>70</v>
      </c>
    </row>
    <row r="141" spans="1:2" ht="16.5" thickBot="1" x14ac:dyDescent="0.35">
      <c r="A141" s="55">
        <v>70</v>
      </c>
      <c r="B141" s="13">
        <v>71</v>
      </c>
    </row>
    <row r="145" spans="1:3" ht="16.5" thickBot="1" x14ac:dyDescent="0.35"/>
    <row r="146" spans="1:3" ht="16.5" thickBot="1" x14ac:dyDescent="0.35">
      <c r="A146" s="24" t="s">
        <v>10</v>
      </c>
      <c r="B146" s="46" t="s">
        <v>136</v>
      </c>
      <c r="C146">
        <f>'Month to Year Conversion'!A5</f>
        <v>0</v>
      </c>
    </row>
    <row r="147" spans="1:3" x14ac:dyDescent="0.3">
      <c r="A147" s="52">
        <v>0</v>
      </c>
      <c r="B147" s="53">
        <v>300</v>
      </c>
    </row>
    <row r="148" spans="1:3" x14ac:dyDescent="0.3">
      <c r="A148" s="44">
        <v>36</v>
      </c>
      <c r="B148" s="45">
        <v>300</v>
      </c>
    </row>
    <row r="149" spans="1:3" x14ac:dyDescent="0.3">
      <c r="A149" s="44">
        <v>48</v>
      </c>
      <c r="B149" s="45">
        <v>400</v>
      </c>
    </row>
    <row r="150" spans="1:3" x14ac:dyDescent="0.3">
      <c r="A150" s="44">
        <v>60</v>
      </c>
      <c r="B150" s="45">
        <v>500</v>
      </c>
    </row>
    <row r="151" spans="1:3" x14ac:dyDescent="0.3">
      <c r="A151" s="44">
        <v>72</v>
      </c>
      <c r="B151" s="45">
        <v>600</v>
      </c>
    </row>
    <row r="152" spans="1:3" x14ac:dyDescent="0.3">
      <c r="A152" s="44">
        <v>84</v>
      </c>
      <c r="B152" s="45">
        <v>700</v>
      </c>
    </row>
    <row r="153" spans="1:3" x14ac:dyDescent="0.3">
      <c r="A153" s="44">
        <v>96</v>
      </c>
      <c r="B153" s="45">
        <v>800</v>
      </c>
    </row>
    <row r="154" spans="1:3" x14ac:dyDescent="0.3">
      <c r="A154" s="44">
        <v>108</v>
      </c>
      <c r="B154" s="45">
        <v>900</v>
      </c>
    </row>
    <row r="155" spans="1:3" x14ac:dyDescent="0.3">
      <c r="A155" s="44">
        <v>120</v>
      </c>
      <c r="B155" s="45">
        <v>1000</v>
      </c>
    </row>
    <row r="156" spans="1:3" x14ac:dyDescent="0.3">
      <c r="A156" s="44">
        <v>132</v>
      </c>
      <c r="B156" s="45">
        <v>1100</v>
      </c>
    </row>
    <row r="157" spans="1:3" x14ac:dyDescent="0.3">
      <c r="A157" s="44">
        <v>144</v>
      </c>
      <c r="B157" s="45">
        <v>1200</v>
      </c>
    </row>
    <row r="158" spans="1:3" x14ac:dyDescent="0.3">
      <c r="A158" s="44">
        <v>156</v>
      </c>
      <c r="B158" s="45">
        <v>1300</v>
      </c>
    </row>
    <row r="159" spans="1:3" x14ac:dyDescent="0.3">
      <c r="A159" s="44">
        <v>168</v>
      </c>
      <c r="B159" s="45">
        <v>1400</v>
      </c>
    </row>
    <row r="160" spans="1:3" x14ac:dyDescent="0.3">
      <c r="A160" s="44">
        <v>180</v>
      </c>
      <c r="B160" s="45">
        <v>1500</v>
      </c>
    </row>
    <row r="161" spans="1:2" x14ac:dyDescent="0.3">
      <c r="A161" s="44">
        <v>192</v>
      </c>
      <c r="B161" s="45">
        <v>1600</v>
      </c>
    </row>
    <row r="162" spans="1:2" x14ac:dyDescent="0.3">
      <c r="A162" s="44">
        <v>204</v>
      </c>
      <c r="B162" s="45">
        <v>1700</v>
      </c>
    </row>
    <row r="163" spans="1:2" x14ac:dyDescent="0.3">
      <c r="A163" s="44">
        <v>216</v>
      </c>
      <c r="B163" s="45">
        <v>1800</v>
      </c>
    </row>
    <row r="164" spans="1:2" x14ac:dyDescent="0.3">
      <c r="A164" s="44">
        <v>228</v>
      </c>
      <c r="B164" s="45">
        <v>1900</v>
      </c>
    </row>
    <row r="165" spans="1:2" x14ac:dyDescent="0.3">
      <c r="A165" s="44">
        <v>240</v>
      </c>
      <c r="B165" s="45">
        <v>2000</v>
      </c>
    </row>
    <row r="166" spans="1:2" x14ac:dyDescent="0.3">
      <c r="A166" s="44">
        <v>252</v>
      </c>
      <c r="B166" s="45">
        <v>2100</v>
      </c>
    </row>
    <row r="167" spans="1:2" x14ac:dyDescent="0.3">
      <c r="A167" s="44">
        <v>264</v>
      </c>
      <c r="B167" s="45">
        <v>2200</v>
      </c>
    </row>
    <row r="168" spans="1:2" x14ac:dyDescent="0.3">
      <c r="A168" s="44">
        <v>276</v>
      </c>
      <c r="B168" s="45">
        <v>2300</v>
      </c>
    </row>
    <row r="169" spans="1:2" x14ac:dyDescent="0.3">
      <c r="A169" s="44">
        <v>288</v>
      </c>
      <c r="B169" s="45">
        <v>2400</v>
      </c>
    </row>
    <row r="170" spans="1:2" x14ac:dyDescent="0.3">
      <c r="A170" s="44">
        <v>300</v>
      </c>
      <c r="B170" s="45">
        <v>2500</v>
      </c>
    </row>
    <row r="171" spans="1:2" x14ac:dyDescent="0.3">
      <c r="A171" s="44">
        <v>312</v>
      </c>
      <c r="B171" s="45">
        <v>2600</v>
      </c>
    </row>
    <row r="172" spans="1:2" x14ac:dyDescent="0.3">
      <c r="A172" s="44">
        <v>324</v>
      </c>
      <c r="B172" s="45">
        <v>2700</v>
      </c>
    </row>
    <row r="173" spans="1:2" x14ac:dyDescent="0.3">
      <c r="A173" s="44">
        <v>336</v>
      </c>
      <c r="B173" s="45">
        <v>2800</v>
      </c>
    </row>
    <row r="174" spans="1:2" x14ac:dyDescent="0.3">
      <c r="A174" s="44">
        <v>348</v>
      </c>
      <c r="B174" s="45">
        <v>2900</v>
      </c>
    </row>
    <row r="175" spans="1:2" x14ac:dyDescent="0.3">
      <c r="A175" s="44">
        <v>360</v>
      </c>
      <c r="B175" s="45">
        <v>3000</v>
      </c>
    </row>
    <row r="176" spans="1:2" x14ac:dyDescent="0.3">
      <c r="A176" s="44">
        <v>372</v>
      </c>
      <c r="B176" s="45">
        <v>3000</v>
      </c>
    </row>
    <row r="177" spans="1:2" x14ac:dyDescent="0.3">
      <c r="A177" s="44">
        <v>384</v>
      </c>
      <c r="B177" s="45">
        <v>3000</v>
      </c>
    </row>
    <row r="178" spans="1:2" x14ac:dyDescent="0.3">
      <c r="A178" s="44">
        <v>396</v>
      </c>
      <c r="B178" s="45">
        <v>3000</v>
      </c>
    </row>
    <row r="179" spans="1:2" x14ac:dyDescent="0.3">
      <c r="A179" s="44">
        <v>408</v>
      </c>
      <c r="B179" s="45">
        <v>3000</v>
      </c>
    </row>
    <row r="180" spans="1:2" x14ac:dyDescent="0.3">
      <c r="A180" s="44">
        <v>420</v>
      </c>
      <c r="B180" s="45">
        <v>3000</v>
      </c>
    </row>
    <row r="181" spans="1:2" x14ac:dyDescent="0.3">
      <c r="A181" s="44">
        <v>432</v>
      </c>
      <c r="B181" s="45">
        <v>3000</v>
      </c>
    </row>
    <row r="182" spans="1:2" x14ac:dyDescent="0.3">
      <c r="A182" s="44">
        <v>444</v>
      </c>
      <c r="B182" s="45">
        <v>3000</v>
      </c>
    </row>
    <row r="183" spans="1:2" x14ac:dyDescent="0.3">
      <c r="A183" s="44">
        <v>456</v>
      </c>
      <c r="B183" s="45">
        <v>3000</v>
      </c>
    </row>
    <row r="184" spans="1:2" x14ac:dyDescent="0.3">
      <c r="A184" s="54">
        <v>468</v>
      </c>
      <c r="B184" s="45">
        <v>3000</v>
      </c>
    </row>
    <row r="185" spans="1:2" x14ac:dyDescent="0.3">
      <c r="A185" s="54">
        <v>480</v>
      </c>
      <c r="B185" s="45">
        <v>3000</v>
      </c>
    </row>
    <row r="186" spans="1:2" x14ac:dyDescent="0.3">
      <c r="A186" s="54">
        <v>492</v>
      </c>
      <c r="B186" s="45">
        <v>3000</v>
      </c>
    </row>
    <row r="187" spans="1:2" x14ac:dyDescent="0.3">
      <c r="A187" s="54">
        <v>504</v>
      </c>
      <c r="B187" s="45">
        <v>3000</v>
      </c>
    </row>
    <row r="188" spans="1:2" x14ac:dyDescent="0.3">
      <c r="A188" s="54">
        <v>516</v>
      </c>
      <c r="B188" s="45">
        <v>3000</v>
      </c>
    </row>
    <row r="189" spans="1:2" x14ac:dyDescent="0.3">
      <c r="A189" s="54">
        <v>528</v>
      </c>
      <c r="B189" s="45">
        <v>3000</v>
      </c>
    </row>
    <row r="190" spans="1:2" x14ac:dyDescent="0.3">
      <c r="A190" s="54">
        <v>540</v>
      </c>
      <c r="B190" s="45">
        <v>3000</v>
      </c>
    </row>
    <row r="191" spans="1:2" x14ac:dyDescent="0.3">
      <c r="A191" s="54">
        <v>552</v>
      </c>
      <c r="B191" s="45">
        <v>3000</v>
      </c>
    </row>
    <row r="192" spans="1:2" x14ac:dyDescent="0.3">
      <c r="A192" s="54">
        <v>564</v>
      </c>
      <c r="B192" s="45">
        <v>3000</v>
      </c>
    </row>
    <row r="193" spans="1:2" x14ac:dyDescent="0.3">
      <c r="A193" s="54">
        <v>576</v>
      </c>
      <c r="B193" s="45">
        <v>3000</v>
      </c>
    </row>
    <row r="194" spans="1:2" x14ac:dyDescent="0.3">
      <c r="A194" s="54">
        <v>588</v>
      </c>
      <c r="B194" s="45">
        <v>3000</v>
      </c>
    </row>
    <row r="195" spans="1:2" x14ac:dyDescent="0.3">
      <c r="A195" s="54">
        <v>600</v>
      </c>
      <c r="B195" s="45">
        <v>3000</v>
      </c>
    </row>
    <row r="196" spans="1:2" x14ac:dyDescent="0.3">
      <c r="A196" s="54">
        <v>612</v>
      </c>
      <c r="B196" s="45">
        <v>3000</v>
      </c>
    </row>
    <row r="197" spans="1:2" x14ac:dyDescent="0.3">
      <c r="A197" s="54">
        <v>624</v>
      </c>
      <c r="B197" s="45">
        <v>3000</v>
      </c>
    </row>
    <row r="198" spans="1:2" x14ac:dyDescent="0.3">
      <c r="A198" s="54">
        <v>636</v>
      </c>
      <c r="B198" s="45">
        <v>3000</v>
      </c>
    </row>
    <row r="199" spans="1:2" x14ac:dyDescent="0.3">
      <c r="A199" s="54">
        <v>648</v>
      </c>
      <c r="B199" s="45">
        <v>3000</v>
      </c>
    </row>
    <row r="200" spans="1:2" x14ac:dyDescent="0.3">
      <c r="A200" s="54">
        <v>660</v>
      </c>
      <c r="B200" s="45">
        <v>3000</v>
      </c>
    </row>
    <row r="201" spans="1:2" x14ac:dyDescent="0.3">
      <c r="A201" s="54">
        <v>672</v>
      </c>
      <c r="B201" s="45">
        <v>3000</v>
      </c>
    </row>
    <row r="202" spans="1:2" x14ac:dyDescent="0.3">
      <c r="A202" s="54">
        <v>684</v>
      </c>
      <c r="B202" s="45">
        <v>3000</v>
      </c>
    </row>
    <row r="203" spans="1:2" x14ac:dyDescent="0.3">
      <c r="A203" s="54">
        <v>696</v>
      </c>
      <c r="B203" s="45">
        <v>3000</v>
      </c>
    </row>
    <row r="204" spans="1:2" x14ac:dyDescent="0.3">
      <c r="A204" s="54">
        <v>708</v>
      </c>
      <c r="B204" s="45">
        <v>3000</v>
      </c>
    </row>
    <row r="205" spans="1:2" x14ac:dyDescent="0.3">
      <c r="A205" s="54">
        <v>720</v>
      </c>
      <c r="B205" s="45">
        <v>3000</v>
      </c>
    </row>
    <row r="206" spans="1:2" x14ac:dyDescent="0.3">
      <c r="A206" s="54">
        <v>732</v>
      </c>
      <c r="B206" s="45">
        <v>3000</v>
      </c>
    </row>
    <row r="207" spans="1:2" x14ac:dyDescent="0.3">
      <c r="A207" s="54">
        <v>744</v>
      </c>
      <c r="B207" s="45">
        <v>3000</v>
      </c>
    </row>
    <row r="208" spans="1:2" x14ac:dyDescent="0.3">
      <c r="A208" s="54">
        <v>756</v>
      </c>
      <c r="B208" s="45">
        <v>3000</v>
      </c>
    </row>
    <row r="209" spans="1:2" x14ac:dyDescent="0.3">
      <c r="A209" s="54">
        <v>768</v>
      </c>
      <c r="B209" s="45">
        <v>3000</v>
      </c>
    </row>
    <row r="210" spans="1:2" x14ac:dyDescent="0.3">
      <c r="A210" s="54">
        <v>780</v>
      </c>
      <c r="B210" s="45">
        <v>3000</v>
      </c>
    </row>
    <row r="211" spans="1:2" x14ac:dyDescent="0.3">
      <c r="A211" s="54">
        <v>792</v>
      </c>
      <c r="B211" s="45">
        <v>3000</v>
      </c>
    </row>
    <row r="212" spans="1:2" ht="16.5" thickBot="1" x14ac:dyDescent="0.35">
      <c r="A212" s="55">
        <v>804</v>
      </c>
      <c r="B212" s="56">
        <v>3000</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F236-D711-4E84-9485-2E7498B6731B}">
  <dimension ref="A1:H42"/>
  <sheetViews>
    <sheetView workbookViewId="0">
      <selection activeCell="E20" sqref="E20"/>
    </sheetView>
  </sheetViews>
  <sheetFormatPr defaultRowHeight="15" x14ac:dyDescent="0.3"/>
  <cols>
    <col min="1" max="1" width="5.6640625" style="151" customWidth="1"/>
    <col min="2" max="2" width="13.109375" style="151" customWidth="1"/>
    <col min="3" max="3" width="9.77734375" style="151" customWidth="1"/>
    <col min="4" max="4" width="11.21875" style="151" customWidth="1"/>
    <col min="5" max="5" width="8.33203125" style="151" customWidth="1"/>
    <col min="6" max="6" width="10.109375" style="151" customWidth="1"/>
    <col min="7" max="7" width="9.109375" style="183" customWidth="1"/>
    <col min="8" max="8" width="12.6640625" style="151" customWidth="1"/>
    <col min="9" max="16384" width="8.88671875" style="151"/>
  </cols>
  <sheetData>
    <row r="1" spans="1:8" ht="64.5" customHeight="1" thickBot="1" x14ac:dyDescent="0.35">
      <c r="A1" s="336"/>
      <c r="B1" s="337"/>
      <c r="C1" s="337"/>
      <c r="D1" s="340" t="s">
        <v>178</v>
      </c>
      <c r="E1" s="340"/>
      <c r="F1" s="340"/>
      <c r="G1" s="340"/>
      <c r="H1" s="341"/>
    </row>
    <row r="2" spans="1:8" ht="20.25" customHeight="1" thickBot="1" x14ac:dyDescent="0.35">
      <c r="A2" s="338"/>
      <c r="B2" s="339"/>
      <c r="C2" s="339"/>
      <c r="D2" s="342" t="s">
        <v>179</v>
      </c>
      <c r="E2" s="343"/>
      <c r="F2" s="344" t="s">
        <v>215</v>
      </c>
      <c r="G2" s="344"/>
      <c r="H2" s="345"/>
    </row>
    <row r="3" spans="1:8" ht="16.5" x14ac:dyDescent="0.3">
      <c r="A3" s="152">
        <v>1</v>
      </c>
      <c r="B3" s="346" t="s">
        <v>180</v>
      </c>
      <c r="C3" s="347"/>
      <c r="D3" s="348"/>
      <c r="E3" s="346" t="s">
        <v>181</v>
      </c>
      <c r="F3" s="347"/>
      <c r="G3" s="347"/>
      <c r="H3" s="349"/>
    </row>
    <row r="4" spans="1:8" ht="16.5" customHeight="1" thickBot="1" x14ac:dyDescent="0.35">
      <c r="A4" s="153" t="s">
        <v>182</v>
      </c>
      <c r="B4" s="331">
        <f>'Longevity &amp; Service Months Info'!B4</f>
        <v>0</v>
      </c>
      <c r="C4" s="332"/>
      <c r="D4" s="333"/>
      <c r="E4" s="331">
        <f>'Longevity &amp; Service Months Info'!B4</f>
        <v>0</v>
      </c>
      <c r="F4" s="332"/>
      <c r="G4" s="332"/>
      <c r="H4" s="334"/>
    </row>
    <row r="5" spans="1:8" ht="15.75" customHeight="1" x14ac:dyDescent="0.3">
      <c r="A5" s="178">
        <v>2</v>
      </c>
      <c r="B5" s="164" t="s">
        <v>183</v>
      </c>
      <c r="C5" s="326" t="s">
        <v>42</v>
      </c>
      <c r="D5" s="327"/>
      <c r="E5" s="326" t="s">
        <v>43</v>
      </c>
      <c r="F5" s="327"/>
      <c r="G5" s="154" t="s">
        <v>44</v>
      </c>
      <c r="H5" s="155" t="s">
        <v>184</v>
      </c>
    </row>
    <row r="6" spans="1:8" x14ac:dyDescent="0.3">
      <c r="A6" s="156" t="s">
        <v>45</v>
      </c>
      <c r="B6" s="186">
        <f>'Longevity &amp; Service Months Info'!B3</f>
        <v>0</v>
      </c>
      <c r="C6" s="321">
        <f>'Longevity &amp; Service Months Info'!B2</f>
        <v>0</v>
      </c>
      <c r="D6" s="335"/>
      <c r="E6" s="321">
        <f>'Longevity &amp; Service Months Info'!B1</f>
        <v>0</v>
      </c>
      <c r="F6" s="335"/>
      <c r="G6" s="160"/>
      <c r="H6" s="157"/>
    </row>
    <row r="7" spans="1:8" ht="16.5" customHeight="1" thickBot="1" x14ac:dyDescent="0.35">
      <c r="A7" s="153" t="s">
        <v>46</v>
      </c>
      <c r="B7" s="158"/>
      <c r="C7" s="324"/>
      <c r="D7" s="328"/>
      <c r="E7" s="324"/>
      <c r="F7" s="328"/>
      <c r="G7" s="162"/>
      <c r="H7" s="159"/>
    </row>
    <row r="8" spans="1:8" ht="45" x14ac:dyDescent="0.3">
      <c r="A8" s="178">
        <v>3</v>
      </c>
      <c r="B8" s="164" t="s">
        <v>185</v>
      </c>
      <c r="C8" s="318" t="s">
        <v>186</v>
      </c>
      <c r="D8" s="329"/>
      <c r="E8" s="164" t="s">
        <v>187</v>
      </c>
      <c r="F8" s="164" t="s">
        <v>188</v>
      </c>
      <c r="G8" s="164" t="s">
        <v>189</v>
      </c>
      <c r="H8" s="155" t="s">
        <v>190</v>
      </c>
    </row>
    <row r="9" spans="1:8" x14ac:dyDescent="0.3">
      <c r="A9" s="156" t="s">
        <v>45</v>
      </c>
      <c r="B9" s="160"/>
      <c r="C9" s="320"/>
      <c r="D9" s="320"/>
      <c r="E9" s="160"/>
      <c r="F9" s="160"/>
      <c r="G9" s="161"/>
      <c r="H9" s="157"/>
    </row>
    <row r="10" spans="1:8" ht="16.5" customHeight="1" thickBot="1" x14ac:dyDescent="0.35">
      <c r="A10" s="153" t="s">
        <v>46</v>
      </c>
      <c r="B10" s="162"/>
      <c r="C10" s="330"/>
      <c r="D10" s="330"/>
      <c r="E10" s="162"/>
      <c r="F10" s="162"/>
      <c r="G10" s="163"/>
      <c r="H10" s="159"/>
    </row>
    <row r="11" spans="1:8" ht="45" customHeight="1" x14ac:dyDescent="0.3">
      <c r="A11" s="178">
        <v>4</v>
      </c>
      <c r="B11" s="164" t="s">
        <v>191</v>
      </c>
      <c r="C11" s="164" t="s">
        <v>192</v>
      </c>
      <c r="D11" s="316" t="s">
        <v>193</v>
      </c>
      <c r="E11" s="316"/>
      <c r="F11" s="165" t="s">
        <v>194</v>
      </c>
      <c r="G11" s="318" t="s">
        <v>195</v>
      </c>
      <c r="H11" s="319"/>
    </row>
    <row r="12" spans="1:8" x14ac:dyDescent="0.3">
      <c r="A12" s="156" t="s">
        <v>45</v>
      </c>
      <c r="B12" s="166"/>
      <c r="C12" s="166"/>
      <c r="D12" s="320"/>
      <c r="E12" s="320"/>
      <c r="F12" s="167"/>
      <c r="G12" s="321"/>
      <c r="H12" s="322"/>
    </row>
    <row r="13" spans="1:8" ht="16.5" customHeight="1" thickBot="1" x14ac:dyDescent="0.35">
      <c r="A13" s="168" t="s">
        <v>46</v>
      </c>
      <c r="B13" s="169"/>
      <c r="C13" s="169"/>
      <c r="D13" s="323"/>
      <c r="E13" s="323"/>
      <c r="F13" s="170"/>
      <c r="G13" s="324"/>
      <c r="H13" s="325"/>
    </row>
    <row r="14" spans="1:8" ht="30" x14ac:dyDescent="0.3">
      <c r="A14" s="178">
        <v>5</v>
      </c>
      <c r="B14" s="164" t="s">
        <v>196</v>
      </c>
      <c r="C14" s="164" t="s">
        <v>197</v>
      </c>
      <c r="D14" s="326" t="s">
        <v>198</v>
      </c>
      <c r="E14" s="327"/>
      <c r="F14" s="171" t="s">
        <v>199</v>
      </c>
      <c r="G14" s="154" t="s">
        <v>200</v>
      </c>
      <c r="H14" s="155" t="s">
        <v>201</v>
      </c>
    </row>
    <row r="15" spans="1:8" x14ac:dyDescent="0.3">
      <c r="A15" s="156" t="s">
        <v>45</v>
      </c>
      <c r="B15" s="172"/>
      <c r="C15" s="160"/>
      <c r="D15" s="310"/>
      <c r="E15" s="311"/>
      <c r="F15" s="173"/>
      <c r="G15" s="160"/>
      <c r="H15" s="174"/>
    </row>
    <row r="16" spans="1:8" ht="15.75" thickBot="1" x14ac:dyDescent="0.35">
      <c r="A16" s="168" t="s">
        <v>46</v>
      </c>
      <c r="B16" s="175"/>
      <c r="C16" s="176"/>
      <c r="D16" s="312"/>
      <c r="E16" s="313"/>
      <c r="F16" s="177"/>
      <c r="G16" s="176"/>
      <c r="H16" s="174"/>
    </row>
    <row r="17" spans="1:8" x14ac:dyDescent="0.3">
      <c r="A17" s="314">
        <v>6</v>
      </c>
      <c r="B17" s="316" t="s">
        <v>202</v>
      </c>
      <c r="C17" s="316"/>
      <c r="D17" s="316" t="s">
        <v>203</v>
      </c>
      <c r="E17" s="316" t="s">
        <v>204</v>
      </c>
      <c r="F17" s="316"/>
      <c r="G17" s="316"/>
      <c r="H17" s="303" t="s">
        <v>205</v>
      </c>
    </row>
    <row r="18" spans="1:8" ht="30" x14ac:dyDescent="0.3">
      <c r="A18" s="315"/>
      <c r="B18" s="179" t="s">
        <v>69</v>
      </c>
      <c r="C18" s="179" t="s">
        <v>70</v>
      </c>
      <c r="D18" s="317"/>
      <c r="E18" s="179" t="s">
        <v>71</v>
      </c>
      <c r="F18" s="179" t="s">
        <v>206</v>
      </c>
      <c r="G18" s="179" t="s">
        <v>207</v>
      </c>
      <c r="H18" s="304"/>
    </row>
    <row r="19" spans="1:8" x14ac:dyDescent="0.3">
      <c r="A19" s="156" t="s">
        <v>45</v>
      </c>
      <c r="B19" s="180"/>
      <c r="C19" s="160"/>
      <c r="D19" s="180"/>
      <c r="E19" s="160"/>
      <c r="F19" s="160"/>
      <c r="G19" s="160"/>
      <c r="H19" s="181"/>
    </row>
    <row r="20" spans="1:8" ht="15.75" thickBot="1" x14ac:dyDescent="0.35">
      <c r="A20" s="168" t="s">
        <v>46</v>
      </c>
      <c r="B20" s="187" t="str">
        <f>'SAD Calculations'!A11</f>
        <v>3-2030</v>
      </c>
      <c r="C20" s="176"/>
      <c r="D20" s="187" t="str">
        <f>'SAD Calculations'!A8</f>
        <v>3-2028</v>
      </c>
      <c r="E20" s="188">
        <f>'Longevity &amp; Service Months Info'!L74</f>
        <v>0</v>
      </c>
      <c r="F20" s="176"/>
      <c r="G20" s="188">
        <f>'Longevity &amp; Service Months Info'!K74</f>
        <v>0</v>
      </c>
      <c r="H20" s="182"/>
    </row>
    <row r="21" spans="1:8" ht="15.75" thickBot="1" x14ac:dyDescent="0.35"/>
    <row r="22" spans="1:8" ht="15.75" thickBot="1" x14ac:dyDescent="0.35">
      <c r="A22" s="305" t="s">
        <v>208</v>
      </c>
      <c r="B22" s="306"/>
      <c r="C22" s="184"/>
    </row>
    <row r="23" spans="1:8" ht="15.75" thickBot="1" x14ac:dyDescent="0.35"/>
    <row r="24" spans="1:8" ht="15.75" thickBot="1" x14ac:dyDescent="0.35">
      <c r="A24" s="307" t="s">
        <v>209</v>
      </c>
      <c r="B24" s="308"/>
      <c r="C24" s="309"/>
    </row>
    <row r="25" spans="1:8" ht="15.75" x14ac:dyDescent="0.25">
      <c r="A25" s="294"/>
      <c r="B25" s="295"/>
      <c r="C25" s="296"/>
      <c r="E25" s="39"/>
      <c r="F25" s="39"/>
      <c r="G25" s="39"/>
    </row>
    <row r="26" spans="1:8" x14ac:dyDescent="0.2">
      <c r="A26" s="297"/>
      <c r="B26" s="298"/>
      <c r="C26" s="299"/>
      <c r="E26" s="286" t="s">
        <v>210</v>
      </c>
      <c r="F26" s="286"/>
      <c r="G26" s="286"/>
    </row>
    <row r="27" spans="1:8" x14ac:dyDescent="0.3">
      <c r="A27" s="297"/>
      <c r="B27" s="298"/>
      <c r="C27" s="299"/>
    </row>
    <row r="28" spans="1:8" x14ac:dyDescent="0.3">
      <c r="A28" s="297"/>
      <c r="B28" s="298"/>
      <c r="C28" s="299"/>
    </row>
    <row r="29" spans="1:8" x14ac:dyDescent="0.3">
      <c r="A29" s="297"/>
      <c r="B29" s="298"/>
      <c r="C29" s="299"/>
    </row>
    <row r="30" spans="1:8" ht="15.75" x14ac:dyDescent="0.25">
      <c r="A30" s="297"/>
      <c r="B30" s="298"/>
      <c r="C30" s="299"/>
      <c r="E30" s="39"/>
      <c r="F30" s="39"/>
      <c r="G30" s="39"/>
    </row>
    <row r="31" spans="1:8" x14ac:dyDescent="0.2">
      <c r="A31" s="297"/>
      <c r="B31" s="298"/>
      <c r="C31" s="299"/>
      <c r="E31" s="286" t="s">
        <v>211</v>
      </c>
      <c r="F31" s="286"/>
      <c r="G31" s="286"/>
    </row>
    <row r="32" spans="1:8" ht="15.75" thickBot="1" x14ac:dyDescent="0.35">
      <c r="A32" s="300"/>
      <c r="B32" s="301"/>
      <c r="C32" s="302"/>
      <c r="E32" s="185"/>
    </row>
    <row r="33" spans="1:7" ht="15.75" thickBot="1" x14ac:dyDescent="0.35"/>
    <row r="34" spans="1:7" ht="15.75" thickBot="1" x14ac:dyDescent="0.35">
      <c r="A34" s="291" t="s">
        <v>212</v>
      </c>
      <c r="B34" s="292"/>
      <c r="C34" s="293"/>
    </row>
    <row r="35" spans="1:7" ht="15.75" x14ac:dyDescent="0.25">
      <c r="A35" s="294"/>
      <c r="B35" s="295"/>
      <c r="C35" s="296"/>
      <c r="E35" s="39"/>
      <c r="F35" s="39"/>
      <c r="G35" s="39"/>
    </row>
    <row r="36" spans="1:7" x14ac:dyDescent="0.2">
      <c r="A36" s="297"/>
      <c r="B36" s="298"/>
      <c r="C36" s="299"/>
      <c r="E36" s="286" t="s">
        <v>213</v>
      </c>
      <c r="F36" s="286"/>
      <c r="G36" s="286"/>
    </row>
    <row r="37" spans="1:7" x14ac:dyDescent="0.3">
      <c r="A37" s="297"/>
      <c r="B37" s="298"/>
      <c r="C37" s="299"/>
    </row>
    <row r="38" spans="1:7" x14ac:dyDescent="0.3">
      <c r="A38" s="297"/>
      <c r="B38" s="298"/>
      <c r="C38" s="299"/>
    </row>
    <row r="39" spans="1:7" x14ac:dyDescent="0.3">
      <c r="A39" s="297"/>
      <c r="B39" s="298"/>
      <c r="C39" s="299"/>
    </row>
    <row r="40" spans="1:7" ht="15.75" x14ac:dyDescent="0.25">
      <c r="A40" s="297"/>
      <c r="B40" s="298"/>
      <c r="C40" s="299"/>
      <c r="E40" s="39"/>
      <c r="F40" s="39"/>
      <c r="G40" s="39"/>
    </row>
    <row r="41" spans="1:7" x14ac:dyDescent="0.2">
      <c r="A41" s="297"/>
      <c r="B41" s="298"/>
      <c r="C41" s="299"/>
      <c r="E41" s="286" t="s">
        <v>214</v>
      </c>
      <c r="F41" s="286"/>
      <c r="G41" s="286"/>
    </row>
    <row r="42" spans="1:7" ht="15.75" thickBot="1" x14ac:dyDescent="0.35">
      <c r="A42" s="300"/>
      <c r="B42" s="301"/>
      <c r="C42" s="302"/>
    </row>
  </sheetData>
  <sheetProtection algorithmName="SHA-512" hashValue="PM9LOb0sr0pjxUE0PK9G5ybW6tTJetcs9JlvVB2jRZVHEIC4CPuPzaGq94LR4xs/ASLGOIe/05DIv9ZankXUkg==" saltValue="tdNSSbHmYOu0kFScz919NA==" spinCount="100000" sheet="1" objects="1" scenarios="1"/>
  <mergeCells count="40">
    <mergeCell ref="A1:C2"/>
    <mergeCell ref="D1:H1"/>
    <mergeCell ref="D2:E2"/>
    <mergeCell ref="F2:H2"/>
    <mergeCell ref="B3:D3"/>
    <mergeCell ref="E3:H3"/>
    <mergeCell ref="B4:D4"/>
    <mergeCell ref="E4:H4"/>
    <mergeCell ref="C5:D5"/>
    <mergeCell ref="E5:F5"/>
    <mergeCell ref="C6:D6"/>
    <mergeCell ref="E6:F6"/>
    <mergeCell ref="D14:E14"/>
    <mergeCell ref="C7:D7"/>
    <mergeCell ref="E7:F7"/>
    <mergeCell ref="C8:D8"/>
    <mergeCell ref="C9:D9"/>
    <mergeCell ref="C10:D10"/>
    <mergeCell ref="D11:E11"/>
    <mergeCell ref="G11:H11"/>
    <mergeCell ref="D12:E12"/>
    <mergeCell ref="G12:H12"/>
    <mergeCell ref="D13:E13"/>
    <mergeCell ref="G13:H13"/>
    <mergeCell ref="D15:E15"/>
    <mergeCell ref="D16:E16"/>
    <mergeCell ref="A17:A18"/>
    <mergeCell ref="B17:C17"/>
    <mergeCell ref="D17:D18"/>
    <mergeCell ref="E17:G17"/>
    <mergeCell ref="A34:C34"/>
    <mergeCell ref="A35:C42"/>
    <mergeCell ref="E36:G36"/>
    <mergeCell ref="E41:G41"/>
    <mergeCell ref="H17:H18"/>
    <mergeCell ref="A22:B22"/>
    <mergeCell ref="A24:C24"/>
    <mergeCell ref="A25:C32"/>
    <mergeCell ref="E26:G26"/>
    <mergeCell ref="E31:G31"/>
  </mergeCells>
  <conditionalFormatting sqref="B4 E4 B6:C6 E6 A25">
    <cfRule type="expression" dxfId="9" priority="2">
      <formula>$F$2="Other"</formula>
    </cfRule>
    <cfRule type="expression" dxfId="8" priority="3">
      <formula>$F$2="Multiple"</formula>
    </cfRule>
  </conditionalFormatting>
  <conditionalFormatting sqref="B4 E4 B6:C6 E6 F15:F16 A25">
    <cfRule type="expression" dxfId="7" priority="9">
      <formula>$F$2="Date of Birth"</formula>
    </cfRule>
  </conditionalFormatting>
  <conditionalFormatting sqref="B4 E4 B6:C6 E6 H6 B9:C9 A25">
    <cfRule type="expression" dxfId="6" priority="4">
      <formula>$F$2="Remove Row"</formula>
    </cfRule>
  </conditionalFormatting>
  <conditionalFormatting sqref="B4 E4 B6:C6 E6 H6 B9:C10 A25">
    <cfRule type="expression" dxfId="5" priority="10">
      <formula>$F$2="Action/Reason"</formula>
    </cfRule>
  </conditionalFormatting>
  <conditionalFormatting sqref="B4 E4 B6:C6 E6 H6:H7 B9:C9 H9:H10 C22 A25">
    <cfRule type="expression" dxfId="4" priority="8">
      <formula>$F$2="Effective Date"</formula>
    </cfRule>
  </conditionalFormatting>
  <conditionalFormatting sqref="B4 E4 B6:C6 E6 H9:H10 A25">
    <cfRule type="expression" dxfId="3" priority="6">
      <formula>$F$2="Probation Date"</formula>
    </cfRule>
  </conditionalFormatting>
  <conditionalFormatting sqref="B4:H4 B6 C6:G7 A25">
    <cfRule type="expression" dxfId="2" priority="7">
      <formula>$F$2="Name"</formula>
    </cfRule>
  </conditionalFormatting>
  <conditionalFormatting sqref="B4:H4 B6:F6 B19:B20 D19:E20 G19:G20 A25">
    <cfRule type="expression" dxfId="1" priority="1">
      <formula>$F$2="Service and Longevity"</formula>
    </cfRule>
  </conditionalFormatting>
  <conditionalFormatting sqref="B4:H4 B6:G6 D15:E16 A25">
    <cfRule type="expression" dxfId="0" priority="5">
      <formula>$F$2="Social Security Number"</formula>
    </cfRule>
  </conditionalFormatting>
  <dataValidations count="10">
    <dataValidation type="list" allowBlank="1" showInputMessage="1" showErrorMessage="1" sqref="C19:C20" xr:uid="{8CA9C4C2-A46E-4A67-9479-83191CA26C49}">
      <formula1>"1,2,3,4"</formula1>
    </dataValidation>
    <dataValidation type="textLength" operator="equal" allowBlank="1" showInputMessage="1" showErrorMessage="1" errorTitle="Text Length" error="Field must include 6 digits" sqref="F12:F13" xr:uid="{D3EBCB5C-8B2D-4B1B-8F27-65DA9FE28C01}">
      <formula1>6</formula1>
    </dataValidation>
    <dataValidation type="textLength" operator="equal" allowBlank="1" showInputMessage="1" showErrorMessage="1" errorTitle="Text Length" error="Field must contain 6 digits" sqref="C12:C13" xr:uid="{1167482C-4541-4A4E-ABC9-402D93AF6A58}">
      <formula1>6</formula1>
    </dataValidation>
    <dataValidation type="list" allowBlank="1" showInputMessage="1" showErrorMessage="1" sqref="F2:H2" xr:uid="{2BB3326D-8C85-4883-A728-DEA768E7C489}">
      <formula1>"Action/Reason,Date of Birth, Effective Date, Name, Other, Probation Date, Remove Row, Service and Longevity, Social Security Number"</formula1>
    </dataValidation>
    <dataValidation type="textLength" operator="equal" allowBlank="1" showInputMessage="1" showErrorMessage="1" errorTitle="Text Length" error="Field requires 8 digits" sqref="B12:B13" xr:uid="{BDD24EB3-9714-40C1-931D-33EF14EF4596}">
      <formula1>8</formula1>
    </dataValidation>
    <dataValidation type="list" allowBlank="1" showInputMessage="1" showErrorMessage="1" sqref="H15:H16" xr:uid="{CDF025E7-CA57-42AB-8D5A-9CE231149364}">
      <formula1>"Common-Law,Divorced,HeadofHousehold,Married,Separated,Single,Unknown,Widowed"</formula1>
    </dataValidation>
    <dataValidation type="list" allowBlank="1" showInputMessage="1" showErrorMessage="1" sqref="G16" xr:uid="{20C2A88F-1198-4388-9C4B-F0DB9D5B9924}">
      <formula1>"Female,Male"</formula1>
    </dataValidation>
    <dataValidation type="list" allowBlank="1" showInputMessage="1" showErrorMessage="1" sqref="G15" xr:uid="{F2A8DBB1-727E-4CB3-8E46-5AF85AC6FE91}">
      <formula1>"Female,Male,Unknown"</formula1>
    </dataValidation>
    <dataValidation type="list" allowBlank="1" showInputMessage="1" showErrorMessage="1" sqref="F9:F10" xr:uid="{97D55EF5-40ED-4B1B-B986-A7D7080D7309}">
      <formula1>"Regular,Temporary,Seasonal,Interim,Limit Term,120Day"</formula1>
    </dataValidation>
    <dataValidation type="list" allowBlank="1" showInputMessage="1" showErrorMessage="1" sqref="E9:E10" xr:uid="{6B1B755A-A138-4881-95E3-CA4806F4C535}">
      <formula1>"Preferred,Executive,Non-Pref,Non-Comp,Seasonal,Temporary"</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Longevity &amp; Service Months Info</vt:lpstr>
      <vt:lpstr>SAD Calculations</vt:lpstr>
      <vt:lpstr>Rehires-Month &amp; Accruals</vt:lpstr>
      <vt:lpstr>Accrual Rate</vt:lpstr>
      <vt:lpstr>201-Old</vt:lpstr>
      <vt:lpstr>Month to Year Conversion</vt:lpstr>
      <vt:lpstr>Months to Amount</vt:lpstr>
      <vt:lpstr>201</vt:lpstr>
    </vt:vector>
  </TitlesOfParts>
  <Company>State of Tennessee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Finley</dc:creator>
  <cp:lastModifiedBy>Jay Freeman</cp:lastModifiedBy>
  <cp:lastPrinted>2024-04-09T15:22:50Z</cp:lastPrinted>
  <dcterms:created xsi:type="dcterms:W3CDTF">2019-02-07T14:56:05Z</dcterms:created>
  <dcterms:modified xsi:type="dcterms:W3CDTF">2025-03-21T17:30:29Z</dcterms:modified>
</cp:coreProperties>
</file>