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Table 1" sheetId="3" r:id="rId1"/>
    <sheet name="Table 2" sheetId="2" r:id="rId2"/>
  </sheets>
  <definedNames>
    <definedName name="_xlnm.Print_Area" localSheetId="0">'Table 1'!$A$1:$O$53</definedName>
    <definedName name="_xlnm.Print_Area" localSheetId="1">'Table 2'!$A$1:$O$53</definedName>
  </definedNames>
  <calcPr calcId="145621"/>
</workbook>
</file>

<file path=xl/calcChain.xml><?xml version="1.0" encoding="utf-8"?>
<calcChain xmlns="http://schemas.openxmlformats.org/spreadsheetml/2006/main">
  <c r="K50" i="3" l="1"/>
  <c r="K56" i="3" s="1"/>
  <c r="I48" i="3"/>
  <c r="M48" i="3"/>
  <c r="M47" i="3"/>
  <c r="O47" i="3" s="1"/>
  <c r="M46" i="3"/>
  <c r="O46" i="3" s="1"/>
  <c r="M45" i="3"/>
  <c r="O45" i="3" s="1"/>
  <c r="M44" i="3"/>
  <c r="O44" i="3" s="1"/>
  <c r="M43" i="3"/>
  <c r="O43" i="3" s="1"/>
  <c r="M42" i="3"/>
  <c r="O42" i="3" s="1"/>
  <c r="M41" i="3"/>
  <c r="O41" i="3" s="1"/>
  <c r="M40" i="3"/>
  <c r="O40" i="3" s="1"/>
  <c r="M39" i="3"/>
  <c r="O39" i="3" s="1"/>
  <c r="M38" i="3"/>
  <c r="O38" i="3" s="1"/>
  <c r="M37" i="3"/>
  <c r="O37" i="3" s="1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A22" i="3"/>
  <c r="K16" i="3"/>
  <c r="C36" i="3"/>
  <c r="M13" i="3"/>
  <c r="O13" i="3" s="1"/>
  <c r="M12" i="3"/>
  <c r="O12" i="3" s="1"/>
  <c r="M11" i="3"/>
  <c r="O11" i="3" s="1"/>
  <c r="C14" i="3"/>
  <c r="M26" i="3"/>
  <c r="K26" i="3"/>
  <c r="C26" i="3"/>
  <c r="E36" i="3" l="1"/>
  <c r="G36" i="3" s="1"/>
  <c r="M14" i="3"/>
  <c r="O14" i="3" s="1"/>
  <c r="M36" i="3"/>
  <c r="O36" i="3" s="1"/>
  <c r="E50" i="3"/>
  <c r="M50" i="3"/>
  <c r="O50" i="3" s="1"/>
  <c r="O29" i="3"/>
  <c r="E14" i="3"/>
  <c r="C50" i="3"/>
  <c r="C56" i="3" s="1"/>
  <c r="G10" i="3"/>
  <c r="M10" i="3"/>
  <c r="G11" i="3"/>
  <c r="I11" i="3" s="1"/>
  <c r="G12" i="3"/>
  <c r="I12" i="3" s="1"/>
  <c r="G13" i="3"/>
  <c r="I13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37" i="3"/>
  <c r="I37" i="3" s="1"/>
  <c r="G38" i="3"/>
  <c r="I38" i="3" s="1"/>
  <c r="G39" i="3"/>
  <c r="I39" i="3" s="1"/>
  <c r="G40" i="3"/>
  <c r="I40" i="3" s="1"/>
  <c r="G41" i="3"/>
  <c r="I41" i="3" s="1"/>
  <c r="G42" i="3"/>
  <c r="I42" i="3" s="1"/>
  <c r="G43" i="3"/>
  <c r="I43" i="3" s="1"/>
  <c r="G44" i="3"/>
  <c r="I44" i="3" s="1"/>
  <c r="G45" i="3"/>
  <c r="I45" i="3" s="1"/>
  <c r="G46" i="3"/>
  <c r="I46" i="3" s="1"/>
  <c r="G47" i="3"/>
  <c r="I47" i="3" s="1"/>
  <c r="G48" i="3"/>
  <c r="K50" i="2"/>
  <c r="K55" i="2" s="1"/>
  <c r="I48" i="2"/>
  <c r="M48" i="2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M29" i="2"/>
  <c r="A23" i="2"/>
  <c r="K16" i="2"/>
  <c r="E50" i="2"/>
  <c r="C36" i="2"/>
  <c r="M13" i="2"/>
  <c r="O13" i="2" s="1"/>
  <c r="M12" i="2"/>
  <c r="O12" i="2" s="1"/>
  <c r="M11" i="2"/>
  <c r="O11" i="2" s="1"/>
  <c r="C14" i="2"/>
  <c r="M26" i="2"/>
  <c r="K26" i="2"/>
  <c r="C26" i="2"/>
  <c r="I36" i="3" l="1"/>
  <c r="G14" i="3"/>
  <c r="G16" i="3" s="1"/>
  <c r="I16" i="3" s="1"/>
  <c r="G50" i="3"/>
  <c r="O10" i="3"/>
  <c r="M16" i="3"/>
  <c r="O16" i="3" s="1"/>
  <c r="M56" i="3"/>
  <c r="O56" i="3" s="1"/>
  <c r="I10" i="3"/>
  <c r="I50" i="3"/>
  <c r="E56" i="3"/>
  <c r="M14" i="2"/>
  <c r="O14" i="2" s="1"/>
  <c r="M36" i="2"/>
  <c r="O36" i="2" s="1"/>
  <c r="E55" i="2"/>
  <c r="E36" i="2"/>
  <c r="G36" i="2" s="1"/>
  <c r="M50" i="2"/>
  <c r="O50" i="2" s="1"/>
  <c r="O29" i="2"/>
  <c r="E14" i="2"/>
  <c r="C50" i="2"/>
  <c r="C55" i="2" s="1"/>
  <c r="G10" i="2"/>
  <c r="M10" i="2"/>
  <c r="G11" i="2"/>
  <c r="I11" i="2" s="1"/>
  <c r="G12" i="2"/>
  <c r="I12" i="2" s="1"/>
  <c r="G13" i="2"/>
  <c r="I13" i="2" s="1"/>
  <c r="G29" i="2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14" i="3" l="1"/>
  <c r="G56" i="3"/>
  <c r="I56" i="3" s="1"/>
  <c r="G50" i="2"/>
  <c r="I50" i="2" s="1"/>
  <c r="O10" i="2"/>
  <c r="M16" i="2"/>
  <c r="O16" i="2" s="1"/>
  <c r="G55" i="2"/>
  <c r="M55" i="2"/>
  <c r="O55" i="2" s="1"/>
  <c r="I55" i="2"/>
  <c r="G14" i="2"/>
  <c r="I14" i="2" s="1"/>
  <c r="G16" i="2"/>
  <c r="I16" i="2" s="1"/>
  <c r="I36" i="2"/>
  <c r="I10" i="2"/>
  <c r="I29" i="2"/>
</calcChain>
</file>

<file path=xl/sharedStrings.xml><?xml version="1.0" encoding="utf-8"?>
<sst xmlns="http://schemas.openxmlformats.org/spreadsheetml/2006/main" count="107" uniqueCount="45">
  <si>
    <t>Table 2</t>
  </si>
  <si>
    <t>Revenue Collections by Fund</t>
  </si>
  <si>
    <t>Year-to-Date</t>
  </si>
  <si>
    <t>August - September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</si>
  <si>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</si>
  <si>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</si>
  <si>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</si>
  <si>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</si>
  <si>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</si>
  <si>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</si>
  <si>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</si>
  <si>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</si>
  <si>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</si>
  <si>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</si>
  <si>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</si>
  <si>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</si>
  <si>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</si>
  <si>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</si>
  <si>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</si>
  <si>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</si>
  <si>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</si>
  <si>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</si>
  <si>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</si>
  <si>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</si>
  <si>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</si>
  <si>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</si>
  <si>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</si>
  <si>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</si>
  <si>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</si>
  <si>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</si>
  <si>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</si>
  <si>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</si>
  <si>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</si>
  <si>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</si>
  <si>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</si>
  <si>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</si>
  <si>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</si>
  <si>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</si>
  <si>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</si>
  <si>
    <t>Other Tax Revenue</t>
  </si>
  <si>
    <t>2017-2018</t>
  </si>
  <si>
    <t>2017 - 2018</t>
  </si>
  <si>
    <t>2016-2017</t>
  </si>
  <si>
    <t>Table 1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</si>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</sst>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6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1" fillId="0" borderId="0" xfId="0" applyFont="1" applyProtection="1"/>
    <xf numFmtId="5" fontId="1" fillId="0" borderId="0" xfId="0" applyNumberFormat="1" applyFont="1" applyProtection="1">
      <protection locked="0"/>
    </xf>
    <xf numFmtId="5" fontId="1" fillId="0" borderId="0" xfId="0" applyNumberFormat="1" applyFont="1"/>
    <xf numFmtId="10" fontId="1" fillId="0" borderId="0" xfId="2" applyNumberFormat="1" applyFont="1"/>
    <xf numFmtId="37" fontId="1" fillId="0" borderId="0" xfId="0" applyNumberFormat="1" applyFont="1" applyProtection="1">
      <protection locked="0"/>
    </xf>
    <xf numFmtId="37" fontId="1" fillId="0" borderId="0" xfId="0" applyNumberFormat="1" applyFont="1"/>
    <xf numFmtId="37" fontId="1" fillId="0" borderId="1" xfId="0" applyNumberFormat="1" applyFont="1" applyBorder="1" applyProtection="1">
      <protection locked="0"/>
    </xf>
    <xf numFmtId="10" fontId="1" fillId="0" borderId="1" xfId="2" applyNumberFormat="1" applyFont="1" applyBorder="1"/>
    <xf numFmtId="37" fontId="1" fillId="0" borderId="1" xfId="0" applyNumberFormat="1" applyFont="1" applyBorder="1"/>
    <xf numFmtId="37" fontId="1" fillId="0" borderId="0" xfId="0" applyNumberFormat="1" applyFont="1" applyBorder="1" applyProtection="1">
      <protection locked="0"/>
    </xf>
    <xf numFmtId="10" fontId="1" fillId="0" borderId="0" xfId="2" applyNumberFormat="1" applyFont="1" applyBorder="1"/>
    <xf numFmtId="0" fontId="2" fillId="0" borderId="0" xfId="0" applyFont="1" applyBorder="1" applyProtection="1"/>
    <xf numFmtId="5" fontId="2" fillId="0" borderId="2" xfId="0" applyNumberFormat="1" applyFont="1" applyBorder="1" applyProtection="1">
      <protection locked="0"/>
    </xf>
    <xf numFmtId="0" fontId="1" fillId="0" borderId="0" xfId="0" applyFont="1" applyBorder="1"/>
    <xf numFmtId="10" fontId="2" fillId="0" borderId="2" xfId="2" applyNumberFormat="1" applyFont="1" applyBorder="1"/>
    <xf numFmtId="0" fontId="3" fillId="0" borderId="0" xfId="0" applyFont="1"/>
    <xf numFmtId="6" fontId="0" fillId="0" borderId="0" xfId="0" applyNumberFormat="1"/>
    <xf numFmtId="6" fontId="1" fillId="0" borderId="0" xfId="0" applyNumberFormat="1" applyFont="1"/>
    <xf numFmtId="37" fontId="0" fillId="0" borderId="0" xfId="0" applyNumberFormat="1"/>
    <xf numFmtId="37" fontId="1" fillId="0" borderId="0" xfId="1" applyNumberFormat="1" applyFont="1"/>
    <xf numFmtId="164" fontId="1" fillId="0" borderId="0" xfId="1" applyNumberFormat="1" applyFont="1"/>
    <xf numFmtId="38" fontId="0" fillId="0" borderId="0" xfId="0" applyNumberFormat="1"/>
    <xf numFmtId="38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/>
    <xf numFmtId="38" fontId="0" fillId="0" borderId="0" xfId="0" applyNumberFormat="1" applyBorder="1"/>
    <xf numFmtId="38" fontId="1" fillId="0" borderId="0" xfId="0" applyNumberFormat="1" applyFont="1" applyBorder="1"/>
    <xf numFmtId="10" fontId="1" fillId="0" borderId="0" xfId="2" applyNumberFormat="1" applyFont="1" applyAlignment="1"/>
    <xf numFmtId="37" fontId="0" fillId="0" borderId="1" xfId="0" applyNumberFormat="1" applyBorder="1"/>
    <xf numFmtId="164" fontId="1" fillId="0" borderId="0" xfId="1" applyNumberFormat="1" applyFont="1" applyBorder="1"/>
    <xf numFmtId="10" fontId="1" fillId="0" borderId="1" xfId="2" applyNumberFormat="1" applyFont="1" applyBorder="1" applyAlignment="1"/>
    <xf numFmtId="10" fontId="1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2" fillId="0" borderId="2" xfId="0" applyNumberFormat="1" applyFont="1" applyBorder="1"/>
    <xf numFmtId="5" fontId="2" fillId="0" borderId="2" xfId="0" applyNumberFormat="1" applyFont="1" applyBorder="1"/>
    <xf numFmtId="6" fontId="2" fillId="0" borderId="0" xfId="0" applyNumberFormat="1" applyFont="1" applyBorder="1"/>
    <xf numFmtId="165" fontId="1" fillId="0" borderId="0" xfId="0" applyNumberFormat="1" applyFont="1"/>
    <xf numFmtId="0" fontId="1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3" applyFont="1" applyBorder="1" applyAlignment="1"/>
    <xf numFmtId="0" fontId="2" fillId="0" borderId="1" xfId="3" applyFont="1" applyBorder="1" applyAlignment="1">
      <alignment horizontal="center"/>
    </xf>
    <xf numFmtId="0" fontId="1" fillId="0" borderId="0" xfId="3" applyFont="1" applyProtection="1"/>
    <xf numFmtId="5" fontId="1" fillId="0" borderId="0" xfId="3" applyNumberFormat="1" applyFont="1" applyProtection="1">
      <protection locked="0"/>
    </xf>
    <xf numFmtId="5" fontId="1" fillId="0" borderId="0" xfId="3" applyNumberFormat="1" applyFont="1"/>
    <xf numFmtId="37" fontId="1" fillId="0" borderId="0" xfId="3" applyNumberFormat="1" applyFont="1" applyProtection="1">
      <protection locked="0"/>
    </xf>
    <xf numFmtId="37" fontId="1" fillId="0" borderId="0" xfId="3" applyNumberFormat="1" applyFont="1"/>
    <xf numFmtId="37" fontId="1" fillId="0" borderId="1" xfId="3" applyNumberFormat="1" applyFont="1" applyBorder="1" applyProtection="1">
      <protection locked="0"/>
    </xf>
    <xf numFmtId="37" fontId="1" fillId="0" borderId="1" xfId="3" applyNumberFormat="1" applyFont="1" applyBorder="1"/>
    <xf numFmtId="37" fontId="1" fillId="0" borderId="0" xfId="3" applyNumberFormat="1" applyFont="1" applyBorder="1" applyProtection="1">
      <protection locked="0"/>
    </xf>
    <xf numFmtId="0" fontId="2" fillId="0" borderId="0" xfId="3" applyFont="1" applyBorder="1" applyProtection="1"/>
    <xf numFmtId="5" fontId="2" fillId="0" borderId="2" xfId="3" applyNumberFormat="1" applyFont="1" applyBorder="1" applyProtection="1">
      <protection locked="0"/>
    </xf>
    <xf numFmtId="0" fontId="1" fillId="0" borderId="0" xfId="3" applyFont="1" applyBorder="1"/>
    <xf numFmtId="0" fontId="1" fillId="0" borderId="0" xfId="3" applyFont="1" applyAlignment="1">
      <alignment horizontal="center"/>
    </xf>
    <xf numFmtId="0" fontId="3" fillId="0" borderId="0" xfId="3" applyFont="1"/>
    <xf numFmtId="6" fontId="5" fillId="0" borderId="0" xfId="3" applyNumberFormat="1"/>
    <xf numFmtId="6" fontId="1" fillId="0" borderId="0" xfId="3" applyNumberFormat="1" applyFont="1"/>
    <xf numFmtId="37" fontId="5" fillId="0" borderId="0" xfId="3" applyNumberFormat="1"/>
    <xf numFmtId="38" fontId="5" fillId="0" borderId="0" xfId="3" applyNumberFormat="1"/>
    <xf numFmtId="38" fontId="1" fillId="0" borderId="0" xfId="3" applyNumberFormat="1" applyFont="1"/>
    <xf numFmtId="0" fontId="1" fillId="0" borderId="0" xfId="3" applyFont="1" applyAlignment="1">
      <alignment horizontal="left"/>
    </xf>
    <xf numFmtId="0" fontId="3" fillId="0" borderId="0" xfId="3" applyFont="1" applyBorder="1"/>
    <xf numFmtId="38" fontId="5" fillId="0" borderId="0" xfId="3" applyNumberFormat="1" applyBorder="1"/>
    <xf numFmtId="38" fontId="1" fillId="0" borderId="0" xfId="3" applyNumberFormat="1" applyFont="1" applyBorder="1"/>
    <xf numFmtId="37" fontId="5" fillId="0" borderId="1" xfId="3" applyNumberFormat="1" applyBorder="1"/>
    <xf numFmtId="0" fontId="4" fillId="0" borderId="0" xfId="3" applyFont="1" applyBorder="1" applyAlignment="1">
      <alignment horizontal="left" indent="1"/>
    </xf>
    <xf numFmtId="6" fontId="2" fillId="0" borderId="2" xfId="3" applyNumberFormat="1" applyFont="1" applyBorder="1"/>
    <xf numFmtId="5" fontId="2" fillId="0" borderId="2" xfId="3" applyNumberFormat="1" applyFont="1" applyBorder="1"/>
    <xf numFmtId="6" fontId="2" fillId="0" borderId="0" xfId="3" applyNumberFormat="1" applyFont="1" applyBorder="1"/>
    <xf numFmtId="165" fontId="1" fillId="0" borderId="0" xfId="3" applyNumberFormat="1" applyFont="1"/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Normal="100" workbookViewId="0">
      <selection activeCell="A5" sqref="A5"/>
    </sheetView>
  </sheetViews>
  <sheetFormatPr defaultRowHeight="15" x14ac:dyDescent="0.2"/>
  <cols>
    <col min="1" max="1" width="23.77734375" style="43" customWidth="1"/>
    <col min="2" max="2" width="1.77734375" style="43" customWidth="1"/>
    <col min="3" max="3" width="14.6640625" style="43" customWidth="1"/>
    <col min="4" max="4" width="0.88671875" style="43" customWidth="1"/>
    <col min="5" max="5" width="13.88671875" style="43" customWidth="1"/>
    <col min="6" max="6" width="1.77734375" style="43" customWidth="1"/>
    <col min="7" max="7" width="13.5546875" style="43" customWidth="1"/>
    <col min="8" max="8" width="1.77734375" style="43" customWidth="1"/>
    <col min="9" max="9" width="8.88671875" style="43"/>
    <col min="10" max="10" width="1.77734375" style="43" customWidth="1"/>
    <col min="11" max="11" width="14" style="43" customWidth="1"/>
    <col min="12" max="12" width="1.77734375" style="43" customWidth="1"/>
    <col min="13" max="13" width="12.77734375" style="43" customWidth="1"/>
    <col min="14" max="14" width="1.77734375" style="43" customWidth="1"/>
    <col min="15" max="16384" width="8.88671875" style="43"/>
  </cols>
  <sheetData>
    <row r="1" spans="1:15" ht="15.75" x14ac:dyDescent="0.25">
      <c r="A1" s="77" t="s">
        <v>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5.75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.75" x14ac:dyDescent="0.25">
      <c r="A3" s="77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5.75" x14ac:dyDescent="0.25">
      <c r="A4" s="77" t="s">
        <v>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15.75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ht="15.75" x14ac:dyDescent="0.25">
      <c r="A7" s="45"/>
      <c r="B7" s="45"/>
      <c r="C7" s="78">
        <v>2017</v>
      </c>
      <c r="D7" s="78"/>
      <c r="E7" s="78"/>
      <c r="F7" s="78"/>
      <c r="G7" s="78"/>
      <c r="H7" s="78"/>
      <c r="I7" s="78"/>
      <c r="J7" s="45"/>
      <c r="K7" s="46">
        <v>2016</v>
      </c>
      <c r="L7" s="47"/>
      <c r="M7" s="78">
        <v>2017</v>
      </c>
      <c r="N7" s="78"/>
      <c r="O7" s="78"/>
    </row>
    <row r="8" spans="1:15" ht="15.75" x14ac:dyDescent="0.25">
      <c r="A8" s="48" t="s">
        <v>4</v>
      </c>
      <c r="B8" s="45"/>
      <c r="C8" s="48" t="s">
        <v>5</v>
      </c>
      <c r="D8" s="45"/>
      <c r="E8" s="48" t="s">
        <v>6</v>
      </c>
      <c r="F8" s="45"/>
      <c r="G8" s="48" t="s">
        <v>7</v>
      </c>
      <c r="H8" s="46"/>
      <c r="I8" s="48" t="s">
        <v>8</v>
      </c>
      <c r="J8" s="45"/>
      <c r="K8" s="48" t="s">
        <v>5</v>
      </c>
      <c r="L8" s="45"/>
      <c r="M8" s="48" t="s">
        <v>7</v>
      </c>
      <c r="N8" s="45"/>
      <c r="O8" s="48" t="s">
        <v>8</v>
      </c>
    </row>
    <row r="10" spans="1:15" ht="15.75" customHeight="1" x14ac:dyDescent="0.2">
      <c r="A10" s="49" t="s">
        <v>9</v>
      </c>
      <c r="C10" s="50">
        <v>1156381000</v>
      </c>
      <c r="E10" s="50">
        <v>1107071000</v>
      </c>
      <c r="G10" s="51">
        <f>+C10-E10</f>
        <v>49310000</v>
      </c>
      <c r="I10" s="9">
        <f>IF(E10=0,0,G10/E10)</f>
        <v>4.4540955367812905E-2</v>
      </c>
      <c r="K10" s="51">
        <v>1136786000</v>
      </c>
      <c r="M10" s="51">
        <f>+C10-K10</f>
        <v>19595000</v>
      </c>
      <c r="O10" s="9">
        <f>+M10/K10</f>
        <v>1.723719328000169E-2</v>
      </c>
    </row>
    <row r="11" spans="1:15" ht="15.75" customHeight="1" x14ac:dyDescent="0.2">
      <c r="A11" s="49" t="s">
        <v>10</v>
      </c>
      <c r="C11" s="52">
        <v>80624000</v>
      </c>
      <c r="E11" s="52">
        <v>73684000</v>
      </c>
      <c r="G11" s="52">
        <f>+C11-E11</f>
        <v>6940000</v>
      </c>
      <c r="I11" s="9">
        <f>IF(E11=0,0,G11/E11)</f>
        <v>9.4185983388523964E-2</v>
      </c>
      <c r="K11" s="52">
        <v>63542000</v>
      </c>
      <c r="M11" s="53">
        <f>+C11-K11</f>
        <v>17082000</v>
      </c>
      <c r="O11" s="9">
        <f>+M11/K11</f>
        <v>0.26883006515375657</v>
      </c>
    </row>
    <row r="12" spans="1:15" ht="15.75" customHeight="1" x14ac:dyDescent="0.2">
      <c r="A12" s="49" t="s">
        <v>11</v>
      </c>
      <c r="C12" s="52">
        <v>30395000</v>
      </c>
      <c r="E12" s="52">
        <v>30309000</v>
      </c>
      <c r="G12" s="52">
        <f>+C12-E12</f>
        <v>86000</v>
      </c>
      <c r="I12" s="9">
        <f>IF(E12=0,0,G12/E12)</f>
        <v>2.8374410241182486E-3</v>
      </c>
      <c r="K12" s="52">
        <v>34045000</v>
      </c>
      <c r="M12" s="53">
        <f>+C12-K12</f>
        <v>-3650000</v>
      </c>
      <c r="O12" s="9">
        <f>+M12/K12</f>
        <v>-0.10721104420619768</v>
      </c>
    </row>
    <row r="13" spans="1:15" ht="15.75" customHeight="1" x14ac:dyDescent="0.2">
      <c r="A13" s="49" t="s">
        <v>12</v>
      </c>
      <c r="C13" s="52">
        <v>85991000</v>
      </c>
      <c r="E13" s="52">
        <v>83500000</v>
      </c>
      <c r="G13" s="52">
        <f>+C13-E13</f>
        <v>2491000</v>
      </c>
      <c r="I13" s="9">
        <f>IF(E13=0,0,G13/E13)</f>
        <v>2.9832335329341316E-2</v>
      </c>
      <c r="K13" s="52">
        <v>74096000</v>
      </c>
      <c r="M13" s="53">
        <f>+C13-K13</f>
        <v>11895000</v>
      </c>
      <c r="O13" s="9">
        <f>+M13/K13</f>
        <v>0.16053498164543295</v>
      </c>
    </row>
    <row r="14" spans="1:15" ht="15.75" customHeight="1" x14ac:dyDescent="0.2">
      <c r="A14" s="49" t="s">
        <v>13</v>
      </c>
      <c r="C14" s="54">
        <f>C16-SUM(C10:C13)</f>
        <v>7000000</v>
      </c>
      <c r="E14" s="54">
        <f>E16-SUM(E10:E13)</f>
        <v>7000000</v>
      </c>
      <c r="G14" s="54">
        <f>+C14-E14</f>
        <v>0</v>
      </c>
      <c r="I14" s="13">
        <f>IF(E14=0,0,G14/E14)</f>
        <v>0</v>
      </c>
      <c r="K14" s="54">
        <v>3582000</v>
      </c>
      <c r="M14" s="55">
        <f>+C14-K14</f>
        <v>3418000</v>
      </c>
      <c r="O14" s="13">
        <f>+M14/K14</f>
        <v>0.95421552205471805</v>
      </c>
    </row>
    <row r="15" spans="1:15" ht="15.75" customHeight="1" x14ac:dyDescent="0.2">
      <c r="A15" s="49"/>
      <c r="C15" s="56"/>
      <c r="E15" s="56"/>
      <c r="G15" s="56"/>
      <c r="I15" s="16"/>
      <c r="K15" s="56"/>
      <c r="M15" s="53"/>
      <c r="O15" s="9"/>
    </row>
    <row r="16" spans="1:15" ht="15.75" customHeight="1" thickBot="1" x14ac:dyDescent="0.3">
      <c r="A16" s="57" t="s">
        <v>14</v>
      </c>
      <c r="C16" s="58">
        <v>1360391000</v>
      </c>
      <c r="D16" s="59"/>
      <c r="E16" s="58">
        <v>1301564000</v>
      </c>
      <c r="F16" s="59"/>
      <c r="G16" s="58">
        <f>SUM(G10:G14)</f>
        <v>58827000</v>
      </c>
      <c r="H16" s="59"/>
      <c r="I16" s="20">
        <f>IF(E16=0,0,G16/E16)</f>
        <v>4.5197162797987654E-2</v>
      </c>
      <c r="J16" s="59"/>
      <c r="K16" s="58">
        <f>SUM(K10:K14)</f>
        <v>1312051000</v>
      </c>
      <c r="L16" s="59"/>
      <c r="M16" s="58">
        <f>SUM(M10:M14)</f>
        <v>48340000</v>
      </c>
      <c r="N16" s="59"/>
      <c r="O16" s="20">
        <f>+M16/K16</f>
        <v>3.6843080032712146E-2</v>
      </c>
    </row>
    <row r="17" spans="1:15" ht="15.75" thickTop="1" x14ac:dyDescent="0.2"/>
    <row r="21" spans="1:15" ht="15.75" x14ac:dyDescent="0.25">
      <c r="A21" s="77" t="s">
        <v>15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5" ht="15.75" x14ac:dyDescent="0.25">
      <c r="A22" s="77" t="str">
        <f>A3</f>
        <v>September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 ht="15.75" x14ac:dyDescent="0.25">
      <c r="A23" s="77" t="s">
        <v>40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ht="15.75" x14ac:dyDescent="0.25">
      <c r="A26" s="45"/>
      <c r="B26" s="45"/>
      <c r="C26" s="78">
        <f>C7</f>
        <v>2017</v>
      </c>
      <c r="D26" s="78"/>
      <c r="E26" s="78"/>
      <c r="F26" s="78"/>
      <c r="G26" s="78"/>
      <c r="H26" s="78"/>
      <c r="I26" s="78"/>
      <c r="J26" s="45"/>
      <c r="K26" s="46">
        <f>K7</f>
        <v>2016</v>
      </c>
      <c r="L26" s="47"/>
      <c r="M26" s="78">
        <f>M7</f>
        <v>2017</v>
      </c>
      <c r="N26" s="78"/>
      <c r="O26" s="78"/>
    </row>
    <row r="27" spans="1:15" ht="15.75" x14ac:dyDescent="0.25">
      <c r="A27" s="48" t="s">
        <v>16</v>
      </c>
      <c r="B27" s="45"/>
      <c r="C27" s="48" t="s">
        <v>5</v>
      </c>
      <c r="D27" s="45"/>
      <c r="E27" s="48" t="s">
        <v>6</v>
      </c>
      <c r="F27" s="45"/>
      <c r="G27" s="48" t="s">
        <v>7</v>
      </c>
      <c r="H27" s="46"/>
      <c r="I27" s="48" t="s">
        <v>8</v>
      </c>
      <c r="J27" s="45"/>
      <c r="K27" s="48" t="s">
        <v>5</v>
      </c>
      <c r="L27" s="45"/>
      <c r="M27" s="48" t="s">
        <v>7</v>
      </c>
      <c r="N27" s="45"/>
      <c r="O27" s="48" t="s">
        <v>8</v>
      </c>
    </row>
    <row r="29" spans="1:15" x14ac:dyDescent="0.2">
      <c r="A29" s="61" t="s">
        <v>17</v>
      </c>
      <c r="C29" s="62">
        <v>402642000</v>
      </c>
      <c r="E29" s="63">
        <v>362936000</v>
      </c>
      <c r="G29" s="51">
        <f t="shared" ref="G29:G48" si="0">+C29-E29</f>
        <v>39706000</v>
      </c>
      <c r="H29" s="51"/>
      <c r="I29" s="9">
        <f t="shared" ref="I29:I46" si="1">IF(E29=0,0,G29/E29)</f>
        <v>0.10940220865386735</v>
      </c>
      <c r="K29" s="63">
        <v>404850000</v>
      </c>
      <c r="M29" s="51">
        <f t="shared" ref="M29:M48" si="2">+C29-K29</f>
        <v>-2208000</v>
      </c>
      <c r="O29" s="9">
        <f t="shared" ref="O29:O47" si="3">+M29/K29</f>
        <v>-5.4538718043719899E-3</v>
      </c>
    </row>
    <row r="30" spans="1:15" x14ac:dyDescent="0.2">
      <c r="A30" s="61" t="s">
        <v>18</v>
      </c>
      <c r="C30" s="64">
        <v>623000</v>
      </c>
      <c r="E30" s="53">
        <v>1338000</v>
      </c>
      <c r="G30" s="26">
        <f t="shared" si="0"/>
        <v>-715000</v>
      </c>
      <c r="H30" s="26"/>
      <c r="I30" s="9">
        <f t="shared" si="1"/>
        <v>-0.53437967115097162</v>
      </c>
      <c r="K30" s="53">
        <v>-1841000</v>
      </c>
      <c r="M30" s="53">
        <f t="shared" si="2"/>
        <v>2464000</v>
      </c>
      <c r="O30" s="9">
        <f t="shared" si="3"/>
        <v>-1.338403041825095</v>
      </c>
    </row>
    <row r="31" spans="1:15" x14ac:dyDescent="0.2">
      <c r="A31" s="61" t="s">
        <v>19</v>
      </c>
      <c r="C31" s="65">
        <v>305000</v>
      </c>
      <c r="E31" s="66">
        <v>434000</v>
      </c>
      <c r="G31" s="26">
        <f t="shared" si="0"/>
        <v>-129000</v>
      </c>
      <c r="H31" s="26"/>
      <c r="I31" s="9">
        <f t="shared" si="1"/>
        <v>-0.29723502304147464</v>
      </c>
      <c r="K31" s="66">
        <v>5898000</v>
      </c>
      <c r="M31" s="53">
        <f t="shared" si="2"/>
        <v>-5593000</v>
      </c>
      <c r="O31" s="9">
        <f t="shared" si="3"/>
        <v>-0.94828755510342488</v>
      </c>
    </row>
    <row r="32" spans="1:15" x14ac:dyDescent="0.2">
      <c r="A32" s="61" t="s">
        <v>20</v>
      </c>
      <c r="C32" s="65">
        <v>73524000</v>
      </c>
      <c r="E32" s="66">
        <v>68869000</v>
      </c>
      <c r="G32" s="26">
        <f t="shared" si="0"/>
        <v>4655000</v>
      </c>
      <c r="H32" s="26"/>
      <c r="I32" s="9">
        <f t="shared" si="1"/>
        <v>6.759209513714444E-2</v>
      </c>
      <c r="K32" s="66">
        <v>59250000</v>
      </c>
      <c r="M32" s="53">
        <f t="shared" si="2"/>
        <v>14274000</v>
      </c>
      <c r="O32" s="9">
        <f t="shared" si="3"/>
        <v>0.24091139240506329</v>
      </c>
    </row>
    <row r="33" spans="1:15" x14ac:dyDescent="0.2">
      <c r="A33" s="61" t="s">
        <v>21</v>
      </c>
      <c r="C33" s="65">
        <v>5878000</v>
      </c>
      <c r="E33" s="66">
        <v>5892000</v>
      </c>
      <c r="G33" s="26">
        <f t="shared" si="0"/>
        <v>-14000</v>
      </c>
      <c r="H33" s="26"/>
      <c r="I33" s="9">
        <f t="shared" si="1"/>
        <v>-2.3761031907671417E-3</v>
      </c>
      <c r="K33" s="66">
        <v>6022000</v>
      </c>
      <c r="M33" s="53">
        <f t="shared" si="2"/>
        <v>-144000</v>
      </c>
      <c r="O33" s="9">
        <f t="shared" si="3"/>
        <v>-2.391232148787778E-2</v>
      </c>
    </row>
    <row r="34" spans="1:15" x14ac:dyDescent="0.2">
      <c r="A34" s="61" t="s">
        <v>22</v>
      </c>
      <c r="C34" s="65">
        <v>21170000</v>
      </c>
      <c r="E34" s="66">
        <v>21607000</v>
      </c>
      <c r="G34" s="26">
        <f t="shared" si="0"/>
        <v>-437000</v>
      </c>
      <c r="H34" s="26"/>
      <c r="I34" s="9">
        <f t="shared" si="1"/>
        <v>-2.022492710695608E-2</v>
      </c>
      <c r="K34" s="66">
        <v>21927000</v>
      </c>
      <c r="M34" s="53">
        <f t="shared" si="2"/>
        <v>-757000</v>
      </c>
      <c r="O34" s="9">
        <f t="shared" si="3"/>
        <v>-3.4523646645687966E-2</v>
      </c>
    </row>
    <row r="35" spans="1:15" x14ac:dyDescent="0.2">
      <c r="A35" s="61" t="s">
        <v>23</v>
      </c>
      <c r="C35" s="65">
        <v>1658000</v>
      </c>
      <c r="E35" s="66">
        <v>1534000</v>
      </c>
      <c r="G35" s="26">
        <f t="shared" si="0"/>
        <v>124000</v>
      </c>
      <c r="H35" s="26"/>
      <c r="I35" s="9">
        <f t="shared" si="1"/>
        <v>8.0834419817470665E-2</v>
      </c>
      <c r="K35" s="66">
        <v>1713000</v>
      </c>
      <c r="M35" s="53">
        <f t="shared" si="2"/>
        <v>-55000</v>
      </c>
      <c r="O35" s="9">
        <f t="shared" si="3"/>
        <v>-3.2107413893753649E-2</v>
      </c>
    </row>
    <row r="36" spans="1:15" x14ac:dyDescent="0.2">
      <c r="A36" s="61" t="s">
        <v>24</v>
      </c>
      <c r="C36" s="66">
        <f>C16-SUM(C29:C35,C37:C48)</f>
        <v>26083000</v>
      </c>
      <c r="E36" s="66">
        <f>E16-SUM(E29:E35,E37:E48)</f>
        <v>23855000</v>
      </c>
      <c r="G36" s="26">
        <f t="shared" si="0"/>
        <v>2228000</v>
      </c>
      <c r="H36" s="26"/>
      <c r="I36" s="9">
        <f t="shared" si="1"/>
        <v>9.3397610563823091E-2</v>
      </c>
      <c r="K36" s="66">
        <v>23079000</v>
      </c>
      <c r="M36" s="53">
        <f t="shared" si="2"/>
        <v>3004000</v>
      </c>
      <c r="O36" s="9">
        <f t="shared" si="3"/>
        <v>0.13016161878764246</v>
      </c>
    </row>
    <row r="37" spans="1:15" x14ac:dyDescent="0.2">
      <c r="A37" s="61" t="s">
        <v>25</v>
      </c>
      <c r="C37" s="65">
        <v>2111000</v>
      </c>
      <c r="E37" s="66">
        <v>1999000</v>
      </c>
      <c r="G37" s="26">
        <f t="shared" si="0"/>
        <v>112000</v>
      </c>
      <c r="H37" s="26"/>
      <c r="I37" s="9">
        <f t="shared" si="1"/>
        <v>5.6028014007003503E-2</v>
      </c>
      <c r="K37" s="66">
        <v>2155000</v>
      </c>
      <c r="M37" s="53">
        <f t="shared" si="2"/>
        <v>-44000</v>
      </c>
      <c r="O37" s="9">
        <f t="shared" si="3"/>
        <v>-2.0417633410672854E-2</v>
      </c>
    </row>
    <row r="38" spans="1:15" x14ac:dyDescent="0.2">
      <c r="A38" s="61" t="s">
        <v>26</v>
      </c>
      <c r="C38" s="65">
        <v>9163000</v>
      </c>
      <c r="E38" s="66">
        <v>9072000</v>
      </c>
      <c r="G38" s="26">
        <f t="shared" si="0"/>
        <v>91000</v>
      </c>
      <c r="H38" s="26"/>
      <c r="I38" s="9">
        <f t="shared" si="1"/>
        <v>1.0030864197530864E-2</v>
      </c>
      <c r="K38" s="66">
        <v>8489000</v>
      </c>
      <c r="M38" s="53">
        <f t="shared" si="2"/>
        <v>674000</v>
      </c>
      <c r="O38" s="9">
        <f t="shared" si="3"/>
        <v>7.9396866533160554E-2</v>
      </c>
    </row>
    <row r="39" spans="1:15" x14ac:dyDescent="0.2">
      <c r="A39" s="61" t="s">
        <v>27</v>
      </c>
      <c r="C39" s="65">
        <v>4240000</v>
      </c>
      <c r="E39" s="66">
        <v>4141000</v>
      </c>
      <c r="G39" s="26">
        <f t="shared" si="0"/>
        <v>99000</v>
      </c>
      <c r="H39" s="26"/>
      <c r="I39" s="9">
        <f t="shared" si="1"/>
        <v>2.3907268775658054E-2</v>
      </c>
      <c r="K39" s="66">
        <v>4840000</v>
      </c>
      <c r="M39" s="53">
        <f t="shared" si="2"/>
        <v>-600000</v>
      </c>
      <c r="O39" s="9">
        <f t="shared" si="3"/>
        <v>-0.12396694214876033</v>
      </c>
    </row>
    <row r="40" spans="1:15" x14ac:dyDescent="0.2">
      <c r="A40" s="61" t="s">
        <v>28</v>
      </c>
      <c r="C40" s="65">
        <v>26461000</v>
      </c>
      <c r="E40" s="66">
        <v>25489000</v>
      </c>
      <c r="G40" s="26">
        <f t="shared" si="0"/>
        <v>972000</v>
      </c>
      <c r="H40" s="26"/>
      <c r="I40" s="9">
        <f t="shared" si="1"/>
        <v>3.8134097061477502E-2</v>
      </c>
      <c r="K40" s="66">
        <v>27646000</v>
      </c>
      <c r="M40" s="53">
        <f t="shared" si="2"/>
        <v>-1185000</v>
      </c>
      <c r="O40" s="9">
        <f t="shared" si="3"/>
        <v>-4.286334370252478E-2</v>
      </c>
    </row>
    <row r="41" spans="1:15" x14ac:dyDescent="0.2">
      <c r="A41" s="61" t="s">
        <v>29</v>
      </c>
      <c r="C41" s="65">
        <v>2000</v>
      </c>
      <c r="E41" s="66">
        <v>244000</v>
      </c>
      <c r="G41" s="26">
        <f t="shared" si="0"/>
        <v>-242000</v>
      </c>
      <c r="H41" s="26"/>
      <c r="I41" s="9">
        <f t="shared" si="1"/>
        <v>-0.99180327868852458</v>
      </c>
      <c r="K41" s="66">
        <v>103000</v>
      </c>
      <c r="M41" s="53">
        <f t="shared" si="2"/>
        <v>-101000</v>
      </c>
      <c r="O41" s="9">
        <f t="shared" si="3"/>
        <v>-0.98058252427184467</v>
      </c>
    </row>
    <row r="42" spans="1:15" x14ac:dyDescent="0.2">
      <c r="A42" s="61" t="s">
        <v>30</v>
      </c>
      <c r="C42" s="65">
        <v>34634000</v>
      </c>
      <c r="E42" s="66">
        <v>35536000</v>
      </c>
      <c r="G42" s="26">
        <f t="shared" si="0"/>
        <v>-902000</v>
      </c>
      <c r="H42" s="26"/>
      <c r="I42" s="9">
        <f t="shared" si="1"/>
        <v>-2.5382710490769924E-2</v>
      </c>
      <c r="K42" s="66">
        <v>35458000</v>
      </c>
      <c r="M42" s="53">
        <f t="shared" si="2"/>
        <v>-824000</v>
      </c>
      <c r="O42" s="9">
        <f t="shared" si="3"/>
        <v>-2.3238761351458064E-2</v>
      </c>
    </row>
    <row r="43" spans="1:15" x14ac:dyDescent="0.2">
      <c r="A43" s="61" t="s">
        <v>31</v>
      </c>
      <c r="C43" s="65">
        <v>5550000</v>
      </c>
      <c r="E43" s="66">
        <v>5512000</v>
      </c>
      <c r="G43" s="26">
        <f t="shared" si="0"/>
        <v>38000</v>
      </c>
      <c r="H43" s="26"/>
      <c r="I43" s="9">
        <f t="shared" si="1"/>
        <v>6.8940493468795357E-3</v>
      </c>
      <c r="K43" s="66">
        <v>5379000</v>
      </c>
      <c r="M43" s="53">
        <f t="shared" si="2"/>
        <v>171000</v>
      </c>
      <c r="O43" s="9">
        <f t="shared" si="3"/>
        <v>3.1790295593976572E-2</v>
      </c>
    </row>
    <row r="44" spans="1:15" x14ac:dyDescent="0.2">
      <c r="A44" s="61" t="s">
        <v>32</v>
      </c>
      <c r="C44" s="65">
        <v>725173000</v>
      </c>
      <c r="E44" s="66">
        <v>714253000</v>
      </c>
      <c r="G44" s="26">
        <f t="shared" si="0"/>
        <v>10920000</v>
      </c>
      <c r="H44" s="26"/>
      <c r="I44" s="9">
        <f t="shared" si="1"/>
        <v>1.5288700222470189E-2</v>
      </c>
      <c r="K44" s="66">
        <v>692035000</v>
      </c>
      <c r="M44" s="53">
        <f t="shared" si="2"/>
        <v>33138000</v>
      </c>
      <c r="O44" s="9">
        <f t="shared" si="3"/>
        <v>4.7884861314817895E-2</v>
      </c>
    </row>
    <row r="45" spans="1:15" x14ac:dyDescent="0.2">
      <c r="A45" s="61" t="s">
        <v>33</v>
      </c>
      <c r="C45" s="65">
        <v>21092000</v>
      </c>
      <c r="E45" s="66">
        <v>18712000</v>
      </c>
      <c r="G45" s="26">
        <f t="shared" si="0"/>
        <v>2380000</v>
      </c>
      <c r="H45" s="26"/>
      <c r="I45" s="9">
        <f t="shared" si="1"/>
        <v>0.12719110731081659</v>
      </c>
      <c r="K45" s="66">
        <v>14918000</v>
      </c>
      <c r="L45" s="67"/>
      <c r="M45" s="53">
        <f t="shared" si="2"/>
        <v>6174000</v>
      </c>
      <c r="O45" s="9">
        <f t="shared" si="3"/>
        <v>0.41386244804933636</v>
      </c>
    </row>
    <row r="46" spans="1:15" x14ac:dyDescent="0.2">
      <c r="A46" s="61" t="s">
        <v>34</v>
      </c>
      <c r="C46" s="65">
        <v>70000</v>
      </c>
      <c r="E46" s="66">
        <v>128000</v>
      </c>
      <c r="G46" s="26">
        <f t="shared" si="0"/>
        <v>-58000</v>
      </c>
      <c r="H46" s="26"/>
      <c r="I46" s="9">
        <f t="shared" si="1"/>
        <v>-0.453125</v>
      </c>
      <c r="K46" s="66">
        <v>127000</v>
      </c>
      <c r="M46" s="53">
        <f t="shared" si="2"/>
        <v>-57000</v>
      </c>
      <c r="O46" s="9">
        <f t="shared" si="3"/>
        <v>-0.44881889763779526</v>
      </c>
    </row>
    <row r="47" spans="1:15" x14ac:dyDescent="0.2">
      <c r="A47" s="68" t="s">
        <v>35</v>
      </c>
      <c r="B47" s="59"/>
      <c r="C47" s="69">
        <v>12000</v>
      </c>
      <c r="D47" s="59"/>
      <c r="E47" s="70">
        <v>13000</v>
      </c>
      <c r="F47" s="59"/>
      <c r="G47" s="26">
        <f t="shared" si="0"/>
        <v>-1000</v>
      </c>
      <c r="H47" s="26"/>
      <c r="I47" s="33">
        <f>IF(E47=0,"        NA",G47/E47)</f>
        <v>-7.6923076923076927E-2</v>
      </c>
      <c r="J47" s="59"/>
      <c r="K47" s="70">
        <v>3000</v>
      </c>
      <c r="L47" s="59"/>
      <c r="M47" s="53">
        <f t="shared" si="2"/>
        <v>9000</v>
      </c>
      <c r="N47" s="59"/>
      <c r="O47" s="16">
        <f t="shared" si="3"/>
        <v>3</v>
      </c>
    </row>
    <row r="48" spans="1:15" x14ac:dyDescent="0.2">
      <c r="A48" s="68" t="s">
        <v>36</v>
      </c>
      <c r="B48" s="59"/>
      <c r="C48" s="71">
        <v>0</v>
      </c>
      <c r="D48" s="59"/>
      <c r="E48" s="55">
        <v>0</v>
      </c>
      <c r="F48" s="59"/>
      <c r="G48" s="55">
        <f t="shared" si="0"/>
        <v>0</v>
      </c>
      <c r="H48" s="35"/>
      <c r="I48" s="36" t="str">
        <f>IF(E48=0,"        NA",G48/E48)</f>
        <v xml:space="preserve">        NA</v>
      </c>
      <c r="J48" s="59"/>
      <c r="K48" s="55">
        <v>0</v>
      </c>
      <c r="L48" s="59"/>
      <c r="M48" s="55">
        <f t="shared" si="2"/>
        <v>0</v>
      </c>
      <c r="N48" s="59"/>
      <c r="O48" s="37" t="s">
        <v>37</v>
      </c>
    </row>
    <row r="49" spans="1:15" x14ac:dyDescent="0.2">
      <c r="A49" s="61"/>
      <c r="B49" s="59"/>
      <c r="D49" s="59"/>
      <c r="F49" s="59"/>
      <c r="H49" s="59"/>
      <c r="J49" s="59"/>
      <c r="L49" s="59"/>
      <c r="N49" s="59"/>
      <c r="O49" s="9"/>
    </row>
    <row r="50" spans="1:15" ht="16.5" thickBot="1" x14ac:dyDescent="0.3">
      <c r="A50" s="72" t="s">
        <v>38</v>
      </c>
      <c r="B50" s="59"/>
      <c r="C50" s="73">
        <f>C16</f>
        <v>1360391000</v>
      </c>
      <c r="D50" s="45"/>
      <c r="E50" s="73">
        <f>SUM(E29:E48)</f>
        <v>1301564000</v>
      </c>
      <c r="F50" s="45"/>
      <c r="G50" s="74">
        <f>SUM(G29:G48)</f>
        <v>58827000</v>
      </c>
      <c r="H50" s="75"/>
      <c r="I50" s="20">
        <f>IF(E50=0,0,G50/E50)</f>
        <v>4.5197162797987654E-2</v>
      </c>
      <c r="J50" s="45"/>
      <c r="K50" s="73">
        <f>SUM(K29:K48)</f>
        <v>1312051000</v>
      </c>
      <c r="L50" s="45"/>
      <c r="M50" s="74">
        <f>SUM(M29:M48)</f>
        <v>48340000</v>
      </c>
      <c r="N50" s="45"/>
      <c r="O50" s="20">
        <f>+M50/K50</f>
        <v>3.6843080032712146E-2</v>
      </c>
    </row>
    <row r="51" spans="1:15" ht="15.75" thickTop="1" x14ac:dyDescent="0.2">
      <c r="B51" s="59"/>
      <c r="F51" s="59"/>
      <c r="H51" s="59"/>
      <c r="J51" s="59"/>
      <c r="L51" s="59"/>
      <c r="N51" s="59"/>
    </row>
    <row r="52" spans="1:15" x14ac:dyDescent="0.2">
      <c r="B52" s="59"/>
      <c r="C52" s="76"/>
      <c r="K52" s="76"/>
      <c r="M52" s="76"/>
    </row>
    <row r="56" spans="1:15" x14ac:dyDescent="0.2">
      <c r="A56" s="43" t="s">
        <v>39</v>
      </c>
      <c r="C56" s="63">
        <f>C50-C29-C44</f>
        <v>232576000</v>
      </c>
      <c r="E56" s="63">
        <f>E50-E29-E44</f>
        <v>224375000</v>
      </c>
      <c r="G56" s="26">
        <f t="shared" ref="G56" si="4">+C56-E56</f>
        <v>8201000</v>
      </c>
      <c r="I56" s="9">
        <f t="shared" ref="I56" si="5">IF(E56=0,0,G56/E56)</f>
        <v>3.6550417827298051E-2</v>
      </c>
      <c r="K56" s="63">
        <f>K50-K29-K44</f>
        <v>215166000</v>
      </c>
      <c r="M56" s="53">
        <f t="shared" ref="M56" si="6">+C56-K56</f>
        <v>17410000</v>
      </c>
      <c r="O56" s="9">
        <f t="shared" ref="O56" si="7">+M56/K56</f>
        <v>8.0914270842047539E-2</v>
      </c>
    </row>
    <row r="58" spans="1:15" x14ac:dyDescent="0.2">
      <c r="A58" s="61"/>
    </row>
    <row r="59" spans="1:15" x14ac:dyDescent="0.2">
      <c r="C59" s="63"/>
      <c r="E59" s="63"/>
      <c r="G59" s="26"/>
      <c r="I59" s="9"/>
    </row>
  </sheetData>
  <mergeCells count="11">
    <mergeCell ref="A1:O1"/>
    <mergeCell ref="A2:O2"/>
    <mergeCell ref="A3:O3"/>
    <mergeCell ref="A4:O4"/>
    <mergeCell ref="C7:I7"/>
    <mergeCell ref="M7:O7"/>
    <mergeCell ref="A21:O21"/>
    <mergeCell ref="A22:O22"/>
    <mergeCell ref="A23:O23"/>
    <mergeCell ref="C26:I26"/>
    <mergeCell ref="M26:O26"/>
  </mergeCells>
  <printOptions horizontalCentered="1"/>
  <pageMargins left="0.5" right="0.5" top="0.75" bottom="1" header="0.5" footer="0.5"/>
  <pageSetup scale="65" orientation="portrait" r:id="rId1"/>
  <headerFooter alignWithMargins="0"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Normal="100" workbookViewId="0">
      <selection activeCell="A6" sqref="A6"/>
    </sheetView>
  </sheetViews>
  <sheetFormatPr defaultRowHeight="15" x14ac:dyDescent="0.2"/>
  <cols>
    <col min="1" max="1" width="23.77734375" style="1" customWidth="1"/>
    <col min="2" max="2" width="1.77734375" style="1" customWidth="1"/>
    <col min="3" max="3" width="14.6640625" style="1" customWidth="1"/>
    <col min="4" max="4" width="0.88671875" style="1" customWidth="1"/>
    <col min="5" max="5" width="13.88671875" style="1" customWidth="1"/>
    <col min="6" max="6" width="1.77734375" style="1" customWidth="1"/>
    <col min="7" max="7" width="13.77734375" style="1" customWidth="1"/>
    <col min="8" max="8" width="1.77734375" style="1" customWidth="1"/>
    <col min="9" max="9" width="8.88671875" style="1"/>
    <col min="10" max="10" width="1.77734375" style="1" customWidth="1"/>
    <col min="11" max="11" width="14.33203125" style="1" customWidth="1"/>
    <col min="12" max="12" width="1.77734375" style="1" customWidth="1"/>
    <col min="13" max="13" width="13.77734375" style="1" customWidth="1"/>
    <col min="14" max="14" width="1.77734375" style="1" customWidth="1"/>
    <col min="15" max="16384" width="8.88671875" style="1"/>
  </cols>
  <sheetData>
    <row r="1" spans="1:15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.75" x14ac:dyDescent="0.25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5.75" x14ac:dyDescent="0.25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15.75" x14ac:dyDescent="0.25">
      <c r="A5" s="80" t="s">
        <v>40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7" spans="1:15" ht="15.75" x14ac:dyDescent="0.25">
      <c r="A7" s="2"/>
      <c r="B7" s="2"/>
      <c r="C7" s="79" t="s">
        <v>41</v>
      </c>
      <c r="D7" s="79"/>
      <c r="E7" s="79"/>
      <c r="F7" s="79"/>
      <c r="G7" s="79"/>
      <c r="H7" s="79"/>
      <c r="I7" s="79"/>
      <c r="J7" s="2"/>
      <c r="K7" s="3" t="s">
        <v>42</v>
      </c>
      <c r="L7" s="4"/>
      <c r="M7" s="79" t="s">
        <v>40</v>
      </c>
      <c r="N7" s="79"/>
      <c r="O7" s="79"/>
    </row>
    <row r="8" spans="1:15" ht="15.75" x14ac:dyDescent="0.25">
      <c r="A8" s="5" t="s">
        <v>4</v>
      </c>
      <c r="B8" s="2"/>
      <c r="C8" s="5" t="s">
        <v>5</v>
      </c>
      <c r="D8" s="2"/>
      <c r="E8" s="5" t="s">
        <v>6</v>
      </c>
      <c r="F8" s="2"/>
      <c r="G8" s="5" t="s">
        <v>7</v>
      </c>
      <c r="H8" s="3"/>
      <c r="I8" s="5" t="s">
        <v>8</v>
      </c>
      <c r="J8" s="2"/>
      <c r="K8" s="5" t="s">
        <v>5</v>
      </c>
      <c r="L8" s="2"/>
      <c r="M8" s="5" t="s">
        <v>7</v>
      </c>
      <c r="N8" s="2"/>
      <c r="O8" s="5" t="s">
        <v>8</v>
      </c>
    </row>
    <row r="10" spans="1:15" ht="15.75" customHeight="1" x14ac:dyDescent="0.2">
      <c r="A10" s="6" t="s">
        <v>9</v>
      </c>
      <c r="C10" s="7">
        <v>1855865000</v>
      </c>
      <c r="E10" s="7">
        <v>1825753000</v>
      </c>
      <c r="G10" s="8">
        <f>+C10-E10</f>
        <v>30112000</v>
      </c>
      <c r="I10" s="9">
        <f>IF(E10=0,0,G10/E10)</f>
        <v>1.6492921003005336E-2</v>
      </c>
      <c r="K10" s="8">
        <v>1852827000</v>
      </c>
      <c r="M10" s="8">
        <f>+C10-K10</f>
        <v>3038000</v>
      </c>
      <c r="O10" s="9">
        <f>+M10/K10</f>
        <v>1.639656589633031E-3</v>
      </c>
    </row>
    <row r="11" spans="1:15" ht="15.75" customHeight="1" x14ac:dyDescent="0.2">
      <c r="A11" s="6" t="s">
        <v>10</v>
      </c>
      <c r="C11" s="10">
        <v>155390000</v>
      </c>
      <c r="E11" s="10">
        <v>145541000</v>
      </c>
      <c r="G11" s="10">
        <f>+C11-E11</f>
        <v>9849000</v>
      </c>
      <c r="I11" s="9">
        <f>IF(E11=0,0,G11/E11)</f>
        <v>6.7671652661449352E-2</v>
      </c>
      <c r="K11" s="10">
        <v>122522000</v>
      </c>
      <c r="M11" s="11">
        <f>+C11-K11</f>
        <v>32868000</v>
      </c>
      <c r="O11" s="9">
        <f>+M11/K11</f>
        <v>0.2682620264115832</v>
      </c>
    </row>
    <row r="12" spans="1:15" ht="15.75" customHeight="1" x14ac:dyDescent="0.2">
      <c r="A12" s="6" t="s">
        <v>11</v>
      </c>
      <c r="C12" s="10">
        <v>60619000</v>
      </c>
      <c r="E12" s="10">
        <v>60571000</v>
      </c>
      <c r="G12" s="10">
        <f>+C12-E12</f>
        <v>48000</v>
      </c>
      <c r="I12" s="9">
        <f>IF(E12=0,0,G12/E12)</f>
        <v>7.924584372059236E-4</v>
      </c>
      <c r="K12" s="10">
        <v>68089000</v>
      </c>
      <c r="M12" s="11">
        <f>+C12-K12</f>
        <v>-7470000</v>
      </c>
      <c r="O12" s="9">
        <f>+M12/K12</f>
        <v>-0.10970935099648989</v>
      </c>
    </row>
    <row r="13" spans="1:15" ht="15.75" customHeight="1" x14ac:dyDescent="0.2">
      <c r="A13" s="6" t="s">
        <v>12</v>
      </c>
      <c r="C13" s="10">
        <v>241908000</v>
      </c>
      <c r="E13" s="10">
        <v>237967000</v>
      </c>
      <c r="G13" s="10">
        <f>+C13-E13</f>
        <v>3941000</v>
      </c>
      <c r="I13" s="9">
        <f>IF(E13=0,0,G13/E13)</f>
        <v>1.6561119819134586E-2</v>
      </c>
      <c r="K13" s="10">
        <v>209650000</v>
      </c>
      <c r="M13" s="11">
        <f>+C13-K13</f>
        <v>32258000</v>
      </c>
      <c r="O13" s="9">
        <f>+M13/K13</f>
        <v>0.15386596708800382</v>
      </c>
    </row>
    <row r="14" spans="1:15" ht="15.75" customHeight="1" x14ac:dyDescent="0.2">
      <c r="A14" s="6" t="s">
        <v>13</v>
      </c>
      <c r="C14" s="12">
        <f>C16-SUM(C10:C13)</f>
        <v>27333000</v>
      </c>
      <c r="E14" s="12">
        <f>E16-SUM(E10:E13)</f>
        <v>27333000</v>
      </c>
      <c r="G14" s="12">
        <f>+C14-E14</f>
        <v>0</v>
      </c>
      <c r="I14" s="13">
        <f>IF(E14=0,0,G14/E14)</f>
        <v>0</v>
      </c>
      <c r="K14" s="12">
        <v>7167000</v>
      </c>
      <c r="M14" s="14">
        <f>+C14-K14</f>
        <v>20166000</v>
      </c>
      <c r="O14" s="13">
        <f>+M14/K14</f>
        <v>2.8137295939723734</v>
      </c>
    </row>
    <row r="15" spans="1:15" ht="15.75" customHeight="1" x14ac:dyDescent="0.2">
      <c r="A15" s="6"/>
      <c r="C15" s="15"/>
      <c r="E15" s="15"/>
      <c r="G15" s="15"/>
      <c r="I15" s="16"/>
      <c r="K15" s="15"/>
      <c r="M15" s="11"/>
      <c r="O15" s="9"/>
    </row>
    <row r="16" spans="1:15" ht="15.75" customHeight="1" thickBot="1" x14ac:dyDescent="0.3">
      <c r="A16" s="17" t="s">
        <v>14</v>
      </c>
      <c r="C16" s="18">
        <v>2341115000</v>
      </c>
      <c r="D16" s="19"/>
      <c r="E16" s="18">
        <v>2297165000</v>
      </c>
      <c r="F16" s="19"/>
      <c r="G16" s="18">
        <f>SUM(G10:G14)</f>
        <v>43950000</v>
      </c>
      <c r="H16" s="19"/>
      <c r="I16" s="20">
        <f>IF(E16=0,0,G16/E16)</f>
        <v>1.9132278264730657E-2</v>
      </c>
      <c r="J16" s="19"/>
      <c r="K16" s="18">
        <f>SUM(K10:K14)</f>
        <v>2260255000</v>
      </c>
      <c r="L16" s="19"/>
      <c r="M16" s="18">
        <f>SUM(M10:M14)</f>
        <v>80860000</v>
      </c>
      <c r="N16" s="19"/>
      <c r="O16" s="20">
        <f>+M16/K16</f>
        <v>3.5774724533293813E-2</v>
      </c>
    </row>
    <row r="17" spans="1:15" ht="15.75" thickTop="1" x14ac:dyDescent="0.2"/>
    <row r="21" spans="1:15" ht="15.75" x14ac:dyDescent="0.25">
      <c r="A21" s="80" t="s">
        <v>15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ht="15.75" x14ac:dyDescent="0.25">
      <c r="A22" s="80" t="s">
        <v>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ht="15.75" x14ac:dyDescent="0.25">
      <c r="A23" s="80" t="str">
        <f>A4</f>
        <v>August - September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ht="15.75" x14ac:dyDescent="0.25">
      <c r="A24" s="80" t="s">
        <v>40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5.75" x14ac:dyDescent="0.25">
      <c r="A26" s="2"/>
      <c r="B26" s="2"/>
      <c r="C26" s="79" t="str">
        <f>C7</f>
        <v>2017 - 2018</v>
      </c>
      <c r="D26" s="79"/>
      <c r="E26" s="79"/>
      <c r="F26" s="79"/>
      <c r="G26" s="79"/>
      <c r="H26" s="79"/>
      <c r="I26" s="79"/>
      <c r="J26" s="2"/>
      <c r="K26" s="3" t="str">
        <f>K7</f>
        <v>2016-2017</v>
      </c>
      <c r="L26" s="4"/>
      <c r="M26" s="79" t="str">
        <f>M7</f>
        <v>2017-2018</v>
      </c>
      <c r="N26" s="79"/>
      <c r="O26" s="79"/>
    </row>
    <row r="27" spans="1:15" ht="15.75" x14ac:dyDescent="0.25">
      <c r="A27" s="5" t="s">
        <v>16</v>
      </c>
      <c r="B27" s="2"/>
      <c r="C27" s="5" t="s">
        <v>5</v>
      </c>
      <c r="D27" s="2"/>
      <c r="E27" s="5" t="s">
        <v>6</v>
      </c>
      <c r="F27" s="2"/>
      <c r="G27" s="5" t="s">
        <v>7</v>
      </c>
      <c r="H27" s="3"/>
      <c r="I27" s="5" t="s">
        <v>8</v>
      </c>
      <c r="J27" s="2"/>
      <c r="K27" s="5" t="s">
        <v>5</v>
      </c>
      <c r="L27" s="2"/>
      <c r="M27" s="5" t="s">
        <v>7</v>
      </c>
      <c r="N27" s="2"/>
      <c r="O27" s="5" t="s">
        <v>8</v>
      </c>
    </row>
    <row r="29" spans="1:15" x14ac:dyDescent="0.2">
      <c r="A29" s="21" t="s">
        <v>17</v>
      </c>
      <c r="C29" s="22">
        <v>433566000</v>
      </c>
      <c r="E29" s="23">
        <v>409781000</v>
      </c>
      <c r="G29" s="8">
        <f t="shared" ref="G29:G48" si="0">+C29-E29</f>
        <v>23785000</v>
      </c>
      <c r="H29" s="8"/>
      <c r="I29" s="9">
        <f t="shared" ref="I29:I46" si="1">IF(E29=0,0,G29/E29)</f>
        <v>5.8043198684175207E-2</v>
      </c>
      <c r="K29" s="23">
        <v>446912000.00000006</v>
      </c>
      <c r="M29" s="8">
        <f t="shared" ref="M29:M48" si="2">+C29-K29</f>
        <v>-13346000.00000006</v>
      </c>
      <c r="O29" s="9">
        <f t="shared" ref="O29:O47" si="3">+M29/K29</f>
        <v>-2.9862702276958458E-2</v>
      </c>
    </row>
    <row r="30" spans="1:15" x14ac:dyDescent="0.2">
      <c r="A30" s="21" t="s">
        <v>18</v>
      </c>
      <c r="C30" s="24">
        <v>1793000</v>
      </c>
      <c r="E30" s="11">
        <v>2376000</v>
      </c>
      <c r="G30" s="25">
        <f t="shared" si="0"/>
        <v>-583000</v>
      </c>
      <c r="H30" s="26"/>
      <c r="I30" s="9">
        <f t="shared" si="1"/>
        <v>-0.24537037037037038</v>
      </c>
      <c r="K30" s="11">
        <v>-649000</v>
      </c>
      <c r="M30" s="11">
        <f t="shared" si="2"/>
        <v>2442000</v>
      </c>
      <c r="O30" s="9">
        <f t="shared" si="3"/>
        <v>-3.7627118644067798</v>
      </c>
    </row>
    <row r="31" spans="1:15" x14ac:dyDescent="0.2">
      <c r="A31" s="21" t="s">
        <v>19</v>
      </c>
      <c r="C31" s="27">
        <v>687000</v>
      </c>
      <c r="E31" s="28">
        <v>799000</v>
      </c>
      <c r="G31" s="25">
        <f t="shared" si="0"/>
        <v>-112000</v>
      </c>
      <c r="H31" s="26"/>
      <c r="I31" s="9">
        <f t="shared" si="1"/>
        <v>-0.14017521902377972</v>
      </c>
      <c r="K31" s="28">
        <v>8626999.9999999981</v>
      </c>
      <c r="M31" s="11">
        <f t="shared" si="2"/>
        <v>-7939999.9999999981</v>
      </c>
      <c r="O31" s="9">
        <f t="shared" si="3"/>
        <v>-0.92036629187434793</v>
      </c>
    </row>
    <row r="32" spans="1:15" x14ac:dyDescent="0.2">
      <c r="A32" s="21" t="s">
        <v>20</v>
      </c>
      <c r="C32" s="27">
        <v>144778000</v>
      </c>
      <c r="E32" s="28">
        <v>136855000</v>
      </c>
      <c r="G32" s="25">
        <f t="shared" si="0"/>
        <v>7923000</v>
      </c>
      <c r="H32" s="26"/>
      <c r="I32" s="9">
        <f t="shared" si="1"/>
        <v>5.7893390815096271E-2</v>
      </c>
      <c r="K32" s="28">
        <v>115474000</v>
      </c>
      <c r="M32" s="11">
        <f t="shared" si="2"/>
        <v>29304000</v>
      </c>
      <c r="O32" s="9">
        <f t="shared" si="3"/>
        <v>0.25377141174636714</v>
      </c>
    </row>
    <row r="33" spans="1:15" x14ac:dyDescent="0.2">
      <c r="A33" s="21" t="s">
        <v>21</v>
      </c>
      <c r="C33" s="27">
        <v>12108000</v>
      </c>
      <c r="E33" s="28">
        <v>11622000</v>
      </c>
      <c r="G33" s="25">
        <f t="shared" si="0"/>
        <v>486000</v>
      </c>
      <c r="H33" s="26"/>
      <c r="I33" s="9">
        <f t="shared" si="1"/>
        <v>4.1817243159525036E-2</v>
      </c>
      <c r="K33" s="28">
        <v>11713000</v>
      </c>
      <c r="M33" s="11">
        <f t="shared" si="2"/>
        <v>395000</v>
      </c>
      <c r="O33" s="9">
        <f t="shared" si="3"/>
        <v>3.3723213523435498E-2</v>
      </c>
    </row>
    <row r="34" spans="1:15" x14ac:dyDescent="0.2">
      <c r="A34" s="21" t="s">
        <v>22</v>
      </c>
      <c r="C34" s="27">
        <v>45342000</v>
      </c>
      <c r="E34" s="28">
        <v>43871000</v>
      </c>
      <c r="G34" s="25">
        <f t="shared" si="0"/>
        <v>1471000</v>
      </c>
      <c r="H34" s="26"/>
      <c r="I34" s="9">
        <f t="shared" si="1"/>
        <v>3.3530122404321759E-2</v>
      </c>
      <c r="K34" s="28">
        <v>44019000</v>
      </c>
      <c r="M34" s="11">
        <f t="shared" si="2"/>
        <v>1323000</v>
      </c>
      <c r="O34" s="9">
        <f t="shared" si="3"/>
        <v>3.0055203434880391E-2</v>
      </c>
    </row>
    <row r="35" spans="1:15" x14ac:dyDescent="0.2">
      <c r="A35" s="21" t="s">
        <v>23</v>
      </c>
      <c r="C35" s="27">
        <v>3195000</v>
      </c>
      <c r="E35" s="28">
        <v>3116000</v>
      </c>
      <c r="G35" s="25">
        <f t="shared" si="0"/>
        <v>79000</v>
      </c>
      <c r="H35" s="26"/>
      <c r="I35" s="9">
        <f t="shared" si="1"/>
        <v>2.5353016688061617E-2</v>
      </c>
      <c r="K35" s="28">
        <v>3205000</v>
      </c>
      <c r="M35" s="11">
        <f t="shared" si="2"/>
        <v>-10000</v>
      </c>
      <c r="O35" s="9">
        <f t="shared" si="3"/>
        <v>-3.1201248049921998E-3</v>
      </c>
    </row>
    <row r="36" spans="1:15" x14ac:dyDescent="0.2">
      <c r="A36" s="21" t="s">
        <v>24</v>
      </c>
      <c r="C36" s="28">
        <f>C16-SUM(C29:C35,C37:C48)</f>
        <v>51470000</v>
      </c>
      <c r="E36" s="28">
        <f>E50-SUM(E29:E35,E37:E48)</f>
        <v>48801000</v>
      </c>
      <c r="G36" s="25">
        <f t="shared" si="0"/>
        <v>2669000</v>
      </c>
      <c r="H36" s="26"/>
      <c r="I36" s="9">
        <f t="shared" si="1"/>
        <v>5.4691502223315099E-2</v>
      </c>
      <c r="K36" s="28">
        <v>43953000</v>
      </c>
      <c r="M36" s="11">
        <f t="shared" si="2"/>
        <v>7517000</v>
      </c>
      <c r="O36" s="9">
        <f t="shared" si="3"/>
        <v>0.17102359338384182</v>
      </c>
    </row>
    <row r="37" spans="1:15" x14ac:dyDescent="0.2">
      <c r="A37" s="21" t="s">
        <v>25</v>
      </c>
      <c r="C37" s="27">
        <v>3982000</v>
      </c>
      <c r="E37" s="28">
        <v>4007000</v>
      </c>
      <c r="G37" s="25">
        <f t="shared" si="0"/>
        <v>-25000</v>
      </c>
      <c r="H37" s="26"/>
      <c r="I37" s="9">
        <f t="shared" si="1"/>
        <v>-6.2390816071874224E-3</v>
      </c>
      <c r="K37" s="28">
        <v>4091999.9999999995</v>
      </c>
      <c r="M37" s="11">
        <f t="shared" si="2"/>
        <v>-109999.99999999953</v>
      </c>
      <c r="O37" s="9">
        <f t="shared" si="3"/>
        <v>-2.6881720430107416E-2</v>
      </c>
    </row>
    <row r="38" spans="1:15" x14ac:dyDescent="0.2">
      <c r="A38" s="21" t="s">
        <v>26</v>
      </c>
      <c r="C38" s="27">
        <v>18336000</v>
      </c>
      <c r="E38" s="28">
        <v>17704000</v>
      </c>
      <c r="G38" s="25">
        <f t="shared" si="0"/>
        <v>632000</v>
      </c>
      <c r="H38" s="26"/>
      <c r="I38" s="9">
        <f t="shared" si="1"/>
        <v>3.569814731134207E-2</v>
      </c>
      <c r="K38" s="28">
        <v>16812000</v>
      </c>
      <c r="M38" s="11">
        <f t="shared" si="2"/>
        <v>1524000</v>
      </c>
      <c r="O38" s="9">
        <f t="shared" si="3"/>
        <v>9.0649536045681656E-2</v>
      </c>
    </row>
    <row r="39" spans="1:15" x14ac:dyDescent="0.2">
      <c r="A39" s="21" t="s">
        <v>27</v>
      </c>
      <c r="C39" s="27">
        <v>9607000</v>
      </c>
      <c r="E39" s="28">
        <v>9069000</v>
      </c>
      <c r="G39" s="25">
        <f t="shared" si="0"/>
        <v>538000</v>
      </c>
      <c r="H39" s="26"/>
      <c r="I39" s="9">
        <f t="shared" si="1"/>
        <v>5.9322968353732498E-2</v>
      </c>
      <c r="K39" s="28">
        <v>12099000</v>
      </c>
      <c r="M39" s="11">
        <f t="shared" si="2"/>
        <v>-2492000</v>
      </c>
      <c r="O39" s="9">
        <f t="shared" si="3"/>
        <v>-0.20596743532523348</v>
      </c>
    </row>
    <row r="40" spans="1:15" x14ac:dyDescent="0.2">
      <c r="A40" s="21" t="s">
        <v>28</v>
      </c>
      <c r="C40" s="27">
        <v>53398999.999999993</v>
      </c>
      <c r="E40" s="28">
        <v>52461000</v>
      </c>
      <c r="G40" s="25">
        <f t="shared" si="0"/>
        <v>937999.99999999255</v>
      </c>
      <c r="H40" s="26"/>
      <c r="I40" s="9">
        <f t="shared" si="1"/>
        <v>1.787994891443153E-2</v>
      </c>
      <c r="K40" s="28">
        <v>48563000</v>
      </c>
      <c r="M40" s="11">
        <f t="shared" si="2"/>
        <v>4835999.9999999925</v>
      </c>
      <c r="O40" s="9">
        <f t="shared" si="3"/>
        <v>9.9581986285855337E-2</v>
      </c>
    </row>
    <row r="41" spans="1:15" x14ac:dyDescent="0.2">
      <c r="A41" s="21" t="s">
        <v>29</v>
      </c>
      <c r="C41" s="27">
        <v>9918000</v>
      </c>
      <c r="E41" s="28">
        <v>13012000</v>
      </c>
      <c r="G41" s="25">
        <f t="shared" si="0"/>
        <v>-3094000</v>
      </c>
      <c r="H41" s="26"/>
      <c r="I41" s="9">
        <f t="shared" si="1"/>
        <v>-0.23778051029818628</v>
      </c>
      <c r="K41" s="28">
        <v>14357000</v>
      </c>
      <c r="M41" s="11">
        <f t="shared" si="2"/>
        <v>-4439000</v>
      </c>
      <c r="O41" s="9">
        <f t="shared" si="3"/>
        <v>-0.30918715609110536</v>
      </c>
    </row>
    <row r="42" spans="1:15" x14ac:dyDescent="0.2">
      <c r="A42" s="21" t="s">
        <v>30</v>
      </c>
      <c r="C42" s="27">
        <v>62461000</v>
      </c>
      <c r="E42" s="28">
        <v>63362000</v>
      </c>
      <c r="G42" s="25">
        <f t="shared" si="0"/>
        <v>-901000</v>
      </c>
      <c r="H42" s="26"/>
      <c r="I42" s="9">
        <f t="shared" si="1"/>
        <v>-1.4219879422998011E-2</v>
      </c>
      <c r="K42" s="28">
        <v>63912000</v>
      </c>
      <c r="M42" s="11">
        <f t="shared" si="2"/>
        <v>-1451000</v>
      </c>
      <c r="O42" s="9">
        <f t="shared" si="3"/>
        <v>-2.2703091751157842E-2</v>
      </c>
    </row>
    <row r="43" spans="1:15" x14ac:dyDescent="0.2">
      <c r="A43" s="21" t="s">
        <v>31</v>
      </c>
      <c r="C43" s="27">
        <v>10145000</v>
      </c>
      <c r="E43" s="28">
        <v>10517000</v>
      </c>
      <c r="G43" s="25">
        <f t="shared" si="0"/>
        <v>-372000</v>
      </c>
      <c r="H43" s="26"/>
      <c r="I43" s="9">
        <f t="shared" si="1"/>
        <v>-3.5371303603689265E-2</v>
      </c>
      <c r="K43" s="28">
        <v>9937000</v>
      </c>
      <c r="M43" s="11">
        <f t="shared" si="2"/>
        <v>208000</v>
      </c>
      <c r="O43" s="9">
        <f t="shared" si="3"/>
        <v>2.0931870785951493E-2</v>
      </c>
    </row>
    <row r="44" spans="1:15" x14ac:dyDescent="0.2">
      <c r="A44" s="21" t="s">
        <v>32</v>
      </c>
      <c r="C44" s="27">
        <v>1443651000</v>
      </c>
      <c r="E44" s="28">
        <v>1435170000</v>
      </c>
      <c r="G44" s="25">
        <f t="shared" si="0"/>
        <v>8481000</v>
      </c>
      <c r="H44" s="26"/>
      <c r="I44" s="9">
        <f t="shared" si="1"/>
        <v>5.9094044607955849E-3</v>
      </c>
      <c r="K44" s="28">
        <v>1388516000</v>
      </c>
      <c r="M44" s="11">
        <f t="shared" si="2"/>
        <v>55135000</v>
      </c>
      <c r="O44" s="9">
        <f t="shared" si="3"/>
        <v>3.9707860766458582E-2</v>
      </c>
    </row>
    <row r="45" spans="1:15" x14ac:dyDescent="0.2">
      <c r="A45" s="21" t="s">
        <v>33</v>
      </c>
      <c r="C45" s="27">
        <v>36507000</v>
      </c>
      <c r="E45" s="28">
        <v>34342000</v>
      </c>
      <c r="G45" s="25">
        <f t="shared" si="0"/>
        <v>2165000</v>
      </c>
      <c r="H45" s="26"/>
      <c r="I45" s="9">
        <f t="shared" si="1"/>
        <v>6.304233882709219E-2</v>
      </c>
      <c r="K45" s="28">
        <v>28463000</v>
      </c>
      <c r="L45" s="29"/>
      <c r="M45" s="11">
        <f t="shared" si="2"/>
        <v>8044000</v>
      </c>
      <c r="O45" s="9">
        <f t="shared" si="3"/>
        <v>0.28261251449249902</v>
      </c>
    </row>
    <row r="46" spans="1:15" x14ac:dyDescent="0.2">
      <c r="A46" s="21" t="s">
        <v>34</v>
      </c>
      <c r="C46" s="27">
        <v>133000</v>
      </c>
      <c r="E46" s="28">
        <v>259000</v>
      </c>
      <c r="G46" s="25">
        <f t="shared" si="0"/>
        <v>-126000</v>
      </c>
      <c r="H46" s="26"/>
      <c r="I46" s="9">
        <f t="shared" si="1"/>
        <v>-0.48648648648648651</v>
      </c>
      <c r="K46" s="28">
        <v>228000</v>
      </c>
      <c r="M46" s="11">
        <f t="shared" si="2"/>
        <v>-95000</v>
      </c>
      <c r="O46" s="9">
        <f t="shared" si="3"/>
        <v>-0.41666666666666669</v>
      </c>
    </row>
    <row r="47" spans="1:15" x14ac:dyDescent="0.2">
      <c r="A47" s="30" t="s">
        <v>35</v>
      </c>
      <c r="B47" s="19"/>
      <c r="C47" s="31">
        <v>37000</v>
      </c>
      <c r="D47" s="19"/>
      <c r="E47" s="32">
        <v>41000</v>
      </c>
      <c r="F47" s="19"/>
      <c r="G47" s="25">
        <f t="shared" si="0"/>
        <v>-4000</v>
      </c>
      <c r="H47" s="26"/>
      <c r="I47" s="33">
        <f>IF(E47=0,"        NA",G47/E47)</f>
        <v>-9.7560975609756101E-2</v>
      </c>
      <c r="J47" s="19"/>
      <c r="K47" s="32">
        <v>22000</v>
      </c>
      <c r="L47" s="19"/>
      <c r="M47" s="11">
        <f t="shared" si="2"/>
        <v>15000</v>
      </c>
      <c r="N47" s="19"/>
      <c r="O47" s="16">
        <f t="shared" si="3"/>
        <v>0.68181818181818177</v>
      </c>
    </row>
    <row r="48" spans="1:15" x14ac:dyDescent="0.2">
      <c r="A48" s="30" t="s">
        <v>36</v>
      </c>
      <c r="B48" s="19"/>
      <c r="C48" s="34">
        <v>0</v>
      </c>
      <c r="D48" s="19"/>
      <c r="E48" s="14">
        <v>0</v>
      </c>
      <c r="F48" s="19"/>
      <c r="G48" s="14">
        <f t="shared" si="0"/>
        <v>0</v>
      </c>
      <c r="H48" s="35"/>
      <c r="I48" s="36" t="str">
        <f>IF(E48=0,"        NA",G48/E48)</f>
        <v xml:space="preserve">        NA</v>
      </c>
      <c r="J48" s="19"/>
      <c r="K48" s="14">
        <v>0</v>
      </c>
      <c r="L48" s="19"/>
      <c r="M48" s="14">
        <f t="shared" si="2"/>
        <v>0</v>
      </c>
      <c r="N48" s="19"/>
      <c r="O48" s="37" t="s">
        <v>37</v>
      </c>
    </row>
    <row r="49" spans="1:15" x14ac:dyDescent="0.2">
      <c r="A49" s="21"/>
      <c r="B49" s="19"/>
      <c r="D49" s="19"/>
      <c r="F49" s="19"/>
      <c r="H49" s="19"/>
      <c r="J49" s="19"/>
      <c r="L49" s="19"/>
      <c r="N49" s="19"/>
      <c r="O49" s="9"/>
    </row>
    <row r="50" spans="1:15" ht="16.5" thickBot="1" x14ac:dyDescent="0.3">
      <c r="A50" s="38" t="s">
        <v>38</v>
      </c>
      <c r="B50" s="19"/>
      <c r="C50" s="39">
        <f>SUM(C29:C48)</f>
        <v>2341115000</v>
      </c>
      <c r="D50" s="2"/>
      <c r="E50" s="39">
        <f>E16</f>
        <v>2297165000</v>
      </c>
      <c r="F50" s="2"/>
      <c r="G50" s="40">
        <f>SUM(G29:G48)</f>
        <v>43949999.999999993</v>
      </c>
      <c r="H50" s="41"/>
      <c r="I50" s="20">
        <f>IF(E50=0,0,G50/E50)</f>
        <v>1.9132278264730653E-2</v>
      </c>
      <c r="J50" s="2"/>
      <c r="K50" s="39">
        <f>SUM(K29:K48)</f>
        <v>2260255000</v>
      </c>
      <c r="L50" s="2"/>
      <c r="M50" s="40">
        <f>SUM(M29:M48)</f>
        <v>80859999.99999994</v>
      </c>
      <c r="N50" s="2"/>
      <c r="O50" s="20">
        <f>+M50/K50</f>
        <v>3.5774724533293785E-2</v>
      </c>
    </row>
    <row r="51" spans="1:15" ht="15.75" thickTop="1" x14ac:dyDescent="0.2">
      <c r="B51" s="19"/>
      <c r="F51" s="19"/>
      <c r="H51" s="19"/>
      <c r="J51" s="19"/>
      <c r="L51" s="19"/>
      <c r="N51" s="19"/>
    </row>
    <row r="52" spans="1:15" x14ac:dyDescent="0.2">
      <c r="B52" s="19"/>
      <c r="C52" s="42"/>
      <c r="K52" s="42"/>
      <c r="M52" s="42"/>
    </row>
    <row r="55" spans="1:15" x14ac:dyDescent="0.2">
      <c r="A55" s="1" t="s">
        <v>39</v>
      </c>
      <c r="C55" s="23">
        <f>C50-C29-C44</f>
        <v>463898000</v>
      </c>
      <c r="E55" s="23">
        <f>E50-E29-E44</f>
        <v>452214000</v>
      </c>
      <c r="G55" s="25">
        <f t="shared" ref="G55" si="4">+C55-E55</f>
        <v>11684000</v>
      </c>
      <c r="I55" s="9">
        <f t="shared" ref="I55" si="5">IF(E55=0,0,G55/E55)</f>
        <v>2.5837324806396972E-2</v>
      </c>
      <c r="K55" s="23">
        <f>K50-K29-K44</f>
        <v>424827000</v>
      </c>
      <c r="M55" s="11">
        <f>+C55-K55</f>
        <v>39071000</v>
      </c>
      <c r="O55" s="9">
        <f t="shared" ref="O55" si="6">+M55/K55</f>
        <v>9.1969201580878804E-2</v>
      </c>
    </row>
    <row r="58" spans="1:15" x14ac:dyDescent="0.2">
      <c r="A58" s="21"/>
    </row>
  </sheetData>
  <mergeCells count="13">
    <mergeCell ref="A21:O21"/>
    <mergeCell ref="A22:O22"/>
    <mergeCell ref="A23:O23"/>
    <mergeCell ref="A24:O24"/>
    <mergeCell ref="C26:I26"/>
    <mergeCell ref="M26:O26"/>
    <mergeCell ref="C7:I7"/>
    <mergeCell ref="M7:O7"/>
    <mergeCell ref="A1:O1"/>
    <mergeCell ref="A2:O2"/>
    <mergeCell ref="A3:O3"/>
    <mergeCell ref="A4:O4"/>
    <mergeCell ref="A5:O5"/>
  </mergeCells>
  <printOptions horizontalCentered="1"/>
  <pageMargins left="0.5" right="0.5" top="0.75" bottom="1" header="0.5" footer="0.5"/>
  <pageSetup scale="64" orientation="portrait" r:id="rId1"/>
  <headerFooter alignWithMargins="0"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State of Tennessee: Finance &amp;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C W. Brown</cp:lastModifiedBy>
  <dcterms:created xsi:type="dcterms:W3CDTF">2017-10-12T20:59:15Z</dcterms:created>
  <dcterms:modified xsi:type="dcterms:W3CDTF">2017-10-12T21:09:16Z</dcterms:modified>
</cp:coreProperties>
</file>