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11055"/>
  </bookViews>
  <sheets>
    <sheet name="Table 1" sheetId="1" r:id="rId1"/>
    <sheet name="Table 2" sheetId="2" r:id="rId2"/>
  </sheets>
  <definedNames>
    <definedName name="_xlnm.Print_Area" localSheetId="0">'Table 1'!$A$1:$O$53</definedName>
    <definedName name="_xlnm.Print_Area" localSheetId="1">'Table 2'!$A$1:$O$53</definedName>
  </definedNames>
  <calcPr calcId="145621"/>
</workbook>
</file>

<file path=xl/calcChain.xml><?xml version="1.0" encoding="utf-8"?>
<calcChain xmlns="http://schemas.openxmlformats.org/spreadsheetml/2006/main">
  <c r="C16" i="2" l="1"/>
  <c r="C36" i="2" s="1"/>
  <c r="E16" i="2"/>
  <c r="E50" i="2" s="1"/>
  <c r="K50" i="2"/>
  <c r="I48" i="2"/>
  <c r="M48" i="2"/>
  <c r="M47" i="2"/>
  <c r="O47" i="2" s="1"/>
  <c r="M46" i="2"/>
  <c r="O46" i="2" s="1"/>
  <c r="M45" i="2"/>
  <c r="O45" i="2" s="1"/>
  <c r="M44" i="2"/>
  <c r="O44" i="2" s="1"/>
  <c r="M43" i="2"/>
  <c r="O43" i="2" s="1"/>
  <c r="M42" i="2"/>
  <c r="O42" i="2" s="1"/>
  <c r="M41" i="2"/>
  <c r="O41" i="2" s="1"/>
  <c r="M40" i="2"/>
  <c r="O40" i="2" s="1"/>
  <c r="M39" i="2"/>
  <c r="O39" i="2" s="1"/>
  <c r="M38" i="2"/>
  <c r="O38" i="2" s="1"/>
  <c r="M37" i="2"/>
  <c r="O37" i="2" s="1"/>
  <c r="M35" i="2"/>
  <c r="O35" i="2" s="1"/>
  <c r="M34" i="2"/>
  <c r="O34" i="2" s="1"/>
  <c r="M33" i="2"/>
  <c r="O33" i="2" s="1"/>
  <c r="M32" i="2"/>
  <c r="O32" i="2" s="1"/>
  <c r="M31" i="2"/>
  <c r="O31" i="2" s="1"/>
  <c r="M30" i="2"/>
  <c r="O30" i="2" s="1"/>
  <c r="M29" i="2"/>
  <c r="A23" i="2"/>
  <c r="K16" i="2"/>
  <c r="M13" i="2"/>
  <c r="O13" i="2" s="1"/>
  <c r="M12" i="2"/>
  <c r="O12" i="2" s="1"/>
  <c r="M11" i="2"/>
  <c r="O11" i="2" s="1"/>
  <c r="M26" i="2"/>
  <c r="K26" i="2"/>
  <c r="C26" i="2"/>
  <c r="M14" i="2" l="1"/>
  <c r="O14" i="2" s="1"/>
  <c r="M36" i="2"/>
  <c r="O36" i="2" s="1"/>
  <c r="E36" i="2"/>
  <c r="G36" i="2" s="1"/>
  <c r="M50" i="2"/>
  <c r="O50" i="2" s="1"/>
  <c r="O29" i="2"/>
  <c r="C50" i="2"/>
  <c r="G10" i="2"/>
  <c r="M10" i="2"/>
  <c r="G11" i="2"/>
  <c r="I11" i="2" s="1"/>
  <c r="G12" i="2"/>
  <c r="I12" i="2" s="1"/>
  <c r="G13" i="2"/>
  <c r="I13" i="2" s="1"/>
  <c r="G29" i="2"/>
  <c r="G30" i="2"/>
  <c r="I30" i="2" s="1"/>
  <c r="G31" i="2"/>
  <c r="I31" i="2" s="1"/>
  <c r="G32" i="2"/>
  <c r="I32" i="2" s="1"/>
  <c r="G33" i="2"/>
  <c r="I33" i="2" s="1"/>
  <c r="G34" i="2"/>
  <c r="I34" i="2" s="1"/>
  <c r="G35" i="2"/>
  <c r="I35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G50" i="2" l="1"/>
  <c r="I50" i="2" s="1"/>
  <c r="O10" i="2"/>
  <c r="M16" i="2"/>
  <c r="O16" i="2" s="1"/>
  <c r="G14" i="2"/>
  <c r="I14" i="2" s="1"/>
  <c r="I36" i="2"/>
  <c r="I10" i="2"/>
  <c r="I29" i="2"/>
  <c r="G16" i="2" l="1"/>
  <c r="I16" i="2" s="1"/>
  <c r="C16" i="1" l="1"/>
  <c r="C36" i="1" s="1"/>
  <c r="E16" i="1"/>
  <c r="K50" i="1"/>
  <c r="I48" i="1"/>
  <c r="M48" i="1"/>
  <c r="M47" i="1"/>
  <c r="O47" i="1" s="1"/>
  <c r="M46" i="1"/>
  <c r="O46" i="1" s="1"/>
  <c r="M45" i="1"/>
  <c r="O45" i="1" s="1"/>
  <c r="M44" i="1"/>
  <c r="O44" i="1" s="1"/>
  <c r="M43" i="1"/>
  <c r="O43" i="1" s="1"/>
  <c r="M42" i="1"/>
  <c r="O42" i="1" s="1"/>
  <c r="M41" i="1"/>
  <c r="O41" i="1" s="1"/>
  <c r="M40" i="1"/>
  <c r="O40" i="1" s="1"/>
  <c r="M39" i="1"/>
  <c r="O39" i="1" s="1"/>
  <c r="M38" i="1"/>
  <c r="O38" i="1" s="1"/>
  <c r="M37" i="1"/>
  <c r="O37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A22" i="1"/>
  <c r="K16" i="1"/>
  <c r="M13" i="1"/>
  <c r="O13" i="1" s="1"/>
  <c r="M12" i="1"/>
  <c r="O12" i="1" s="1"/>
  <c r="M11" i="1"/>
  <c r="O11" i="1" s="1"/>
  <c r="M26" i="1"/>
  <c r="K26" i="1"/>
  <c r="C26" i="1"/>
  <c r="M36" i="1" l="1"/>
  <c r="O36" i="1" s="1"/>
  <c r="M14" i="1"/>
  <c r="O14" i="1" s="1"/>
  <c r="G14" i="1"/>
  <c r="I14" i="1"/>
  <c r="M50" i="1"/>
  <c r="O50" i="1" s="1"/>
  <c r="O29" i="1"/>
  <c r="E36" i="1"/>
  <c r="C50" i="1"/>
  <c r="G10" i="1"/>
  <c r="M10" i="1"/>
  <c r="G11" i="1"/>
  <c r="I11" i="1" s="1"/>
  <c r="G12" i="1"/>
  <c r="I12" i="1" s="1"/>
  <c r="G13" i="1"/>
  <c r="I13" i="1" s="1"/>
  <c r="G29" i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G16" i="1" l="1"/>
  <c r="I16" i="1" s="1"/>
  <c r="G36" i="1"/>
  <c r="I36" i="1" s="1"/>
  <c r="M16" i="1"/>
  <c r="O16" i="1" s="1"/>
  <c r="O10" i="1"/>
  <c r="I29" i="1"/>
  <c r="I10" i="1"/>
  <c r="E50" i="1"/>
  <c r="G50" i="1" l="1"/>
  <c r="I50" i="1"/>
</calcChain>
</file>

<file path=xl/sharedStrings.xml><?xml version="1.0" encoding="utf-8"?>
<sst xmlns="http://schemas.openxmlformats.org/spreadsheetml/2006/main" count="105" uniqueCount="44">
  <si>
    <t>Table 1</t>
  </si>
  <si>
    <t>Revenue Collections by Fund</t>
  </si>
  <si>
    <t>October</t>
  </si>
  <si>
    <t>Fund</t>
  </si>
  <si>
    <t>Actual</t>
  </si>
  <si>
    <t>Budgeted</t>
  </si>
  <si>
    <t>B/(W)</t>
  </si>
  <si>
    <t>Percent</t>
  </si>
  <si>
    <t>General Fund</t>
  </si>
  <si>
    <t>Highway Fund</t>
  </si>
  <si>
    <t>Sinking Fund</t>
  </si>
  <si>
    <t>City &amp; County Fund</t>
  </si>
  <si>
    <t>Earmarked Fund</t>
  </si>
  <si>
    <t xml:space="preserve">    Total</t>
  </si>
  <si>
    <t>Revenue Collections by Tax</t>
  </si>
  <si>
    <t>Tax Source</t>
  </si>
  <si>
    <t>Franchise &amp; Excise</t>
  </si>
  <si>
    <t>Income</t>
  </si>
  <si>
    <t>Inheritance &amp; Estate</t>
  </si>
  <si>
    <t>Gasoline</t>
  </si>
  <si>
    <t>Petroleum Special</t>
  </si>
  <si>
    <t>Tobacco</t>
  </si>
  <si>
    <t>Beer</t>
  </si>
  <si>
    <t>Motor Vehicle Registration</t>
  </si>
  <si>
    <t>Motor Vehicle Title</t>
  </si>
  <si>
    <t>Mixed Drink</t>
  </si>
  <si>
    <t>Business</t>
  </si>
  <si>
    <t>Privilege</t>
  </si>
  <si>
    <t>Gross Receipts</t>
  </si>
  <si>
    <t>TVA - In Lieu of Tax Payments</t>
  </si>
  <si>
    <t>Alcoholic Beverage</t>
  </si>
  <si>
    <t>Sales and Use</t>
  </si>
  <si>
    <t>Motor Vehicle Fuel</t>
  </si>
  <si>
    <t>Severance</t>
  </si>
  <si>
    <t>Coin-operated Amusement</t>
  </si>
  <si>
    <t>Unauthorized Substance</t>
  </si>
  <si>
    <t>NA</t>
  </si>
  <si>
    <t>Total</t>
  </si>
  <si>
    <t>2015-2016</t>
  </si>
  <si>
    <t>Table 2</t>
  </si>
  <si>
    <t>Year-to-Date</t>
  </si>
  <si>
    <t>August - October</t>
  </si>
  <si>
    <t>2015 - 2016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</si>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</sst>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5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1" fillId="0" borderId="0" xfId="0" applyFont="1" applyProtection="1"/>
    <xf numFmtId="5" fontId="1" fillId="0" borderId="0" xfId="0" applyNumberFormat="1" applyFont="1" applyProtection="1">
      <protection locked="0"/>
    </xf>
    <xf numFmtId="5" fontId="1" fillId="0" borderId="0" xfId="0" applyNumberFormat="1" applyFont="1"/>
    <xf numFmtId="10" fontId="1" fillId="0" borderId="0" xfId="2" applyNumberFormat="1" applyFont="1"/>
    <xf numFmtId="37" fontId="1" fillId="0" borderId="0" xfId="0" applyNumberFormat="1" applyFont="1" applyProtection="1">
      <protection locked="0"/>
    </xf>
    <xf numFmtId="37" fontId="1" fillId="0" borderId="0" xfId="0" applyNumberFormat="1" applyFont="1"/>
    <xf numFmtId="37" fontId="1" fillId="0" borderId="1" xfId="0" applyNumberFormat="1" applyFont="1" applyBorder="1" applyProtection="1">
      <protection locked="0"/>
    </xf>
    <xf numFmtId="10" fontId="1" fillId="0" borderId="1" xfId="2" applyNumberFormat="1" applyFont="1" applyBorder="1"/>
    <xf numFmtId="37" fontId="1" fillId="0" borderId="1" xfId="0" applyNumberFormat="1" applyFont="1" applyBorder="1"/>
    <xf numFmtId="37" fontId="1" fillId="0" borderId="0" xfId="0" applyNumberFormat="1" applyFont="1" applyBorder="1" applyProtection="1">
      <protection locked="0"/>
    </xf>
    <xf numFmtId="10" fontId="1" fillId="0" borderId="0" xfId="2" applyNumberFormat="1" applyFont="1" applyBorder="1"/>
    <xf numFmtId="0" fontId="2" fillId="0" borderId="0" xfId="0" applyFont="1" applyBorder="1" applyProtection="1"/>
    <xf numFmtId="5" fontId="2" fillId="0" borderId="2" xfId="0" applyNumberFormat="1" applyFont="1" applyBorder="1" applyProtection="1">
      <protection locked="0"/>
    </xf>
    <xf numFmtId="0" fontId="1" fillId="0" borderId="0" xfId="0" applyFont="1" applyBorder="1"/>
    <xf numFmtId="10" fontId="2" fillId="0" borderId="2" xfId="2" applyNumberFormat="1" applyFont="1" applyBorder="1"/>
    <xf numFmtId="0" fontId="3" fillId="0" borderId="0" xfId="0" applyFont="1"/>
    <xf numFmtId="6" fontId="0" fillId="0" borderId="0" xfId="0" applyNumberFormat="1"/>
    <xf numFmtId="6" fontId="1" fillId="0" borderId="0" xfId="0" applyNumberFormat="1" applyFont="1"/>
    <xf numFmtId="38" fontId="0" fillId="0" borderId="0" xfId="0" applyNumberFormat="1"/>
    <xf numFmtId="164" fontId="1" fillId="0" borderId="0" xfId="1" applyNumberFormat="1" applyFont="1"/>
    <xf numFmtId="38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Border="1"/>
    <xf numFmtId="38" fontId="0" fillId="0" borderId="0" xfId="0" applyNumberFormat="1" applyBorder="1"/>
    <xf numFmtId="38" fontId="1" fillId="0" borderId="0" xfId="0" applyNumberFormat="1" applyFont="1" applyBorder="1"/>
    <xf numFmtId="10" fontId="1" fillId="0" borderId="0" xfId="2" applyNumberFormat="1" applyFont="1" applyAlignment="1"/>
    <xf numFmtId="37" fontId="0" fillId="0" borderId="1" xfId="0" applyNumberFormat="1" applyBorder="1"/>
    <xf numFmtId="164" fontId="1" fillId="0" borderId="0" xfId="1" applyNumberFormat="1" applyFont="1" applyBorder="1"/>
    <xf numFmtId="10" fontId="1" fillId="0" borderId="1" xfId="2" applyNumberFormat="1" applyFont="1" applyBorder="1" applyAlignment="1"/>
    <xf numFmtId="10" fontId="1" fillId="0" borderId="1" xfId="2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6" fontId="2" fillId="0" borderId="2" xfId="0" applyNumberFormat="1" applyFont="1" applyBorder="1"/>
    <xf numFmtId="5" fontId="2" fillId="0" borderId="2" xfId="0" applyNumberFormat="1" applyFont="1" applyBorder="1"/>
    <xf numFmtId="6" fontId="2" fillId="0" borderId="0" xfId="0" applyNumberFormat="1" applyFont="1" applyBorder="1"/>
    <xf numFmtId="165" fontId="1" fillId="0" borderId="0" xfId="0" applyNumberFormat="1" applyFont="1"/>
    <xf numFmtId="37" fontId="1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zoomScaleNormal="100" workbookViewId="0">
      <selection activeCell="A6" sqref="A6"/>
    </sheetView>
  </sheetViews>
  <sheetFormatPr defaultRowHeight="15" x14ac:dyDescent="0.2"/>
  <cols>
    <col min="1" max="1" width="23.77734375" style="2" customWidth="1"/>
    <col min="2" max="2" width="0.88671875" style="2" customWidth="1"/>
    <col min="3" max="3" width="14.6640625" style="2" customWidth="1"/>
    <col min="4" max="4" width="0.88671875" style="2" customWidth="1"/>
    <col min="5" max="5" width="13.88671875" style="2" customWidth="1"/>
    <col min="6" max="6" width="0.88671875" style="2" customWidth="1"/>
    <col min="7" max="7" width="12.77734375" style="2" customWidth="1"/>
    <col min="8" max="8" width="0.88671875" style="2" customWidth="1"/>
    <col min="9" max="9" width="8.88671875" style="2"/>
    <col min="10" max="10" width="3.77734375" style="2" customWidth="1"/>
    <col min="11" max="11" width="12.77734375" style="2" customWidth="1"/>
    <col min="12" max="12" width="0.88671875" style="2" customWidth="1"/>
    <col min="13" max="13" width="12.77734375" style="2" customWidth="1"/>
    <col min="14" max="14" width="0.88671875" style="2" customWidth="1"/>
    <col min="15" max="16384" width="8.88671875" style="2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" t="s">
        <v>38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1:15" ht="15.75" x14ac:dyDescent="0.25">
      <c r="A7" s="4"/>
      <c r="B7" s="4"/>
      <c r="C7" s="5">
        <v>2015</v>
      </c>
      <c r="D7" s="5"/>
      <c r="E7" s="5"/>
      <c r="F7" s="5"/>
      <c r="G7" s="5"/>
      <c r="H7" s="5"/>
      <c r="I7" s="5"/>
      <c r="J7" s="4"/>
      <c r="K7" s="6">
        <v>2014</v>
      </c>
      <c r="L7" s="7"/>
      <c r="M7" s="5">
        <v>2015</v>
      </c>
      <c r="N7" s="5"/>
      <c r="O7" s="5"/>
    </row>
    <row r="8" spans="1:15" ht="15.75" x14ac:dyDescent="0.25">
      <c r="A8" s="8" t="s">
        <v>3</v>
      </c>
      <c r="B8" s="4"/>
      <c r="C8" s="8" t="s">
        <v>4</v>
      </c>
      <c r="D8" s="4"/>
      <c r="E8" s="8" t="s">
        <v>5</v>
      </c>
      <c r="F8" s="4"/>
      <c r="G8" s="8" t="s">
        <v>6</v>
      </c>
      <c r="H8" s="6"/>
      <c r="I8" s="8" t="s">
        <v>7</v>
      </c>
      <c r="J8" s="4"/>
      <c r="K8" s="8" t="s">
        <v>4</v>
      </c>
      <c r="L8" s="4"/>
      <c r="M8" s="8" t="s">
        <v>6</v>
      </c>
      <c r="N8" s="4"/>
      <c r="O8" s="8" t="s">
        <v>7</v>
      </c>
    </row>
    <row r="10" spans="1:15" ht="15.75" customHeight="1" x14ac:dyDescent="0.2">
      <c r="A10" s="9" t="s">
        <v>8</v>
      </c>
      <c r="C10" s="10">
        <v>805973000</v>
      </c>
      <c r="E10" s="10">
        <v>714961000</v>
      </c>
      <c r="G10" s="11">
        <f>+C10-E10</f>
        <v>91012000</v>
      </c>
      <c r="I10" s="12">
        <f>IF(E10=0,0,G10/E10)</f>
        <v>0.12729645393245226</v>
      </c>
      <c r="K10" s="11">
        <v>710380000</v>
      </c>
      <c r="M10" s="11">
        <f>+C10-K10</f>
        <v>95593000</v>
      </c>
      <c r="O10" s="12">
        <f>+M10/K10</f>
        <v>0.13456600692587067</v>
      </c>
    </row>
    <row r="11" spans="1:15" ht="15.75" customHeight="1" x14ac:dyDescent="0.2">
      <c r="A11" s="9" t="s">
        <v>9</v>
      </c>
      <c r="C11" s="13">
        <v>54333000</v>
      </c>
      <c r="E11" s="13">
        <v>58937000</v>
      </c>
      <c r="G11" s="13">
        <f>+C11-E11</f>
        <v>-4604000</v>
      </c>
      <c r="I11" s="12">
        <f>IF(E11=0,0,G11/E11)</f>
        <v>-7.8117311705719672E-2</v>
      </c>
      <c r="K11" s="13">
        <v>60067000</v>
      </c>
      <c r="M11" s="14">
        <f>+C11-K11</f>
        <v>-5734000</v>
      </c>
      <c r="O11" s="12">
        <f>+M11/K11</f>
        <v>-9.5460069588959001E-2</v>
      </c>
    </row>
    <row r="12" spans="1:15" ht="15.75" customHeight="1" x14ac:dyDescent="0.2">
      <c r="A12" s="9" t="s">
        <v>10</v>
      </c>
      <c r="C12" s="13">
        <v>34384000</v>
      </c>
      <c r="E12" s="13">
        <v>34014000</v>
      </c>
      <c r="G12" s="13">
        <f>+C12-E12</f>
        <v>370000</v>
      </c>
      <c r="I12" s="12">
        <f>IF(E12=0,0,G12/E12)</f>
        <v>1.0877873816663726E-2</v>
      </c>
      <c r="K12" s="13">
        <v>31273000</v>
      </c>
      <c r="M12" s="14">
        <f>+C12-K12</f>
        <v>3111000</v>
      </c>
      <c r="O12" s="12">
        <f>+M12/K12</f>
        <v>9.9478783615259164E-2</v>
      </c>
    </row>
    <row r="13" spans="1:15" ht="15.75" customHeight="1" x14ac:dyDescent="0.2">
      <c r="A13" s="9" t="s">
        <v>11</v>
      </c>
      <c r="C13" s="13">
        <v>72493000</v>
      </c>
      <c r="E13" s="13">
        <v>68539000</v>
      </c>
      <c r="G13" s="13">
        <f>+C13-E13</f>
        <v>3954000</v>
      </c>
      <c r="I13" s="12">
        <f>IF(E13=0,0,G13/E13)</f>
        <v>5.768978245962153E-2</v>
      </c>
      <c r="K13" s="13">
        <v>68796000</v>
      </c>
      <c r="M13" s="14">
        <f>+C13-K13</f>
        <v>3697000</v>
      </c>
      <c r="O13" s="12">
        <f>+M13/K13</f>
        <v>5.3738589452875164E-2</v>
      </c>
    </row>
    <row r="14" spans="1:15" ht="15.75" customHeight="1" x14ac:dyDescent="0.2">
      <c r="A14" s="9" t="s">
        <v>12</v>
      </c>
      <c r="C14" s="15">
        <v>3583000</v>
      </c>
      <c r="E14" s="15">
        <v>3583000</v>
      </c>
      <c r="G14" s="15">
        <f>+C14-E14</f>
        <v>0</v>
      </c>
      <c r="I14" s="16">
        <f>IF(E14=0,0,G14/E14)</f>
        <v>0</v>
      </c>
      <c r="K14" s="15">
        <v>3584000</v>
      </c>
      <c r="M14" s="17">
        <f>+C14-K14</f>
        <v>-1000</v>
      </c>
      <c r="O14" s="16">
        <f>+M14/K14</f>
        <v>-2.7901785714285713E-4</v>
      </c>
    </row>
    <row r="15" spans="1:15" ht="15.75" customHeight="1" x14ac:dyDescent="0.2">
      <c r="A15" s="9"/>
      <c r="C15" s="18"/>
      <c r="E15" s="18"/>
      <c r="G15" s="18"/>
      <c r="I15" s="19"/>
      <c r="K15" s="18"/>
      <c r="M15" s="14"/>
      <c r="O15" s="12"/>
    </row>
    <row r="16" spans="1:15" ht="15.75" customHeight="1" thickBot="1" x14ac:dyDescent="0.3">
      <c r="A16" s="20" t="s">
        <v>13</v>
      </c>
      <c r="C16" s="21">
        <f>SUM(C10:C14)</f>
        <v>970766000</v>
      </c>
      <c r="D16" s="22"/>
      <c r="E16" s="21">
        <f>SUM(E10:E14)</f>
        <v>880034000</v>
      </c>
      <c r="F16" s="22"/>
      <c r="G16" s="21">
        <f>SUM(G10:G14)</f>
        <v>90732000</v>
      </c>
      <c r="H16" s="22"/>
      <c r="I16" s="23">
        <f>IF(E16=0,0,G16/E16)</f>
        <v>0.10310056202373999</v>
      </c>
      <c r="J16" s="22"/>
      <c r="K16" s="21">
        <f>SUM(K10:K14)</f>
        <v>874100000</v>
      </c>
      <c r="L16" s="22"/>
      <c r="M16" s="21">
        <f>SUM(M10:M14)</f>
        <v>96666000</v>
      </c>
      <c r="N16" s="22"/>
      <c r="O16" s="23">
        <f>+M16/K16</f>
        <v>0.11058917743965221</v>
      </c>
    </row>
    <row r="17" spans="1:15" ht="15.75" thickTop="1" x14ac:dyDescent="0.2"/>
    <row r="21" spans="1:15" ht="15.75" x14ac:dyDescent="0.25">
      <c r="A21" s="1" t="s">
        <v>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 t="str">
        <f>A3</f>
        <v>October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x14ac:dyDescent="0.25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.75" x14ac:dyDescent="0.25">
      <c r="A26" s="4"/>
      <c r="B26" s="4"/>
      <c r="C26" s="5">
        <f>C7</f>
        <v>2015</v>
      </c>
      <c r="D26" s="5"/>
      <c r="E26" s="5"/>
      <c r="F26" s="5"/>
      <c r="G26" s="5"/>
      <c r="H26" s="5"/>
      <c r="I26" s="5"/>
      <c r="J26" s="4"/>
      <c r="K26" s="6">
        <f>K7</f>
        <v>2014</v>
      </c>
      <c r="L26" s="7"/>
      <c r="M26" s="5">
        <f>M7</f>
        <v>2015</v>
      </c>
      <c r="N26" s="5"/>
      <c r="O26" s="5"/>
    </row>
    <row r="27" spans="1:15" ht="15.75" x14ac:dyDescent="0.25">
      <c r="A27" s="8" t="s">
        <v>15</v>
      </c>
      <c r="B27" s="4"/>
      <c r="C27" s="8" t="s">
        <v>4</v>
      </c>
      <c r="D27" s="4"/>
      <c r="E27" s="8" t="s">
        <v>5</v>
      </c>
      <c r="F27" s="4"/>
      <c r="G27" s="8" t="s">
        <v>6</v>
      </c>
      <c r="H27" s="6"/>
      <c r="I27" s="8" t="s">
        <v>7</v>
      </c>
      <c r="J27" s="4"/>
      <c r="K27" s="8" t="s">
        <v>4</v>
      </c>
      <c r="L27" s="4"/>
      <c r="M27" s="8" t="s">
        <v>6</v>
      </c>
      <c r="N27" s="4"/>
      <c r="O27" s="8" t="s">
        <v>7</v>
      </c>
    </row>
    <row r="29" spans="1:15" x14ac:dyDescent="0.2">
      <c r="A29" s="24" t="s">
        <v>16</v>
      </c>
      <c r="C29" s="25">
        <v>77385000</v>
      </c>
      <c r="E29" s="26">
        <v>38400000</v>
      </c>
      <c r="G29" s="11">
        <f t="shared" ref="G29:G48" si="0">+C29-E29</f>
        <v>38985000</v>
      </c>
      <c r="H29" s="11"/>
      <c r="I29" s="12">
        <f t="shared" ref="I29:I46" si="1">IF(E29=0,0,G29/E29)</f>
        <v>1.0152343749999999</v>
      </c>
      <c r="K29" s="26">
        <v>26820000</v>
      </c>
      <c r="M29" s="11">
        <f t="shared" ref="M29:M48" si="2">+C29-K29</f>
        <v>50565000</v>
      </c>
      <c r="O29" s="12">
        <f t="shared" ref="O29:O47" si="3">+M29/K29</f>
        <v>1.8853467561521253</v>
      </c>
    </row>
    <row r="30" spans="1:15" x14ac:dyDescent="0.2">
      <c r="A30" s="24" t="s">
        <v>17</v>
      </c>
      <c r="C30" s="27">
        <v>6455000</v>
      </c>
      <c r="E30" s="14">
        <v>3632000</v>
      </c>
      <c r="G30" s="28">
        <f t="shared" si="0"/>
        <v>2823000</v>
      </c>
      <c r="H30" s="28"/>
      <c r="I30" s="12">
        <f t="shared" si="1"/>
        <v>0.77725770925110127</v>
      </c>
      <c r="K30" s="14">
        <v>5490000</v>
      </c>
      <c r="M30" s="14">
        <f t="shared" si="2"/>
        <v>965000</v>
      </c>
      <c r="O30" s="12">
        <f t="shared" si="3"/>
        <v>0.17577413479052822</v>
      </c>
    </row>
    <row r="31" spans="1:15" x14ac:dyDescent="0.2">
      <c r="A31" s="24" t="s">
        <v>18</v>
      </c>
      <c r="C31" s="27">
        <v>3490000</v>
      </c>
      <c r="E31" s="29">
        <v>2894000</v>
      </c>
      <c r="G31" s="28">
        <f t="shared" si="0"/>
        <v>596000</v>
      </c>
      <c r="H31" s="28"/>
      <c r="I31" s="12">
        <f t="shared" si="1"/>
        <v>0.20594333102971665</v>
      </c>
      <c r="K31" s="29">
        <v>10081999.999999998</v>
      </c>
      <c r="M31" s="14">
        <f t="shared" si="2"/>
        <v>-6591999.9999999981</v>
      </c>
      <c r="O31" s="12">
        <f t="shared" si="3"/>
        <v>-0.65383852410236054</v>
      </c>
    </row>
    <row r="32" spans="1:15" x14ac:dyDescent="0.2">
      <c r="A32" s="24" t="s">
        <v>19</v>
      </c>
      <c r="C32" s="27">
        <v>53571000</v>
      </c>
      <c r="E32" s="29">
        <v>51220000</v>
      </c>
      <c r="G32" s="28">
        <f t="shared" si="0"/>
        <v>2351000</v>
      </c>
      <c r="H32" s="28"/>
      <c r="I32" s="12">
        <f t="shared" si="1"/>
        <v>4.5900039047247168E-2</v>
      </c>
      <c r="K32" s="29">
        <v>51726000</v>
      </c>
      <c r="M32" s="14">
        <f t="shared" si="2"/>
        <v>1845000</v>
      </c>
      <c r="O32" s="12">
        <f t="shared" si="3"/>
        <v>3.5668715926226655E-2</v>
      </c>
    </row>
    <row r="33" spans="1:15" x14ac:dyDescent="0.2">
      <c r="A33" s="24" t="s">
        <v>20</v>
      </c>
      <c r="C33" s="27">
        <v>5513000</v>
      </c>
      <c r="E33" s="29">
        <v>5391000</v>
      </c>
      <c r="G33" s="28">
        <f t="shared" si="0"/>
        <v>122000</v>
      </c>
      <c r="H33" s="28"/>
      <c r="I33" s="12">
        <f t="shared" si="1"/>
        <v>2.2630309775551846E-2</v>
      </c>
      <c r="K33" s="29">
        <v>5371000</v>
      </c>
      <c r="M33" s="14">
        <f t="shared" si="2"/>
        <v>142000</v>
      </c>
      <c r="O33" s="12">
        <f t="shared" si="3"/>
        <v>2.6438279649972071E-2</v>
      </c>
    </row>
    <row r="34" spans="1:15" x14ac:dyDescent="0.2">
      <c r="A34" s="24" t="s">
        <v>21</v>
      </c>
      <c r="C34" s="27">
        <v>21893000</v>
      </c>
      <c r="E34" s="29">
        <v>21318000</v>
      </c>
      <c r="G34" s="28">
        <f t="shared" si="0"/>
        <v>575000</v>
      </c>
      <c r="H34" s="28"/>
      <c r="I34" s="12">
        <f t="shared" si="1"/>
        <v>2.6972511492635333E-2</v>
      </c>
      <c r="K34" s="29">
        <v>26342000</v>
      </c>
      <c r="M34" s="14">
        <f t="shared" si="2"/>
        <v>-4449000</v>
      </c>
      <c r="O34" s="12">
        <f t="shared" si="3"/>
        <v>-0.16889378179333384</v>
      </c>
    </row>
    <row r="35" spans="1:15" x14ac:dyDescent="0.2">
      <c r="A35" s="24" t="s">
        <v>22</v>
      </c>
      <c r="C35" s="27">
        <v>1595000</v>
      </c>
      <c r="E35" s="29">
        <v>1527000</v>
      </c>
      <c r="G35" s="28">
        <f t="shared" si="0"/>
        <v>68000</v>
      </c>
      <c r="H35" s="28"/>
      <c r="I35" s="12">
        <f t="shared" si="1"/>
        <v>4.4531761624099539E-2</v>
      </c>
      <c r="K35" s="29">
        <v>1590000</v>
      </c>
      <c r="M35" s="14">
        <f t="shared" si="2"/>
        <v>5000</v>
      </c>
      <c r="O35" s="12">
        <f t="shared" si="3"/>
        <v>3.1446540880503146E-3</v>
      </c>
    </row>
    <row r="36" spans="1:15" x14ac:dyDescent="0.2">
      <c r="A36" s="24" t="s">
        <v>23</v>
      </c>
      <c r="C36" s="29">
        <f>C16-SUM(C29:C35,C37:C48)</f>
        <v>21207000</v>
      </c>
      <c r="E36" s="29">
        <f>E16-SUM(E29:E35,E37:E48)</f>
        <v>19652000</v>
      </c>
      <c r="G36" s="28">
        <f t="shared" si="0"/>
        <v>1555000</v>
      </c>
      <c r="H36" s="28"/>
      <c r="I36" s="12">
        <f t="shared" si="1"/>
        <v>7.9126806431915331E-2</v>
      </c>
      <c r="K36" s="29">
        <v>21114000</v>
      </c>
      <c r="M36" s="14">
        <f t="shared" si="2"/>
        <v>93000</v>
      </c>
      <c r="O36" s="12">
        <f t="shared" si="3"/>
        <v>4.4046604148905936E-3</v>
      </c>
    </row>
    <row r="37" spans="1:15" x14ac:dyDescent="0.2">
      <c r="A37" s="24" t="s">
        <v>24</v>
      </c>
      <c r="C37" s="27">
        <v>1919000</v>
      </c>
      <c r="E37" s="29">
        <v>1536000</v>
      </c>
      <c r="G37" s="28">
        <f t="shared" si="0"/>
        <v>383000</v>
      </c>
      <c r="H37" s="28"/>
      <c r="I37" s="12">
        <f t="shared" si="1"/>
        <v>0.24934895833333334</v>
      </c>
      <c r="K37" s="29">
        <v>1170000</v>
      </c>
      <c r="M37" s="14">
        <f t="shared" si="2"/>
        <v>749000</v>
      </c>
      <c r="O37" s="12">
        <f t="shared" si="3"/>
        <v>0.64017094017094012</v>
      </c>
    </row>
    <row r="38" spans="1:15" x14ac:dyDescent="0.2">
      <c r="A38" s="24" t="s">
        <v>25</v>
      </c>
      <c r="C38" s="27">
        <v>7554000</v>
      </c>
      <c r="E38" s="29">
        <v>7007000</v>
      </c>
      <c r="G38" s="28">
        <f t="shared" si="0"/>
        <v>547000</v>
      </c>
      <c r="H38" s="28"/>
      <c r="I38" s="12">
        <f t="shared" si="1"/>
        <v>7.8064792350506632E-2</v>
      </c>
      <c r="K38" s="29">
        <v>6860000</v>
      </c>
      <c r="M38" s="14">
        <f t="shared" si="2"/>
        <v>694000</v>
      </c>
      <c r="O38" s="12">
        <f t="shared" si="3"/>
        <v>0.10116618075801749</v>
      </c>
    </row>
    <row r="39" spans="1:15" x14ac:dyDescent="0.2">
      <c r="A39" s="24" t="s">
        <v>26</v>
      </c>
      <c r="C39" s="27">
        <v>6749000</v>
      </c>
      <c r="E39" s="29">
        <v>4023000</v>
      </c>
      <c r="G39" s="28">
        <f t="shared" si="0"/>
        <v>2726000</v>
      </c>
      <c r="H39" s="28"/>
      <c r="I39" s="12">
        <f t="shared" si="1"/>
        <v>0.67760377827491924</v>
      </c>
      <c r="K39" s="29">
        <v>4067999.9999999995</v>
      </c>
      <c r="M39" s="14">
        <f t="shared" si="2"/>
        <v>2681000.0000000005</v>
      </c>
      <c r="O39" s="12">
        <f t="shared" si="3"/>
        <v>0.65904621435594901</v>
      </c>
    </row>
    <row r="40" spans="1:15" x14ac:dyDescent="0.2">
      <c r="A40" s="24" t="s">
        <v>27</v>
      </c>
      <c r="C40" s="27">
        <v>28784000.000000004</v>
      </c>
      <c r="E40" s="29">
        <v>25656000</v>
      </c>
      <c r="G40" s="28">
        <f t="shared" si="0"/>
        <v>3128000.0000000037</v>
      </c>
      <c r="H40" s="28"/>
      <c r="I40" s="12">
        <f t="shared" si="1"/>
        <v>0.12192079825381992</v>
      </c>
      <c r="K40" s="29">
        <v>28915999.999999996</v>
      </c>
      <c r="M40" s="14">
        <f t="shared" si="2"/>
        <v>-131999.99999999255</v>
      </c>
      <c r="O40" s="12">
        <f t="shared" si="3"/>
        <v>-4.5649467422877498E-3</v>
      </c>
    </row>
    <row r="41" spans="1:15" x14ac:dyDescent="0.2">
      <c r="A41" s="24" t="s">
        <v>28</v>
      </c>
      <c r="C41" s="27">
        <v>287000</v>
      </c>
      <c r="E41" s="29">
        <v>105000</v>
      </c>
      <c r="G41" s="28">
        <f t="shared" si="0"/>
        <v>182000</v>
      </c>
      <c r="H41" s="28"/>
      <c r="I41" s="12">
        <f t="shared" si="1"/>
        <v>1.7333333333333334</v>
      </c>
      <c r="K41" s="29">
        <v>12000</v>
      </c>
      <c r="M41" s="14">
        <f t="shared" si="2"/>
        <v>275000</v>
      </c>
      <c r="O41" s="12">
        <f t="shared" si="3"/>
        <v>22.916666666666668</v>
      </c>
    </row>
    <row r="42" spans="1:15" x14ac:dyDescent="0.2">
      <c r="A42" s="24" t="s">
        <v>29</v>
      </c>
      <c r="C42" s="27">
        <v>28454000</v>
      </c>
      <c r="E42" s="29">
        <v>29062000</v>
      </c>
      <c r="G42" s="28">
        <f t="shared" si="0"/>
        <v>-608000</v>
      </c>
      <c r="H42" s="28"/>
      <c r="I42" s="12">
        <f t="shared" si="1"/>
        <v>-2.0920790035097378E-2</v>
      </c>
      <c r="K42" s="29">
        <v>28623000</v>
      </c>
      <c r="M42" s="14">
        <f t="shared" si="2"/>
        <v>-169000</v>
      </c>
      <c r="O42" s="12">
        <f t="shared" si="3"/>
        <v>-5.9043426614959994E-3</v>
      </c>
    </row>
    <row r="43" spans="1:15" x14ac:dyDescent="0.2">
      <c r="A43" s="24" t="s">
        <v>30</v>
      </c>
      <c r="C43" s="27">
        <v>5222000</v>
      </c>
      <c r="E43" s="29">
        <v>4332000</v>
      </c>
      <c r="G43" s="28">
        <f t="shared" si="0"/>
        <v>890000</v>
      </c>
      <c r="H43" s="28"/>
      <c r="I43" s="12">
        <f t="shared" si="1"/>
        <v>0.20544783010156972</v>
      </c>
      <c r="K43" s="29">
        <v>4453000</v>
      </c>
      <c r="M43" s="14">
        <f t="shared" si="2"/>
        <v>769000</v>
      </c>
      <c r="O43" s="12">
        <f t="shared" si="3"/>
        <v>0.17269256680889289</v>
      </c>
    </row>
    <row r="44" spans="1:15" x14ac:dyDescent="0.2">
      <c r="A44" s="24" t="s">
        <v>31</v>
      </c>
      <c r="C44" s="27">
        <v>684195000</v>
      </c>
      <c r="E44" s="29">
        <v>647379000</v>
      </c>
      <c r="G44" s="28">
        <f t="shared" si="0"/>
        <v>36816000</v>
      </c>
      <c r="H44" s="28"/>
      <c r="I44" s="12">
        <f t="shared" si="1"/>
        <v>5.6869314574615491E-2</v>
      </c>
      <c r="K44" s="29">
        <v>635126000</v>
      </c>
      <c r="M44" s="14">
        <f t="shared" si="2"/>
        <v>49069000</v>
      </c>
      <c r="O44" s="12">
        <f t="shared" si="3"/>
        <v>7.7258685678117417E-2</v>
      </c>
    </row>
    <row r="45" spans="1:15" x14ac:dyDescent="0.2">
      <c r="A45" s="24" t="s">
        <v>32</v>
      </c>
      <c r="C45" s="27">
        <v>16354000</v>
      </c>
      <c r="E45" s="29">
        <v>16632000</v>
      </c>
      <c r="G45" s="28">
        <f t="shared" si="0"/>
        <v>-278000</v>
      </c>
      <c r="H45" s="28"/>
      <c r="I45" s="12">
        <f t="shared" si="1"/>
        <v>-1.6714766714766714E-2</v>
      </c>
      <c r="K45" s="29">
        <v>16023000</v>
      </c>
      <c r="L45" s="30"/>
      <c r="M45" s="14">
        <f t="shared" si="2"/>
        <v>331000</v>
      </c>
      <c r="O45" s="12">
        <f t="shared" si="3"/>
        <v>2.0657804406166137E-2</v>
      </c>
    </row>
    <row r="46" spans="1:15" x14ac:dyDescent="0.2">
      <c r="A46" s="24" t="s">
        <v>33</v>
      </c>
      <c r="C46" s="27">
        <v>136000</v>
      </c>
      <c r="E46" s="29">
        <v>249000</v>
      </c>
      <c r="G46" s="28">
        <f t="shared" si="0"/>
        <v>-113000</v>
      </c>
      <c r="H46" s="28"/>
      <c r="I46" s="12">
        <f t="shared" si="1"/>
        <v>-0.45381526104417669</v>
      </c>
      <c r="K46" s="29">
        <v>306000</v>
      </c>
      <c r="M46" s="14">
        <f t="shared" si="2"/>
        <v>-170000</v>
      </c>
      <c r="O46" s="12">
        <f t="shared" si="3"/>
        <v>-0.55555555555555558</v>
      </c>
    </row>
    <row r="47" spans="1:15" x14ac:dyDescent="0.2">
      <c r="A47" s="31" t="s">
        <v>34</v>
      </c>
      <c r="B47" s="22"/>
      <c r="C47" s="32">
        <v>3000</v>
      </c>
      <c r="D47" s="22"/>
      <c r="E47" s="33">
        <v>19000</v>
      </c>
      <c r="F47" s="22"/>
      <c r="G47" s="28">
        <f t="shared" si="0"/>
        <v>-16000</v>
      </c>
      <c r="H47" s="28"/>
      <c r="I47" s="34">
        <f>IF(E47=0,"        NA",G47/E47)</f>
        <v>-0.84210526315789469</v>
      </c>
      <c r="J47" s="22"/>
      <c r="K47" s="33">
        <v>8000</v>
      </c>
      <c r="L47" s="22"/>
      <c r="M47" s="14">
        <f t="shared" si="2"/>
        <v>-5000</v>
      </c>
      <c r="N47" s="22"/>
      <c r="O47" s="19">
        <f t="shared" si="3"/>
        <v>-0.625</v>
      </c>
    </row>
    <row r="48" spans="1:15" x14ac:dyDescent="0.2">
      <c r="A48" s="31" t="s">
        <v>35</v>
      </c>
      <c r="B48" s="22"/>
      <c r="C48" s="35">
        <v>0</v>
      </c>
      <c r="D48" s="22"/>
      <c r="E48" s="17">
        <v>0</v>
      </c>
      <c r="F48" s="22"/>
      <c r="G48" s="17">
        <f t="shared" si="0"/>
        <v>0</v>
      </c>
      <c r="H48" s="36"/>
      <c r="I48" s="37" t="str">
        <f>IF(E48=0,"        NA",G48/E48)</f>
        <v xml:space="preserve">        NA</v>
      </c>
      <c r="J48" s="22"/>
      <c r="K48" s="17">
        <v>0</v>
      </c>
      <c r="L48" s="22"/>
      <c r="M48" s="17">
        <f t="shared" si="2"/>
        <v>0</v>
      </c>
      <c r="N48" s="22"/>
      <c r="O48" s="38" t="s">
        <v>36</v>
      </c>
    </row>
    <row r="49" spans="1:15" x14ac:dyDescent="0.2">
      <c r="A49" s="24"/>
      <c r="B49" s="22"/>
      <c r="D49" s="22"/>
      <c r="F49" s="22"/>
      <c r="H49" s="22"/>
      <c r="J49" s="22"/>
      <c r="L49" s="22"/>
      <c r="N49" s="22"/>
      <c r="O49" s="12"/>
    </row>
    <row r="50" spans="1:15" ht="16.5" thickBot="1" x14ac:dyDescent="0.3">
      <c r="A50" s="39" t="s">
        <v>37</v>
      </c>
      <c r="B50" s="22"/>
      <c r="C50" s="40">
        <f>C16</f>
        <v>970766000</v>
      </c>
      <c r="D50" s="4"/>
      <c r="E50" s="40">
        <f>SUM(E29:E48)</f>
        <v>880034000</v>
      </c>
      <c r="F50" s="4"/>
      <c r="G50" s="41">
        <f>SUM(G29:G48)</f>
        <v>90732000</v>
      </c>
      <c r="H50" s="42"/>
      <c r="I50" s="23">
        <f>IF(E50=0,0,G50/E50)</f>
        <v>0.10310056202373999</v>
      </c>
      <c r="J50" s="4"/>
      <c r="K50" s="40">
        <f>SUM(K29:K48)</f>
        <v>874100000</v>
      </c>
      <c r="L50" s="4"/>
      <c r="M50" s="41">
        <f>SUM(M29:M48)</f>
        <v>96666000</v>
      </c>
      <c r="N50" s="4"/>
      <c r="O50" s="23">
        <f>+M50/K50</f>
        <v>0.11058917743965221</v>
      </c>
    </row>
    <row r="51" spans="1:15" ht="15.75" thickTop="1" x14ac:dyDescent="0.2">
      <c r="B51" s="22"/>
      <c r="F51" s="22"/>
      <c r="H51" s="22"/>
      <c r="J51" s="22"/>
      <c r="L51" s="22"/>
      <c r="N51" s="22"/>
    </row>
    <row r="52" spans="1:15" x14ac:dyDescent="0.2">
      <c r="B52" s="22"/>
      <c r="C52" s="43"/>
      <c r="K52" s="43"/>
      <c r="M52" s="43"/>
    </row>
    <row r="56" spans="1:15" x14ac:dyDescent="0.2">
      <c r="C56" s="26"/>
      <c r="E56" s="26"/>
      <c r="G56" s="28"/>
      <c r="I56" s="12"/>
      <c r="K56" s="26"/>
      <c r="M56" s="14"/>
      <c r="O56" s="12"/>
    </row>
    <row r="58" spans="1:15" x14ac:dyDescent="0.2">
      <c r="A58" s="24"/>
    </row>
  </sheetData>
  <mergeCells count="11">
    <mergeCell ref="A21:O21"/>
    <mergeCell ref="A22:O22"/>
    <mergeCell ref="A23:O23"/>
    <mergeCell ref="C26:I26"/>
    <mergeCell ref="M26:O26"/>
    <mergeCell ref="A1:O1"/>
    <mergeCell ref="A2:O2"/>
    <mergeCell ref="A3:O3"/>
    <mergeCell ref="A4:O4"/>
    <mergeCell ref="C7:I7"/>
    <mergeCell ref="M7:O7"/>
  </mergeCells>
  <printOptions horizontalCentered="1"/>
  <pageMargins left="0.5" right="0.5" top="1.25" bottom="1" header="0.5" footer="0.5"/>
  <pageSetup scale="68" orientation="portrait" r:id="rId1"/>
  <headerFooter alignWithMargins="0">
    <oddFooter>&amp;L&amp;F&amp;R&amp;D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zoomScale="85" zoomScaleNormal="85" workbookViewId="0">
      <selection activeCell="A6" sqref="A6"/>
    </sheetView>
  </sheetViews>
  <sheetFormatPr defaultRowHeight="15" x14ac:dyDescent="0.2"/>
  <cols>
    <col min="1" max="1" width="23.77734375" style="2" customWidth="1"/>
    <col min="2" max="2" width="0.88671875" style="2" customWidth="1"/>
    <col min="3" max="3" width="14.6640625" style="2" customWidth="1"/>
    <col min="4" max="4" width="0.88671875" style="2" customWidth="1"/>
    <col min="5" max="5" width="14.77734375" style="2" bestFit="1" customWidth="1"/>
    <col min="6" max="6" width="0.88671875" style="2" customWidth="1"/>
    <col min="7" max="7" width="13.77734375" style="2" customWidth="1"/>
    <col min="8" max="8" width="0.88671875" style="2" customWidth="1"/>
    <col min="9" max="9" width="8.88671875" style="2"/>
    <col min="10" max="10" width="3.77734375" style="2" customWidth="1"/>
    <col min="11" max="11" width="14.77734375" style="2" bestFit="1" customWidth="1"/>
    <col min="12" max="12" width="0.88671875" style="2" customWidth="1"/>
    <col min="13" max="13" width="13.77734375" style="2" customWidth="1"/>
    <col min="14" max="14" width="0.88671875" style="2" customWidth="1"/>
    <col min="15" max="16384" width="8.88671875" style="2"/>
  </cols>
  <sheetData>
    <row r="1" spans="1:15" ht="15.75" x14ac:dyDescent="0.2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x14ac:dyDescent="0.25">
      <c r="A3" s="1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" t="s">
        <v>41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1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7" spans="1:15" ht="15.75" x14ac:dyDescent="0.25">
      <c r="A7" s="4"/>
      <c r="B7" s="4"/>
      <c r="C7" s="5" t="s">
        <v>42</v>
      </c>
      <c r="D7" s="5"/>
      <c r="E7" s="5"/>
      <c r="F7" s="5"/>
      <c r="G7" s="5"/>
      <c r="H7" s="5"/>
      <c r="I7" s="5"/>
      <c r="J7" s="4"/>
      <c r="K7" s="6" t="s">
        <v>43</v>
      </c>
      <c r="L7" s="7"/>
      <c r="M7" s="5" t="s">
        <v>38</v>
      </c>
      <c r="N7" s="5"/>
      <c r="O7" s="5"/>
    </row>
    <row r="8" spans="1:15" ht="15.75" x14ac:dyDescent="0.25">
      <c r="A8" s="8" t="s">
        <v>3</v>
      </c>
      <c r="B8" s="4"/>
      <c r="C8" s="8" t="s">
        <v>4</v>
      </c>
      <c r="D8" s="4"/>
      <c r="E8" s="8" t="s">
        <v>5</v>
      </c>
      <c r="F8" s="4"/>
      <c r="G8" s="8" t="s">
        <v>6</v>
      </c>
      <c r="H8" s="6"/>
      <c r="I8" s="8" t="s">
        <v>7</v>
      </c>
      <c r="J8" s="4"/>
      <c r="K8" s="8" t="s">
        <v>4</v>
      </c>
      <c r="L8" s="4"/>
      <c r="M8" s="8" t="s">
        <v>6</v>
      </c>
      <c r="N8" s="4"/>
      <c r="O8" s="8" t="s">
        <v>7</v>
      </c>
    </row>
    <row r="10" spans="1:15" ht="15.75" customHeight="1" x14ac:dyDescent="0.2">
      <c r="A10" s="9" t="s">
        <v>8</v>
      </c>
      <c r="C10" s="10">
        <v>2557626000</v>
      </c>
      <c r="E10" s="10">
        <v>2349795000</v>
      </c>
      <c r="G10" s="11">
        <f>+C10-E10</f>
        <v>207831000</v>
      </c>
      <c r="I10" s="12">
        <f>IF(E10=0,0,G10/E10)</f>
        <v>8.8446438944673897E-2</v>
      </c>
      <c r="K10" s="11">
        <v>2385761000</v>
      </c>
      <c r="M10" s="11">
        <f>+C10-K10</f>
        <v>171865000</v>
      </c>
      <c r="O10" s="12">
        <f>+M10/K10</f>
        <v>7.2037810996155943E-2</v>
      </c>
    </row>
    <row r="11" spans="1:15" ht="15.75" customHeight="1" x14ac:dyDescent="0.2">
      <c r="A11" s="9" t="s">
        <v>9</v>
      </c>
      <c r="C11" s="13">
        <v>176491000</v>
      </c>
      <c r="E11" s="13">
        <v>173859000</v>
      </c>
      <c r="G11" s="13">
        <f>+C11-E11</f>
        <v>2632000</v>
      </c>
      <c r="I11" s="12">
        <f>IF(E11=0,0,G11/E11)</f>
        <v>1.5138704352377502E-2</v>
      </c>
      <c r="K11" s="13">
        <v>176691000</v>
      </c>
      <c r="M11" s="14">
        <f>+C11-K11</f>
        <v>-200000</v>
      </c>
      <c r="O11" s="12">
        <f>+M11/K11</f>
        <v>-1.1319195657956546E-3</v>
      </c>
    </row>
    <row r="12" spans="1:15" ht="15.75" customHeight="1" x14ac:dyDescent="0.2">
      <c r="A12" s="9" t="s">
        <v>10</v>
      </c>
      <c r="C12" s="13">
        <v>102760000</v>
      </c>
      <c r="E12" s="13">
        <v>101937000</v>
      </c>
      <c r="G12" s="13">
        <f>+C12-E12</f>
        <v>823000</v>
      </c>
      <c r="I12" s="12">
        <f>IF(E12=0,0,G12/E12)</f>
        <v>8.0736140949802335E-3</v>
      </c>
      <c r="K12" s="13">
        <v>93622000</v>
      </c>
      <c r="M12" s="14">
        <f>+C12-K12</f>
        <v>9138000</v>
      </c>
      <c r="O12" s="12">
        <f>+M12/K12</f>
        <v>9.7605263720065796E-2</v>
      </c>
    </row>
    <row r="13" spans="1:15" ht="15.75" customHeight="1" x14ac:dyDescent="0.2">
      <c r="A13" s="9" t="s">
        <v>11</v>
      </c>
      <c r="C13" s="13">
        <v>254872000</v>
      </c>
      <c r="E13" s="13">
        <v>242892000</v>
      </c>
      <c r="G13" s="13">
        <f>+C13-E13</f>
        <v>11980000</v>
      </c>
      <c r="I13" s="12">
        <f>IF(E13=0,0,G13/E13)</f>
        <v>4.9322332559326776E-2</v>
      </c>
      <c r="K13" s="13">
        <v>228315000</v>
      </c>
      <c r="M13" s="14">
        <f>+C13-K13</f>
        <v>26557000</v>
      </c>
      <c r="O13" s="12">
        <f>+M13/K13</f>
        <v>0.11631736854783961</v>
      </c>
    </row>
    <row r="14" spans="1:15" ht="15.75" customHeight="1" x14ac:dyDescent="0.2">
      <c r="A14" s="9" t="s">
        <v>12</v>
      </c>
      <c r="C14" s="15">
        <v>10750000</v>
      </c>
      <c r="E14" s="15">
        <v>10750000</v>
      </c>
      <c r="G14" s="15">
        <f>+C14-E14</f>
        <v>0</v>
      </c>
      <c r="I14" s="16">
        <f>IF(E14=0,0,G14/E14)</f>
        <v>0</v>
      </c>
      <c r="K14" s="15">
        <v>10751000</v>
      </c>
      <c r="M14" s="17">
        <f>+C14-K14</f>
        <v>-1000</v>
      </c>
      <c r="O14" s="16">
        <f>+M14/K14</f>
        <v>-9.3014603292716958E-5</v>
      </c>
    </row>
    <row r="15" spans="1:15" ht="15.75" customHeight="1" x14ac:dyDescent="0.2">
      <c r="A15" s="9"/>
      <c r="C15" s="18"/>
      <c r="E15" s="18"/>
      <c r="G15" s="18"/>
      <c r="I15" s="19"/>
      <c r="K15" s="18"/>
      <c r="M15" s="14"/>
      <c r="O15" s="12"/>
    </row>
    <row r="16" spans="1:15" ht="15.75" customHeight="1" thickBot="1" x14ac:dyDescent="0.3">
      <c r="A16" s="20" t="s">
        <v>13</v>
      </c>
      <c r="C16" s="21">
        <f>SUM(C10:C14)</f>
        <v>3102499000</v>
      </c>
      <c r="D16" s="22"/>
      <c r="E16" s="21">
        <f>SUM(E10:E14)</f>
        <v>2879233000</v>
      </c>
      <c r="F16" s="22"/>
      <c r="G16" s="21">
        <f>SUM(G10:G14)</f>
        <v>223266000</v>
      </c>
      <c r="H16" s="22"/>
      <c r="I16" s="23">
        <f>IF(E16=0,0,G16/E16)</f>
        <v>7.7543568026623752E-2</v>
      </c>
      <c r="J16" s="22"/>
      <c r="K16" s="21">
        <f>SUM(K10:K14)</f>
        <v>2895140000</v>
      </c>
      <c r="L16" s="22"/>
      <c r="M16" s="21">
        <f>SUM(M10:M14)</f>
        <v>207359000</v>
      </c>
      <c r="N16" s="22"/>
      <c r="O16" s="23">
        <f>+M16/K16</f>
        <v>7.1623133941709216E-2</v>
      </c>
    </row>
    <row r="17" spans="1:15" ht="15.75" thickTop="1" x14ac:dyDescent="0.2"/>
    <row r="21" spans="1:15" ht="15.75" x14ac:dyDescent="0.25">
      <c r="A21" s="1" t="s">
        <v>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x14ac:dyDescent="0.25">
      <c r="A23" s="1" t="str">
        <f>A4</f>
        <v>August - October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x14ac:dyDescent="0.25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.75" x14ac:dyDescent="0.25">
      <c r="A26" s="4"/>
      <c r="B26" s="4"/>
      <c r="C26" s="5" t="str">
        <f>C7</f>
        <v>2015 - 2016</v>
      </c>
      <c r="D26" s="5"/>
      <c r="E26" s="5"/>
      <c r="F26" s="5"/>
      <c r="G26" s="5"/>
      <c r="H26" s="5"/>
      <c r="I26" s="5"/>
      <c r="J26" s="4"/>
      <c r="K26" s="6" t="str">
        <f>K7</f>
        <v>2014-2015</v>
      </c>
      <c r="L26" s="7"/>
      <c r="M26" s="5" t="str">
        <f>M7</f>
        <v>2015-2016</v>
      </c>
      <c r="N26" s="5"/>
      <c r="O26" s="5"/>
    </row>
    <row r="27" spans="1:15" ht="15.75" x14ac:dyDescent="0.25">
      <c r="A27" s="8" t="s">
        <v>15</v>
      </c>
      <c r="B27" s="4"/>
      <c r="C27" s="8" t="s">
        <v>4</v>
      </c>
      <c r="D27" s="4"/>
      <c r="E27" s="8" t="s">
        <v>5</v>
      </c>
      <c r="F27" s="4"/>
      <c r="G27" s="8" t="s">
        <v>6</v>
      </c>
      <c r="H27" s="6"/>
      <c r="I27" s="8" t="s">
        <v>7</v>
      </c>
      <c r="J27" s="4"/>
      <c r="K27" s="8" t="s">
        <v>4</v>
      </c>
      <c r="L27" s="4"/>
      <c r="M27" s="8" t="s">
        <v>6</v>
      </c>
      <c r="N27" s="4"/>
      <c r="O27" s="8" t="s">
        <v>7</v>
      </c>
    </row>
    <row r="29" spans="1:15" x14ac:dyDescent="0.2">
      <c r="A29" s="24" t="s">
        <v>16</v>
      </c>
      <c r="C29" s="25">
        <v>449974000</v>
      </c>
      <c r="E29" s="26">
        <v>366700000</v>
      </c>
      <c r="G29" s="11">
        <f t="shared" ref="G29:G48" si="0">+C29-E29</f>
        <v>83274000</v>
      </c>
      <c r="H29" s="11"/>
      <c r="I29" s="12">
        <f t="shared" ref="I29:I46" si="1">IF(E29=0,0,G29/E29)</f>
        <v>0.22709026452140715</v>
      </c>
      <c r="K29" s="26">
        <v>379902000</v>
      </c>
      <c r="M29" s="11">
        <f t="shared" ref="M29:M48" si="2">+C29-K29</f>
        <v>70072000</v>
      </c>
      <c r="O29" s="12">
        <f t="shared" ref="O29:O47" si="3">+M29/K29</f>
        <v>0.18444756805702522</v>
      </c>
    </row>
    <row r="30" spans="1:15" x14ac:dyDescent="0.2">
      <c r="A30" s="24" t="s">
        <v>17</v>
      </c>
      <c r="C30" s="27">
        <v>11031000</v>
      </c>
      <c r="E30" s="14">
        <v>6536000</v>
      </c>
      <c r="G30" s="44">
        <f t="shared" si="0"/>
        <v>4495000</v>
      </c>
      <c r="H30" s="28"/>
      <c r="I30" s="12">
        <f t="shared" si="1"/>
        <v>0.68772949816401474</v>
      </c>
      <c r="K30" s="14">
        <v>8670000</v>
      </c>
      <c r="M30" s="14">
        <f t="shared" si="2"/>
        <v>2361000</v>
      </c>
      <c r="O30" s="12">
        <f t="shared" si="3"/>
        <v>0.27231833910034603</v>
      </c>
    </row>
    <row r="31" spans="1:15" x14ac:dyDescent="0.2">
      <c r="A31" s="24" t="s">
        <v>18</v>
      </c>
      <c r="C31" s="27">
        <v>17041000</v>
      </c>
      <c r="E31" s="29">
        <v>11988000</v>
      </c>
      <c r="G31" s="44">
        <f t="shared" si="0"/>
        <v>5053000</v>
      </c>
      <c r="H31" s="28"/>
      <c r="I31" s="12">
        <f t="shared" si="1"/>
        <v>0.42150483817150486</v>
      </c>
      <c r="K31" s="29">
        <v>27869999.999999996</v>
      </c>
      <c r="M31" s="14">
        <f t="shared" si="2"/>
        <v>-10828999.999999996</v>
      </c>
      <c r="O31" s="12">
        <f t="shared" si="3"/>
        <v>-0.38855400071761742</v>
      </c>
    </row>
    <row r="32" spans="1:15" x14ac:dyDescent="0.2">
      <c r="A32" s="24" t="s">
        <v>19</v>
      </c>
      <c r="C32" s="27">
        <v>166581000</v>
      </c>
      <c r="E32" s="29">
        <v>157480000</v>
      </c>
      <c r="G32" s="44">
        <f t="shared" si="0"/>
        <v>9101000</v>
      </c>
      <c r="H32" s="28"/>
      <c r="I32" s="12">
        <f t="shared" si="1"/>
        <v>5.7791465582931169E-2</v>
      </c>
      <c r="K32" s="29">
        <v>158951000</v>
      </c>
      <c r="M32" s="14">
        <f t="shared" si="2"/>
        <v>7630000</v>
      </c>
      <c r="O32" s="12">
        <f t="shared" si="3"/>
        <v>4.8002214518939802E-2</v>
      </c>
    </row>
    <row r="33" spans="1:15" x14ac:dyDescent="0.2">
      <c r="A33" s="24" t="s">
        <v>20</v>
      </c>
      <c r="C33" s="27">
        <v>16952000</v>
      </c>
      <c r="E33" s="29">
        <v>16532000</v>
      </c>
      <c r="G33" s="44">
        <f t="shared" si="0"/>
        <v>420000</v>
      </c>
      <c r="H33" s="28"/>
      <c r="I33" s="12">
        <f t="shared" si="1"/>
        <v>2.5405274618920882E-2</v>
      </c>
      <c r="K33" s="29">
        <v>16402000.000000002</v>
      </c>
      <c r="M33" s="14">
        <f t="shared" si="2"/>
        <v>549999.99999999814</v>
      </c>
      <c r="O33" s="12">
        <f t="shared" si="3"/>
        <v>3.3532496037068531E-2</v>
      </c>
    </row>
    <row r="34" spans="1:15" x14ac:dyDescent="0.2">
      <c r="A34" s="24" t="s">
        <v>21</v>
      </c>
      <c r="C34" s="27">
        <v>66075999.999999993</v>
      </c>
      <c r="E34" s="29">
        <v>63166000</v>
      </c>
      <c r="G34" s="44">
        <f t="shared" si="0"/>
        <v>2909999.9999999925</v>
      </c>
      <c r="H34" s="28"/>
      <c r="I34" s="12">
        <f t="shared" si="1"/>
        <v>4.6069087800398832E-2</v>
      </c>
      <c r="K34" s="29">
        <v>70744000</v>
      </c>
      <c r="M34" s="14">
        <f t="shared" si="2"/>
        <v>-4668000.0000000075</v>
      </c>
      <c r="O34" s="12">
        <f t="shared" si="3"/>
        <v>-6.5984394436277391E-2</v>
      </c>
    </row>
    <row r="35" spans="1:15" x14ac:dyDescent="0.2">
      <c r="A35" s="24" t="s">
        <v>22</v>
      </c>
      <c r="C35" s="27">
        <v>4786000</v>
      </c>
      <c r="E35" s="29">
        <v>4609000</v>
      </c>
      <c r="G35" s="44">
        <f t="shared" si="0"/>
        <v>177000</v>
      </c>
      <c r="H35" s="28"/>
      <c r="I35" s="12">
        <f t="shared" si="1"/>
        <v>3.8403124321978739E-2</v>
      </c>
      <c r="K35" s="29">
        <v>4744000</v>
      </c>
      <c r="M35" s="14">
        <f t="shared" si="2"/>
        <v>42000</v>
      </c>
      <c r="O35" s="12">
        <f t="shared" si="3"/>
        <v>8.8532883642495792E-3</v>
      </c>
    </row>
    <row r="36" spans="1:15" x14ac:dyDescent="0.2">
      <c r="A36" s="24" t="s">
        <v>23</v>
      </c>
      <c r="C36" s="29">
        <f>C16-SUM(C29:C35,C37:C48)</f>
        <v>63885000</v>
      </c>
      <c r="E36" s="29">
        <f>E50-SUM(E29:E35,E37:E48)</f>
        <v>59866000</v>
      </c>
      <c r="G36" s="44">
        <f t="shared" si="0"/>
        <v>4019000</v>
      </c>
      <c r="H36" s="28"/>
      <c r="I36" s="12">
        <f t="shared" si="1"/>
        <v>6.7133264290248226E-2</v>
      </c>
      <c r="K36" s="29">
        <v>62085000</v>
      </c>
      <c r="M36" s="14">
        <f t="shared" si="2"/>
        <v>1800000</v>
      </c>
      <c r="O36" s="12">
        <f t="shared" si="3"/>
        <v>2.899251026818072E-2</v>
      </c>
    </row>
    <row r="37" spans="1:15" x14ac:dyDescent="0.2">
      <c r="A37" s="24" t="s">
        <v>24</v>
      </c>
      <c r="C37" s="27">
        <v>4970000</v>
      </c>
      <c r="E37" s="29">
        <v>4612000</v>
      </c>
      <c r="G37" s="44">
        <f t="shared" si="0"/>
        <v>358000</v>
      </c>
      <c r="H37" s="28"/>
      <c r="I37" s="12">
        <f t="shared" si="1"/>
        <v>7.7623590633130957E-2</v>
      </c>
      <c r="K37" s="29">
        <v>3208000</v>
      </c>
      <c r="M37" s="14">
        <f t="shared" si="2"/>
        <v>1762000</v>
      </c>
      <c r="O37" s="12">
        <f t="shared" si="3"/>
        <v>0.54925187032418954</v>
      </c>
    </row>
    <row r="38" spans="1:15" x14ac:dyDescent="0.2">
      <c r="A38" s="24" t="s">
        <v>25</v>
      </c>
      <c r="C38" s="27">
        <v>23000000</v>
      </c>
      <c r="E38" s="29">
        <v>20933000</v>
      </c>
      <c r="G38" s="44">
        <f t="shared" si="0"/>
        <v>2067000</v>
      </c>
      <c r="H38" s="28"/>
      <c r="I38" s="12">
        <f t="shared" si="1"/>
        <v>9.8743610567047252E-2</v>
      </c>
      <c r="K38" s="29">
        <v>20447000</v>
      </c>
      <c r="M38" s="14">
        <f t="shared" si="2"/>
        <v>2553000</v>
      </c>
      <c r="O38" s="12">
        <f t="shared" si="3"/>
        <v>0.12485939257592801</v>
      </c>
    </row>
    <row r="39" spans="1:15" x14ac:dyDescent="0.2">
      <c r="A39" s="24" t="s">
        <v>26</v>
      </c>
      <c r="C39" s="27">
        <v>13039000</v>
      </c>
      <c r="E39" s="29">
        <v>10550000</v>
      </c>
      <c r="G39" s="44">
        <f t="shared" si="0"/>
        <v>2489000</v>
      </c>
      <c r="H39" s="28"/>
      <c r="I39" s="12">
        <f t="shared" si="1"/>
        <v>0.23592417061611373</v>
      </c>
      <c r="K39" s="29">
        <v>16868000</v>
      </c>
      <c r="M39" s="14">
        <f t="shared" si="2"/>
        <v>-3829000</v>
      </c>
      <c r="O39" s="12">
        <f t="shared" si="3"/>
        <v>-0.22699786578136116</v>
      </c>
    </row>
    <row r="40" spans="1:15" x14ac:dyDescent="0.2">
      <c r="A40" s="24" t="s">
        <v>27</v>
      </c>
      <c r="C40" s="27">
        <v>77301999.999999985</v>
      </c>
      <c r="E40" s="29">
        <v>67201000</v>
      </c>
      <c r="G40" s="44">
        <f t="shared" si="0"/>
        <v>10100999.999999985</v>
      </c>
      <c r="H40" s="28"/>
      <c r="I40" s="12">
        <f t="shared" si="1"/>
        <v>0.15031026324013014</v>
      </c>
      <c r="K40" s="29">
        <v>79355000</v>
      </c>
      <c r="M40" s="14">
        <f t="shared" si="2"/>
        <v>-2053000.0000000149</v>
      </c>
      <c r="O40" s="12">
        <f t="shared" si="3"/>
        <v>-2.5871085627874928E-2</v>
      </c>
    </row>
    <row r="41" spans="1:15" x14ac:dyDescent="0.2">
      <c r="A41" s="24" t="s">
        <v>28</v>
      </c>
      <c r="C41" s="27">
        <v>8774000</v>
      </c>
      <c r="E41" s="29">
        <v>13273000</v>
      </c>
      <c r="G41" s="44">
        <f t="shared" si="0"/>
        <v>-4499000</v>
      </c>
      <c r="H41" s="28"/>
      <c r="I41" s="12">
        <f t="shared" si="1"/>
        <v>-0.33895878851804417</v>
      </c>
      <c r="K41" s="29">
        <v>13669000</v>
      </c>
      <c r="M41" s="14">
        <f t="shared" si="2"/>
        <v>-4895000</v>
      </c>
      <c r="O41" s="12">
        <f t="shared" si="3"/>
        <v>-0.35810959104543127</v>
      </c>
    </row>
    <row r="42" spans="1:15" x14ac:dyDescent="0.2">
      <c r="A42" s="24" t="s">
        <v>29</v>
      </c>
      <c r="C42" s="27">
        <v>92826000</v>
      </c>
      <c r="E42" s="29">
        <v>92446000</v>
      </c>
      <c r="G42" s="44">
        <f t="shared" si="0"/>
        <v>380000</v>
      </c>
      <c r="H42" s="28"/>
      <c r="I42" s="12">
        <f t="shared" si="1"/>
        <v>4.1105077558791078E-3</v>
      </c>
      <c r="K42" s="29">
        <v>89447000</v>
      </c>
      <c r="M42" s="14">
        <f t="shared" si="2"/>
        <v>3379000</v>
      </c>
      <c r="O42" s="12">
        <f t="shared" si="3"/>
        <v>3.7776560421255045E-2</v>
      </c>
    </row>
    <row r="43" spans="1:15" x14ac:dyDescent="0.2">
      <c r="A43" s="24" t="s">
        <v>30</v>
      </c>
      <c r="C43" s="27">
        <v>14200000</v>
      </c>
      <c r="E43" s="29">
        <v>13351000</v>
      </c>
      <c r="G43" s="44">
        <f t="shared" si="0"/>
        <v>849000</v>
      </c>
      <c r="H43" s="28"/>
      <c r="I43" s="12">
        <f t="shared" si="1"/>
        <v>6.3590742266496886E-2</v>
      </c>
      <c r="K43" s="29">
        <v>13021000</v>
      </c>
      <c r="M43" s="14">
        <f t="shared" si="2"/>
        <v>1179000</v>
      </c>
      <c r="O43" s="12">
        <f t="shared" si="3"/>
        <v>9.0546041010675066E-2</v>
      </c>
    </row>
    <row r="44" spans="1:15" x14ac:dyDescent="0.2">
      <c r="A44" s="24" t="s">
        <v>31</v>
      </c>
      <c r="C44" s="27">
        <v>2028176000</v>
      </c>
      <c r="E44" s="29">
        <v>1927317000</v>
      </c>
      <c r="G44" s="44">
        <f t="shared" si="0"/>
        <v>100859000</v>
      </c>
      <c r="H44" s="28"/>
      <c r="I44" s="12">
        <f t="shared" si="1"/>
        <v>5.2331297861223661E-2</v>
      </c>
      <c r="K44" s="29">
        <v>1886974000</v>
      </c>
      <c r="M44" s="14">
        <f t="shared" si="2"/>
        <v>141202000</v>
      </c>
      <c r="O44" s="12">
        <f t="shared" si="3"/>
        <v>7.4829859870883225E-2</v>
      </c>
    </row>
    <row r="45" spans="1:15" x14ac:dyDescent="0.2">
      <c r="A45" s="24" t="s">
        <v>32</v>
      </c>
      <c r="C45" s="27">
        <v>43416000</v>
      </c>
      <c r="E45" s="29">
        <v>41881000</v>
      </c>
      <c r="G45" s="44">
        <f t="shared" si="0"/>
        <v>1535000</v>
      </c>
      <c r="H45" s="28"/>
      <c r="I45" s="12">
        <f t="shared" si="1"/>
        <v>3.6651464864735799E-2</v>
      </c>
      <c r="K45" s="29">
        <v>42012000</v>
      </c>
      <c r="L45" s="30"/>
      <c r="M45" s="14">
        <f t="shared" si="2"/>
        <v>1404000</v>
      </c>
      <c r="O45" s="12">
        <f t="shared" si="3"/>
        <v>3.3419023136246784E-2</v>
      </c>
    </row>
    <row r="46" spans="1:15" x14ac:dyDescent="0.2">
      <c r="A46" s="24" t="s">
        <v>33</v>
      </c>
      <c r="C46" s="27">
        <v>435000</v>
      </c>
      <c r="E46" s="29">
        <v>731000</v>
      </c>
      <c r="G46" s="44">
        <f t="shared" si="0"/>
        <v>-296000</v>
      </c>
      <c r="H46" s="28"/>
      <c r="I46" s="12">
        <f t="shared" si="1"/>
        <v>-0.40492476060191518</v>
      </c>
      <c r="K46" s="29">
        <v>720000</v>
      </c>
      <c r="M46" s="14">
        <f t="shared" si="2"/>
        <v>-285000</v>
      </c>
      <c r="O46" s="12">
        <f t="shared" si="3"/>
        <v>-0.39583333333333331</v>
      </c>
    </row>
    <row r="47" spans="1:15" x14ac:dyDescent="0.2">
      <c r="A47" s="31" t="s">
        <v>34</v>
      </c>
      <c r="B47" s="22"/>
      <c r="C47" s="32">
        <v>35000</v>
      </c>
      <c r="D47" s="22"/>
      <c r="E47" s="33">
        <v>61000</v>
      </c>
      <c r="F47" s="22"/>
      <c r="G47" s="44">
        <f t="shared" si="0"/>
        <v>-26000</v>
      </c>
      <c r="H47" s="28"/>
      <c r="I47" s="34">
        <f>IF(E47=0,"        NA",G47/E47)</f>
        <v>-0.42622950819672129</v>
      </c>
      <c r="J47" s="22"/>
      <c r="K47" s="33">
        <v>51000</v>
      </c>
      <c r="L47" s="22"/>
      <c r="M47" s="14">
        <f t="shared" si="2"/>
        <v>-16000</v>
      </c>
      <c r="N47" s="22"/>
      <c r="O47" s="19">
        <f t="shared" si="3"/>
        <v>-0.31372549019607843</v>
      </c>
    </row>
    <row r="48" spans="1:15" x14ac:dyDescent="0.2">
      <c r="A48" s="31" t="s">
        <v>35</v>
      </c>
      <c r="B48" s="22"/>
      <c r="C48" s="35">
        <v>0</v>
      </c>
      <c r="D48" s="22"/>
      <c r="E48" s="17">
        <v>0</v>
      </c>
      <c r="F48" s="22"/>
      <c r="G48" s="17">
        <f t="shared" si="0"/>
        <v>0</v>
      </c>
      <c r="H48" s="36"/>
      <c r="I48" s="37" t="str">
        <f>IF(E48=0,"        NA",G48/E48)</f>
        <v xml:space="preserve">        NA</v>
      </c>
      <c r="J48" s="22"/>
      <c r="K48" s="17">
        <v>0</v>
      </c>
      <c r="L48" s="22"/>
      <c r="M48" s="17">
        <f t="shared" si="2"/>
        <v>0</v>
      </c>
      <c r="N48" s="22"/>
      <c r="O48" s="38" t="s">
        <v>36</v>
      </c>
    </row>
    <row r="49" spans="1:15" x14ac:dyDescent="0.2">
      <c r="A49" s="24"/>
      <c r="B49" s="22"/>
      <c r="D49" s="22"/>
      <c r="F49" s="22"/>
      <c r="H49" s="22"/>
      <c r="J49" s="22"/>
      <c r="L49" s="22"/>
      <c r="N49" s="22"/>
      <c r="O49" s="12"/>
    </row>
    <row r="50" spans="1:15" ht="16.5" thickBot="1" x14ac:dyDescent="0.3">
      <c r="A50" s="39" t="s">
        <v>37</v>
      </c>
      <c r="B50" s="22"/>
      <c r="C50" s="40">
        <f>SUM(C29:C48)</f>
        <v>3102499000</v>
      </c>
      <c r="D50" s="4"/>
      <c r="E50" s="40">
        <f>E16</f>
        <v>2879233000</v>
      </c>
      <c r="F50" s="4"/>
      <c r="G50" s="41">
        <f>SUM(G29:G48)</f>
        <v>223266000</v>
      </c>
      <c r="H50" s="42"/>
      <c r="I50" s="23">
        <f>IF(E50=0,0,G50/E50)</f>
        <v>7.7543568026623752E-2</v>
      </c>
      <c r="J50" s="4"/>
      <c r="K50" s="40">
        <f>SUM(K29:K48)</f>
        <v>2895140000</v>
      </c>
      <c r="L50" s="4"/>
      <c r="M50" s="41">
        <f>SUM(M29:M48)</f>
        <v>207359000</v>
      </c>
      <c r="N50" s="4"/>
      <c r="O50" s="23">
        <f>+M50/K50</f>
        <v>7.1623133941709216E-2</v>
      </c>
    </row>
    <row r="51" spans="1:15" ht="15.75" thickTop="1" x14ac:dyDescent="0.2">
      <c r="B51" s="22"/>
      <c r="F51" s="22"/>
      <c r="H51" s="22"/>
      <c r="J51" s="22"/>
      <c r="L51" s="22"/>
      <c r="N51" s="22"/>
    </row>
    <row r="52" spans="1:15" x14ac:dyDescent="0.2">
      <c r="B52" s="22"/>
      <c r="C52" s="43"/>
      <c r="K52" s="43"/>
      <c r="M52" s="43"/>
    </row>
    <row r="55" spans="1:15" x14ac:dyDescent="0.2">
      <c r="C55" s="26"/>
      <c r="E55" s="26"/>
      <c r="G55" s="44"/>
      <c r="I55" s="12"/>
      <c r="K55" s="26"/>
      <c r="M55" s="14"/>
      <c r="O55" s="12"/>
    </row>
    <row r="58" spans="1:15" x14ac:dyDescent="0.2">
      <c r="A58" s="24"/>
    </row>
  </sheetData>
  <mergeCells count="13">
    <mergeCell ref="A21:O21"/>
    <mergeCell ref="A22:O22"/>
    <mergeCell ref="A23:O23"/>
    <mergeCell ref="A24:O24"/>
    <mergeCell ref="C26:I26"/>
    <mergeCell ref="M26:O26"/>
    <mergeCell ref="A1:O1"/>
    <mergeCell ref="A2:O2"/>
    <mergeCell ref="A3:O3"/>
    <mergeCell ref="A4:O4"/>
    <mergeCell ref="A5:O5"/>
    <mergeCell ref="C7:I7"/>
    <mergeCell ref="M7:O7"/>
  </mergeCells>
  <printOptions horizontalCentered="1"/>
  <pageMargins left="0.5" right="0.5" top="1.25" bottom="1" header="0.5" footer="0.5"/>
  <pageSetup scale="66" orientation="portrait" r:id="rId1"/>
  <headerFooter alignWithMargins="0">
    <oddFooter>&amp;L&amp;F&amp;R&amp;D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</vt:lpstr>
      <vt:lpstr>Table 2</vt:lpstr>
      <vt:lpstr>'Table 1'!Print_Area</vt:lpstr>
      <vt:lpstr>'Table 2'!Print_Area</vt:lpstr>
    </vt:vector>
  </TitlesOfParts>
  <Company>State of Tennessee: Finance &amp;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W. Brown</dc:creator>
  <cp:lastModifiedBy>C W. Brown</cp:lastModifiedBy>
  <cp:lastPrinted>2015-11-12T17:11:03Z</cp:lastPrinted>
  <dcterms:created xsi:type="dcterms:W3CDTF">2015-11-12T16:53:33Z</dcterms:created>
  <dcterms:modified xsi:type="dcterms:W3CDTF">2015-11-12T17:13:08Z</dcterms:modified>
</cp:coreProperties>
</file>