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055"/>
  </bookViews>
  <sheets>
    <sheet name="Table 1" sheetId="1" r:id="rId1"/>
    <sheet name="Table 2" sheetId="2" r:id="rId2"/>
  </sheets>
  <definedNames>
    <definedName name="_xlnm.Print_Area" localSheetId="0">'Table 1'!$A$1:$O$53</definedName>
    <definedName name="_xlnm.Print_Area" localSheetId="1">'Table 2'!$A$1:$O$53</definedName>
  </definedNames>
  <calcPr calcId="145621" iterate="1" iterateCount="1" calcOnSave="0"/>
</workbook>
</file>

<file path=xl/calcChain.xml><?xml version="1.0" encoding="utf-8"?>
<calcChain xmlns="http://schemas.openxmlformats.org/spreadsheetml/2006/main">
  <c r="C16" i="2" l="1"/>
  <c r="E16" i="2"/>
  <c r="C16" i="1"/>
  <c r="E16" i="1"/>
  <c r="K50" i="2"/>
  <c r="I48" i="2"/>
  <c r="M48" i="2"/>
  <c r="I47" i="2"/>
  <c r="M47" i="2"/>
  <c r="O47" i="2" s="1"/>
  <c r="M46" i="2"/>
  <c r="O46" i="2" s="1"/>
  <c r="M45" i="2"/>
  <c r="O45" i="2" s="1"/>
  <c r="M44" i="2"/>
  <c r="O44" i="2" s="1"/>
  <c r="M43" i="2"/>
  <c r="O43" i="2" s="1"/>
  <c r="M42" i="2"/>
  <c r="O42" i="2" s="1"/>
  <c r="M41" i="2"/>
  <c r="O41" i="2" s="1"/>
  <c r="M40" i="2"/>
  <c r="O40" i="2" s="1"/>
  <c r="M39" i="2"/>
  <c r="O39" i="2" s="1"/>
  <c r="M38" i="2"/>
  <c r="O38" i="2" s="1"/>
  <c r="M37" i="2"/>
  <c r="O37" i="2" s="1"/>
  <c r="M35" i="2"/>
  <c r="O35" i="2" s="1"/>
  <c r="M34" i="2"/>
  <c r="O34" i="2" s="1"/>
  <c r="M33" i="2"/>
  <c r="O33" i="2" s="1"/>
  <c r="M32" i="2"/>
  <c r="O32" i="2" s="1"/>
  <c r="M31" i="2"/>
  <c r="O31" i="2" s="1"/>
  <c r="M30" i="2"/>
  <c r="O30" i="2" s="1"/>
  <c r="A23" i="2"/>
  <c r="K16" i="2"/>
  <c r="C36" i="2"/>
  <c r="M13" i="2"/>
  <c r="O13" i="2" s="1"/>
  <c r="M12" i="2"/>
  <c r="O12" i="2" s="1"/>
  <c r="M11" i="2"/>
  <c r="O11" i="2" s="1"/>
  <c r="M26" i="2"/>
  <c r="K26" i="2"/>
  <c r="C26" i="2"/>
  <c r="K50" i="1"/>
  <c r="I48" i="1"/>
  <c r="M48" i="1"/>
  <c r="I47" i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A22" i="1"/>
  <c r="K16" i="1"/>
  <c r="E36" i="1"/>
  <c r="C50" i="1"/>
  <c r="M13" i="1"/>
  <c r="O13" i="1" s="1"/>
  <c r="M12" i="1"/>
  <c r="O12" i="1" s="1"/>
  <c r="M11" i="1"/>
  <c r="O11" i="1" s="1"/>
  <c r="M26" i="1"/>
  <c r="K26" i="1"/>
  <c r="C26" i="1"/>
  <c r="M14" i="2" l="1"/>
  <c r="O14" i="2" s="1"/>
  <c r="G14" i="2"/>
  <c r="M36" i="2"/>
  <c r="O36" i="2" s="1"/>
  <c r="I14" i="2"/>
  <c r="C50" i="2"/>
  <c r="G10" i="2"/>
  <c r="M10" i="2"/>
  <c r="G11" i="2"/>
  <c r="I11" i="2" s="1"/>
  <c r="G12" i="2"/>
  <c r="I12" i="2" s="1"/>
  <c r="G13" i="2"/>
  <c r="I13" i="2" s="1"/>
  <c r="G29" i="2"/>
  <c r="M29" i="2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G48" i="2"/>
  <c r="E50" i="2"/>
  <c r="I10" i="2"/>
  <c r="M14" i="1"/>
  <c r="O14" i="1" s="1"/>
  <c r="O29" i="1"/>
  <c r="G14" i="1"/>
  <c r="G10" i="1"/>
  <c r="M10" i="1"/>
  <c r="G11" i="1"/>
  <c r="I11" i="1" s="1"/>
  <c r="G12" i="1"/>
  <c r="I12" i="1" s="1"/>
  <c r="G13" i="1"/>
  <c r="I13" i="1" s="1"/>
  <c r="G29" i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C36" i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G48" i="1"/>
  <c r="E50" i="1"/>
  <c r="O29" i="2" l="1"/>
  <c r="M50" i="2"/>
  <c r="O50" i="2" s="1"/>
  <c r="G16" i="2"/>
  <c r="I16" i="2" s="1"/>
  <c r="E36" i="2"/>
  <c r="M16" i="2"/>
  <c r="O16" i="2" s="1"/>
  <c r="O10" i="2"/>
  <c r="I29" i="2"/>
  <c r="O10" i="1"/>
  <c r="M16" i="1"/>
  <c r="O16" i="1" s="1"/>
  <c r="M36" i="1"/>
  <c r="G36" i="1"/>
  <c r="I36" i="1" s="1"/>
  <c r="G16" i="1"/>
  <c r="I16" i="1" s="1"/>
  <c r="I14" i="1"/>
  <c r="I29" i="1"/>
  <c r="I10" i="1"/>
  <c r="G36" i="2" l="1"/>
  <c r="G50" i="2" s="1"/>
  <c r="I50" i="2" s="1"/>
  <c r="G50" i="1"/>
  <c r="I50" i="1" s="1"/>
  <c r="O36" i="1"/>
  <c r="M50" i="1"/>
  <c r="O50" i="1" s="1"/>
  <c r="I36" i="2" l="1"/>
</calcChain>
</file>

<file path=xl/sharedStrings.xml><?xml version="1.0" encoding="utf-8"?>
<sst xmlns="http://schemas.openxmlformats.org/spreadsheetml/2006/main" count="105" uniqueCount="44">
  <si>
    <t>Table 1</t>
  </si>
  <si>
    <t>Revenue Collections by Fund</t>
  </si>
  <si>
    <t>April</t>
  </si>
  <si>
    <t>Fund</t>
  </si>
  <si>
    <t>Actual</t>
  </si>
  <si>
    <t>Budgeted</t>
  </si>
  <si>
    <t>B/(W)</t>
  </si>
  <si>
    <t>Percent</t>
  </si>
  <si>
    <t>General Fund</t>
  </si>
  <si>
    <t>Highway Fund</t>
  </si>
  <si>
    <t>Sinking Fund</t>
  </si>
  <si>
    <t>City &amp; County Fund</t>
  </si>
  <si>
    <t>Earmarked Fund</t>
  </si>
  <si>
    <t xml:space="preserve">    Total</t>
  </si>
  <si>
    <t>Revenue Collections by Tax</t>
  </si>
  <si>
    <t>Tax Source</t>
  </si>
  <si>
    <t>Franchise &amp; Excise</t>
  </si>
  <si>
    <t>Income</t>
  </si>
  <si>
    <t>Inheritance &amp; Estate</t>
  </si>
  <si>
    <t>Gasoline</t>
  </si>
  <si>
    <t>Petroleum Special</t>
  </si>
  <si>
    <t>Tobacco</t>
  </si>
  <si>
    <t>Beer</t>
  </si>
  <si>
    <t>Motor Vehicle Registration</t>
  </si>
  <si>
    <t>Motor Vehicle Title</t>
  </si>
  <si>
    <t>Mixed Drink</t>
  </si>
  <si>
    <t>Business</t>
  </si>
  <si>
    <t>Privilege</t>
  </si>
  <si>
    <t>Gross Receipts</t>
  </si>
  <si>
    <t>TVA - In Lieu of Tax Payments</t>
  </si>
  <si>
    <t>Alcoholic Beverage</t>
  </si>
  <si>
    <t>Sales and Use</t>
  </si>
  <si>
    <t>Motor Vehicle Fuel</t>
  </si>
  <si>
    <t>Severance</t>
  </si>
  <si>
    <t>Coin-operated Amusement</t>
  </si>
  <si>
    <t>Unauthorized Substance</t>
  </si>
  <si>
    <t>NA</t>
  </si>
  <si>
    <t>Total</t>
  </si>
  <si>
    <t>Table 2</t>
  </si>
  <si>
    <t>Year-to-Date</t>
  </si>
  <si>
    <t>August - April</t>
  </si>
  <si>
    <t>2014-2015</t>
  </si>
  <si>
    <t>2014 - 2015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</si>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</sst>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2" fillId="0" borderId="0" xfId="0" applyFont="1" applyProtection="1"/>
    <xf numFmtId="5" fontId="2" fillId="0" borderId="0" xfId="0" applyNumberFormat="1" applyFont="1" applyProtection="1">
      <protection locked="0"/>
    </xf>
    <xf numFmtId="5" fontId="2" fillId="0" borderId="0" xfId="0" applyNumberFormat="1" applyFont="1"/>
    <xf numFmtId="10" fontId="2" fillId="0" borderId="0" xfId="2" applyNumberFormat="1" applyFont="1"/>
    <xf numFmtId="37" fontId="2" fillId="0" borderId="0" xfId="0" applyNumberFormat="1" applyFont="1" applyProtection="1">
      <protection locked="0"/>
    </xf>
    <xf numFmtId="37" fontId="2" fillId="0" borderId="0" xfId="0" applyNumberFormat="1" applyFont="1"/>
    <xf numFmtId="37" fontId="2" fillId="0" borderId="1" xfId="0" applyNumberFormat="1" applyFont="1" applyBorder="1" applyProtection="1">
      <protection locked="0"/>
    </xf>
    <xf numFmtId="10" fontId="2" fillId="0" borderId="1" xfId="2" applyNumberFormat="1" applyFont="1" applyBorder="1"/>
    <xf numFmtId="37" fontId="2" fillId="0" borderId="1" xfId="0" applyNumberFormat="1" applyFont="1" applyBorder="1"/>
    <xf numFmtId="37" fontId="2" fillId="0" borderId="0" xfId="0" applyNumberFormat="1" applyFont="1" applyBorder="1" applyProtection="1">
      <protection locked="0"/>
    </xf>
    <xf numFmtId="10" fontId="2" fillId="0" borderId="0" xfId="2" applyNumberFormat="1" applyFont="1" applyBorder="1"/>
    <xf numFmtId="0" fontId="1" fillId="0" borderId="0" xfId="0" applyFont="1" applyBorder="1" applyProtection="1"/>
    <xf numFmtId="5" fontId="1" fillId="0" borderId="2" xfId="0" applyNumberFormat="1" applyFont="1" applyBorder="1" applyProtection="1">
      <protection locked="0"/>
    </xf>
    <xf numFmtId="0" fontId="2" fillId="0" borderId="0" xfId="0" applyFont="1" applyBorder="1"/>
    <xf numFmtId="10" fontId="1" fillId="0" borderId="2" xfId="2" applyNumberFormat="1" applyFont="1" applyBorder="1"/>
    <xf numFmtId="0" fontId="3" fillId="0" borderId="0" xfId="0" applyFont="1"/>
    <xf numFmtId="6" fontId="0" fillId="0" borderId="0" xfId="0" applyNumberFormat="1"/>
    <xf numFmtId="6" fontId="2" fillId="0" borderId="0" xfId="0" applyNumberFormat="1" applyFont="1"/>
    <xf numFmtId="38" fontId="0" fillId="0" borderId="0" xfId="0" applyNumberFormat="1"/>
    <xf numFmtId="164" fontId="2" fillId="0" borderId="0" xfId="1" applyNumberFormat="1" applyFont="1"/>
    <xf numFmtId="38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Border="1"/>
    <xf numFmtId="38" fontId="0" fillId="0" borderId="0" xfId="0" applyNumberFormat="1" applyBorder="1"/>
    <xf numFmtId="38" fontId="2" fillId="0" borderId="0" xfId="0" applyNumberFormat="1" applyFont="1" applyBorder="1"/>
    <xf numFmtId="10" fontId="2" fillId="0" borderId="0" xfId="2" applyNumberFormat="1" applyFont="1" applyAlignment="1"/>
    <xf numFmtId="37" fontId="0" fillId="0" borderId="1" xfId="0" applyNumberFormat="1" applyBorder="1"/>
    <xf numFmtId="164" fontId="2" fillId="0" borderId="0" xfId="1" applyNumberFormat="1" applyFont="1" applyBorder="1"/>
    <xf numFmtId="10" fontId="2" fillId="0" borderId="1" xfId="2" applyNumberFormat="1" applyFont="1" applyBorder="1" applyAlignment="1"/>
    <xf numFmtId="10" fontId="2" fillId="0" borderId="1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6" fontId="1" fillId="0" borderId="2" xfId="0" applyNumberFormat="1" applyFont="1" applyBorder="1"/>
    <xf numFmtId="5" fontId="1" fillId="0" borderId="2" xfId="0" applyNumberFormat="1" applyFont="1" applyBorder="1"/>
    <xf numFmtId="6" fontId="1" fillId="0" borderId="0" xfId="0" applyNumberFormat="1" applyFont="1" applyBorder="1"/>
    <xf numFmtId="165" fontId="2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workbookViewId="0">
      <selection activeCell="A6" sqref="A6"/>
    </sheetView>
  </sheetViews>
  <sheetFormatPr defaultRowHeight="15" x14ac:dyDescent="0.2"/>
  <cols>
    <col min="1" max="1" width="23.77734375" style="2" customWidth="1"/>
    <col min="2" max="2" width="0.88671875" style="2" customWidth="1"/>
    <col min="3" max="3" width="14.6640625" style="2" customWidth="1"/>
    <col min="4" max="4" width="0.88671875" style="2" customWidth="1"/>
    <col min="5" max="5" width="13.88671875" style="2" customWidth="1"/>
    <col min="6" max="6" width="0.88671875" style="2" customWidth="1"/>
    <col min="7" max="7" width="12.77734375" style="2" customWidth="1"/>
    <col min="8" max="8" width="0.88671875" style="2" customWidth="1"/>
    <col min="9" max="9" width="8.88671875" style="2"/>
    <col min="10" max="10" width="3.77734375" style="2" customWidth="1"/>
    <col min="11" max="11" width="13.88671875" style="2" customWidth="1"/>
    <col min="12" max="12" width="0.88671875" style="2" customWidth="1"/>
    <col min="13" max="13" width="12.77734375" style="2" customWidth="1"/>
    <col min="14" max="14" width="0.88671875" style="2" customWidth="1"/>
    <col min="15" max="16384" width="8.88671875" style="2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7" spans="1:15" ht="15.75" x14ac:dyDescent="0.25">
      <c r="A7" s="4"/>
      <c r="B7" s="4"/>
      <c r="C7" s="5">
        <v>2015</v>
      </c>
      <c r="D7" s="5"/>
      <c r="E7" s="5"/>
      <c r="F7" s="5"/>
      <c r="G7" s="5"/>
      <c r="H7" s="5"/>
      <c r="I7" s="5"/>
      <c r="J7" s="4"/>
      <c r="K7" s="6">
        <v>2014</v>
      </c>
      <c r="L7" s="7"/>
      <c r="M7" s="5">
        <v>2015</v>
      </c>
      <c r="N7" s="5"/>
      <c r="O7" s="5"/>
    </row>
    <row r="8" spans="1:15" ht="15.75" x14ac:dyDescent="0.25">
      <c r="A8" s="8" t="s">
        <v>3</v>
      </c>
      <c r="B8" s="4"/>
      <c r="C8" s="8" t="s">
        <v>4</v>
      </c>
      <c r="D8" s="4"/>
      <c r="E8" s="8" t="s">
        <v>5</v>
      </c>
      <c r="F8" s="4"/>
      <c r="G8" s="8" t="s">
        <v>6</v>
      </c>
      <c r="H8" s="6"/>
      <c r="I8" s="8" t="s">
        <v>7</v>
      </c>
      <c r="J8" s="4"/>
      <c r="K8" s="8" t="s">
        <v>4</v>
      </c>
      <c r="L8" s="4"/>
      <c r="M8" s="8" t="s">
        <v>6</v>
      </c>
      <c r="N8" s="4"/>
      <c r="O8" s="8" t="s">
        <v>7</v>
      </c>
    </row>
    <row r="10" spans="1:15" ht="15.75" customHeight="1" x14ac:dyDescent="0.2">
      <c r="A10" s="9" t="s">
        <v>8</v>
      </c>
      <c r="C10" s="10">
        <v>1451320000</v>
      </c>
      <c r="E10" s="10">
        <v>1368810000</v>
      </c>
      <c r="G10" s="11">
        <f>+C10-E10</f>
        <v>82510000</v>
      </c>
      <c r="I10" s="12">
        <f>IF(E10=0,0,G10/E10)</f>
        <v>6.0278636187637437E-2</v>
      </c>
      <c r="K10" s="11">
        <v>1294206000</v>
      </c>
      <c r="M10" s="11">
        <f>+C10-K10</f>
        <v>157114000</v>
      </c>
      <c r="O10" s="12">
        <f>+M10/K10</f>
        <v>0.12139798455578169</v>
      </c>
    </row>
    <row r="11" spans="1:15" ht="15.75" customHeight="1" x14ac:dyDescent="0.2">
      <c r="A11" s="9" t="s">
        <v>9</v>
      </c>
      <c r="C11" s="13">
        <v>62077000</v>
      </c>
      <c r="E11" s="13">
        <v>68045000</v>
      </c>
      <c r="G11" s="13">
        <f>+C11-E11</f>
        <v>-5968000</v>
      </c>
      <c r="I11" s="12">
        <f>IF(E11=0,0,G11/E11)</f>
        <v>-8.7706664707179069E-2</v>
      </c>
      <c r="K11" s="13">
        <v>60954000</v>
      </c>
      <c r="M11" s="14">
        <f>+C11-K11</f>
        <v>1123000</v>
      </c>
      <c r="O11" s="12">
        <f>+M11/K11</f>
        <v>1.8423729369688616E-2</v>
      </c>
    </row>
    <row r="12" spans="1:15" ht="15.75" customHeight="1" x14ac:dyDescent="0.2">
      <c r="A12" s="9" t="s">
        <v>10</v>
      </c>
      <c r="C12" s="13">
        <v>31565000</v>
      </c>
      <c r="E12" s="13">
        <v>31448000</v>
      </c>
      <c r="G12" s="13">
        <f>+C12-E12</f>
        <v>117000</v>
      </c>
      <c r="I12" s="12">
        <f>IF(E12=0,0,G12/E12)</f>
        <v>3.7204273721699313E-3</v>
      </c>
      <c r="K12" s="13">
        <v>34606000</v>
      </c>
      <c r="M12" s="14">
        <f>+C12-K12</f>
        <v>-3041000</v>
      </c>
      <c r="O12" s="12">
        <f>+M12/K12</f>
        <v>-8.7874934982373004E-2</v>
      </c>
    </row>
    <row r="13" spans="1:15" ht="15.75" customHeight="1" x14ac:dyDescent="0.2">
      <c r="A13" s="9" t="s">
        <v>11</v>
      </c>
      <c r="C13" s="13">
        <v>156750000</v>
      </c>
      <c r="E13" s="13">
        <v>143277000</v>
      </c>
      <c r="G13" s="13">
        <f>+C13-E13</f>
        <v>13473000</v>
      </c>
      <c r="I13" s="12">
        <f>IF(E13=0,0,G13/E13)</f>
        <v>9.4034632215917416E-2</v>
      </c>
      <c r="K13" s="13">
        <v>137475000</v>
      </c>
      <c r="M13" s="14">
        <f>+C13-K13</f>
        <v>19275000</v>
      </c>
      <c r="O13" s="12">
        <f>+M13/K13</f>
        <v>0.14020731042007636</v>
      </c>
    </row>
    <row r="14" spans="1:15" ht="15.75" customHeight="1" x14ac:dyDescent="0.2">
      <c r="A14" s="9" t="s">
        <v>12</v>
      </c>
      <c r="C14" s="15">
        <v>3582000</v>
      </c>
      <c r="E14" s="15">
        <v>3584000</v>
      </c>
      <c r="G14" s="15">
        <f>+C14-E14</f>
        <v>-2000</v>
      </c>
      <c r="I14" s="16">
        <f>IF(E14=0,0,G14/E14)</f>
        <v>-5.5803571428571425E-4</v>
      </c>
      <c r="K14" s="15">
        <v>2899000</v>
      </c>
      <c r="M14" s="17">
        <f>+C14-K14</f>
        <v>683000</v>
      </c>
      <c r="O14" s="16">
        <f>+M14/K14</f>
        <v>0.23559848223525354</v>
      </c>
    </row>
    <row r="15" spans="1:15" ht="15.75" customHeight="1" x14ac:dyDescent="0.2">
      <c r="A15" s="9"/>
      <c r="C15" s="18"/>
      <c r="E15" s="18"/>
      <c r="G15" s="18"/>
      <c r="I15" s="19"/>
      <c r="K15" s="18"/>
      <c r="M15" s="14"/>
      <c r="O15" s="12"/>
    </row>
    <row r="16" spans="1:15" ht="15.75" customHeight="1" thickBot="1" x14ac:dyDescent="0.3">
      <c r="A16" s="20" t="s">
        <v>13</v>
      </c>
      <c r="C16" s="21">
        <f>SUM(C10:C14)</f>
        <v>1705294000</v>
      </c>
      <c r="D16" s="22"/>
      <c r="E16" s="21">
        <f>SUM(E10:E14)</f>
        <v>1615164000</v>
      </c>
      <c r="F16" s="22"/>
      <c r="G16" s="21">
        <f>SUM(G10:G14)</f>
        <v>90130000</v>
      </c>
      <c r="H16" s="22"/>
      <c r="I16" s="23">
        <f>IF(E16=0,0,G16/E16)</f>
        <v>5.5802382915914418E-2</v>
      </c>
      <c r="J16" s="22"/>
      <c r="K16" s="21">
        <f>SUM(K10:K14)</f>
        <v>1530140000</v>
      </c>
      <c r="L16" s="22"/>
      <c r="M16" s="21">
        <f>SUM(M10:M14)</f>
        <v>175154000</v>
      </c>
      <c r="N16" s="22"/>
      <c r="O16" s="23">
        <f>+M16/K16</f>
        <v>0.11446926425033004</v>
      </c>
    </row>
    <row r="17" spans="1:15" ht="15.75" thickTop="1" x14ac:dyDescent="0.2"/>
    <row r="21" spans="1:15" ht="15.75" x14ac:dyDescent="0.25">
      <c r="A21" s="1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 t="str">
        <f>A3</f>
        <v>April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" t="s">
        <v>41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.75" x14ac:dyDescent="0.25">
      <c r="A26" s="4"/>
      <c r="B26" s="4"/>
      <c r="C26" s="5">
        <f>C7</f>
        <v>2015</v>
      </c>
      <c r="D26" s="5"/>
      <c r="E26" s="5"/>
      <c r="F26" s="5"/>
      <c r="G26" s="5"/>
      <c r="H26" s="5"/>
      <c r="I26" s="5"/>
      <c r="J26" s="4"/>
      <c r="K26" s="6">
        <f>K7</f>
        <v>2014</v>
      </c>
      <c r="L26" s="7"/>
      <c r="M26" s="5">
        <f>M7</f>
        <v>2015</v>
      </c>
      <c r="N26" s="5"/>
      <c r="O26" s="5"/>
    </row>
    <row r="27" spans="1:15" ht="15.75" x14ac:dyDescent="0.25">
      <c r="A27" s="8" t="s">
        <v>15</v>
      </c>
      <c r="B27" s="4"/>
      <c r="C27" s="8" t="s">
        <v>4</v>
      </c>
      <c r="D27" s="4"/>
      <c r="E27" s="8" t="s">
        <v>5</v>
      </c>
      <c r="F27" s="4"/>
      <c r="G27" s="8" t="s">
        <v>6</v>
      </c>
      <c r="H27" s="6"/>
      <c r="I27" s="8" t="s">
        <v>7</v>
      </c>
      <c r="J27" s="4"/>
      <c r="K27" s="8" t="s">
        <v>4</v>
      </c>
      <c r="L27" s="4"/>
      <c r="M27" s="8" t="s">
        <v>6</v>
      </c>
      <c r="N27" s="4"/>
      <c r="O27" s="8" t="s">
        <v>7</v>
      </c>
    </row>
    <row r="29" spans="1:15" x14ac:dyDescent="0.2">
      <c r="A29" s="24" t="s">
        <v>16</v>
      </c>
      <c r="C29" s="25">
        <v>515466000</v>
      </c>
      <c r="E29" s="26">
        <v>442196000</v>
      </c>
      <c r="G29" s="11">
        <f t="shared" ref="G29:G48" si="0">+C29-E29</f>
        <v>73270000</v>
      </c>
      <c r="H29" s="11"/>
      <c r="I29" s="12">
        <f t="shared" ref="I29:I46" si="1">IF(E29=0,0,G29/E29)</f>
        <v>0.16569575482365287</v>
      </c>
      <c r="K29" s="26">
        <v>459128000.00000006</v>
      </c>
      <c r="M29" s="11">
        <f t="shared" ref="M29:M48" si="2">+C29-K29</f>
        <v>56337999.99999994</v>
      </c>
      <c r="O29" s="12">
        <f t="shared" ref="O29:O47" si="3">+M29/K29</f>
        <v>0.12270652192852523</v>
      </c>
    </row>
    <row r="30" spans="1:15" x14ac:dyDescent="0.2">
      <c r="A30" s="24" t="s">
        <v>17</v>
      </c>
      <c r="C30" s="27">
        <v>255916000</v>
      </c>
      <c r="E30" s="14">
        <v>218055000</v>
      </c>
      <c r="G30" s="28">
        <f t="shared" si="0"/>
        <v>37861000</v>
      </c>
      <c r="H30" s="28"/>
      <c r="I30" s="12">
        <f t="shared" si="1"/>
        <v>0.17363050606498359</v>
      </c>
      <c r="K30" s="14">
        <v>201610000</v>
      </c>
      <c r="M30" s="14">
        <f t="shared" si="2"/>
        <v>54306000</v>
      </c>
      <c r="O30" s="12">
        <f t="shared" si="3"/>
        <v>0.26936163880759884</v>
      </c>
    </row>
    <row r="31" spans="1:15" x14ac:dyDescent="0.2">
      <c r="A31" s="24" t="s">
        <v>18</v>
      </c>
      <c r="C31" s="27">
        <v>4967000</v>
      </c>
      <c r="E31" s="29">
        <v>5614000</v>
      </c>
      <c r="G31" s="28">
        <f t="shared" si="0"/>
        <v>-647000</v>
      </c>
      <c r="H31" s="28"/>
      <c r="I31" s="12">
        <f t="shared" si="1"/>
        <v>-0.11524759529747061</v>
      </c>
      <c r="K31" s="29">
        <v>8371000</v>
      </c>
      <c r="M31" s="14">
        <f t="shared" si="2"/>
        <v>-3404000</v>
      </c>
      <c r="O31" s="12">
        <f t="shared" si="3"/>
        <v>-0.40664197825827259</v>
      </c>
    </row>
    <row r="32" spans="1:15" x14ac:dyDescent="0.2">
      <c r="A32" s="24" t="s">
        <v>19</v>
      </c>
      <c r="C32" s="27">
        <v>46796000</v>
      </c>
      <c r="E32" s="29">
        <v>50301000</v>
      </c>
      <c r="G32" s="28">
        <f t="shared" si="0"/>
        <v>-3505000</v>
      </c>
      <c r="H32" s="28"/>
      <c r="I32" s="12">
        <f t="shared" si="1"/>
        <v>-6.9680523250034793E-2</v>
      </c>
      <c r="K32" s="29">
        <v>47538000</v>
      </c>
      <c r="M32" s="14">
        <f t="shared" si="2"/>
        <v>-742000</v>
      </c>
      <c r="O32" s="12">
        <f t="shared" si="3"/>
        <v>-1.5608565778955783E-2</v>
      </c>
    </row>
    <row r="33" spans="1:15" x14ac:dyDescent="0.2">
      <c r="A33" s="24" t="s">
        <v>20</v>
      </c>
      <c r="C33" s="27">
        <v>5022000</v>
      </c>
      <c r="E33" s="29">
        <v>5302000</v>
      </c>
      <c r="G33" s="28">
        <f t="shared" si="0"/>
        <v>-280000</v>
      </c>
      <c r="H33" s="28"/>
      <c r="I33" s="12">
        <f t="shared" si="1"/>
        <v>-5.2810260279139945E-2</v>
      </c>
      <c r="K33" s="29">
        <v>5007000</v>
      </c>
      <c r="M33" s="14">
        <f t="shared" si="2"/>
        <v>15000</v>
      </c>
      <c r="O33" s="12">
        <f t="shared" si="3"/>
        <v>2.9958058717795086E-3</v>
      </c>
    </row>
    <row r="34" spans="1:15" x14ac:dyDescent="0.2">
      <c r="A34" s="24" t="s">
        <v>21</v>
      </c>
      <c r="C34" s="27">
        <v>24300000</v>
      </c>
      <c r="E34" s="29">
        <v>22795000</v>
      </c>
      <c r="G34" s="28">
        <f t="shared" si="0"/>
        <v>1505000</v>
      </c>
      <c r="H34" s="28"/>
      <c r="I34" s="12">
        <f t="shared" si="1"/>
        <v>6.6023250712875625E-2</v>
      </c>
      <c r="K34" s="29">
        <v>22367000</v>
      </c>
      <c r="M34" s="14">
        <f t="shared" si="2"/>
        <v>1933000</v>
      </c>
      <c r="O34" s="12">
        <f t="shared" si="3"/>
        <v>8.642196092457638E-2</v>
      </c>
    </row>
    <row r="35" spans="1:15" x14ac:dyDescent="0.2">
      <c r="A35" s="24" t="s">
        <v>22</v>
      </c>
      <c r="C35" s="27">
        <v>1379000</v>
      </c>
      <c r="E35" s="29">
        <v>1436000</v>
      </c>
      <c r="G35" s="28">
        <f t="shared" si="0"/>
        <v>-57000</v>
      </c>
      <c r="H35" s="28"/>
      <c r="I35" s="12">
        <f t="shared" si="1"/>
        <v>-3.9693593314763229E-2</v>
      </c>
      <c r="K35" s="29">
        <v>1492000</v>
      </c>
      <c r="M35" s="14">
        <f t="shared" si="2"/>
        <v>-113000</v>
      </c>
      <c r="O35" s="12">
        <f t="shared" si="3"/>
        <v>-7.5737265415549593E-2</v>
      </c>
    </row>
    <row r="36" spans="1:15" x14ac:dyDescent="0.2">
      <c r="A36" s="24" t="s">
        <v>23</v>
      </c>
      <c r="C36" s="29">
        <f>C16-SUM(C29:C35,C37:C48)</f>
        <v>31513000</v>
      </c>
      <c r="E36" s="29">
        <f>E16-SUM(E29:E35,E37:E48)</f>
        <v>30581000</v>
      </c>
      <c r="G36" s="28">
        <f t="shared" si="0"/>
        <v>932000</v>
      </c>
      <c r="H36" s="28"/>
      <c r="I36" s="12">
        <f t="shared" si="1"/>
        <v>3.0476439619371506E-2</v>
      </c>
      <c r="K36" s="29">
        <v>30296000</v>
      </c>
      <c r="M36" s="14">
        <f t="shared" si="2"/>
        <v>1217000</v>
      </c>
      <c r="O36" s="12">
        <f t="shared" si="3"/>
        <v>4.0170319514127278E-2</v>
      </c>
    </row>
    <row r="37" spans="1:15" x14ac:dyDescent="0.2">
      <c r="A37" s="24" t="s">
        <v>24</v>
      </c>
      <c r="C37" s="27">
        <v>1169000</v>
      </c>
      <c r="E37" s="29">
        <v>1195000</v>
      </c>
      <c r="G37" s="28">
        <f t="shared" si="0"/>
        <v>-26000</v>
      </c>
      <c r="H37" s="28"/>
      <c r="I37" s="12">
        <f t="shared" si="1"/>
        <v>-2.1757322175732216E-2</v>
      </c>
      <c r="K37" s="29">
        <v>1107000</v>
      </c>
      <c r="M37" s="14">
        <f t="shared" si="2"/>
        <v>62000</v>
      </c>
      <c r="O37" s="12">
        <f t="shared" si="3"/>
        <v>5.6007226738934053E-2</v>
      </c>
    </row>
    <row r="38" spans="1:15" x14ac:dyDescent="0.2">
      <c r="A38" s="24" t="s">
        <v>25</v>
      </c>
      <c r="C38" s="27">
        <v>7609000</v>
      </c>
      <c r="E38" s="29">
        <v>6925000</v>
      </c>
      <c r="G38" s="28">
        <f t="shared" si="0"/>
        <v>684000</v>
      </c>
      <c r="H38" s="28"/>
      <c r="I38" s="12">
        <f t="shared" si="1"/>
        <v>9.8772563176895312E-2</v>
      </c>
      <c r="K38" s="29">
        <v>6874000</v>
      </c>
      <c r="M38" s="14">
        <f t="shared" si="2"/>
        <v>735000</v>
      </c>
      <c r="O38" s="12">
        <f t="shared" si="3"/>
        <v>0.10692464358452139</v>
      </c>
    </row>
    <row r="39" spans="1:15" x14ac:dyDescent="0.2">
      <c r="A39" s="24" t="s">
        <v>26</v>
      </c>
      <c r="C39" s="27">
        <v>62553000</v>
      </c>
      <c r="E39" s="29">
        <v>97059000</v>
      </c>
      <c r="G39" s="28">
        <f t="shared" si="0"/>
        <v>-34506000</v>
      </c>
      <c r="H39" s="28"/>
      <c r="I39" s="12">
        <f t="shared" si="1"/>
        <v>-0.35551571724415049</v>
      </c>
      <c r="K39" s="29">
        <v>39887000</v>
      </c>
      <c r="M39" s="14">
        <f t="shared" si="2"/>
        <v>22666000</v>
      </c>
      <c r="O39" s="12">
        <f t="shared" si="3"/>
        <v>0.56825532128262346</v>
      </c>
    </row>
    <row r="40" spans="1:15" x14ac:dyDescent="0.2">
      <c r="A40" s="24" t="s">
        <v>27</v>
      </c>
      <c r="C40" s="27">
        <v>27385000</v>
      </c>
      <c r="E40" s="29">
        <v>26202000</v>
      </c>
      <c r="G40" s="28">
        <f t="shared" si="0"/>
        <v>1183000</v>
      </c>
      <c r="H40" s="28"/>
      <c r="I40" s="12">
        <f t="shared" si="1"/>
        <v>4.5149225249980919E-2</v>
      </c>
      <c r="K40" s="29">
        <v>20809000</v>
      </c>
      <c r="M40" s="14">
        <f t="shared" si="2"/>
        <v>6576000</v>
      </c>
      <c r="O40" s="12">
        <f t="shared" si="3"/>
        <v>0.31601710798212312</v>
      </c>
    </row>
    <row r="41" spans="1:15" x14ac:dyDescent="0.2">
      <c r="A41" s="24" t="s">
        <v>28</v>
      </c>
      <c r="C41" s="27">
        <v>29000</v>
      </c>
      <c r="E41" s="14">
        <v>69000</v>
      </c>
      <c r="G41" s="28">
        <f t="shared" si="0"/>
        <v>-40000</v>
      </c>
      <c r="H41" s="28"/>
      <c r="I41" s="12">
        <f t="shared" si="1"/>
        <v>-0.57971014492753625</v>
      </c>
      <c r="K41" s="14">
        <v>67000</v>
      </c>
      <c r="M41" s="14">
        <f t="shared" si="2"/>
        <v>-38000</v>
      </c>
      <c r="O41" s="12">
        <f t="shared" si="3"/>
        <v>-0.56716417910447758</v>
      </c>
    </row>
    <row r="42" spans="1:15" x14ac:dyDescent="0.2">
      <c r="A42" s="24" t="s">
        <v>29</v>
      </c>
      <c r="C42" s="27">
        <v>28623000</v>
      </c>
      <c r="E42" s="29">
        <v>27200000</v>
      </c>
      <c r="G42" s="28">
        <f t="shared" si="0"/>
        <v>1423000</v>
      </c>
      <c r="H42" s="28"/>
      <c r="I42" s="12">
        <f t="shared" si="1"/>
        <v>5.2316176470588234E-2</v>
      </c>
      <c r="K42" s="29">
        <v>27076000</v>
      </c>
      <c r="M42" s="14">
        <f t="shared" si="2"/>
        <v>1547000</v>
      </c>
      <c r="O42" s="12">
        <f t="shared" si="3"/>
        <v>5.7135470527404343E-2</v>
      </c>
    </row>
    <row r="43" spans="1:15" x14ac:dyDescent="0.2">
      <c r="A43" s="24" t="s">
        <v>30</v>
      </c>
      <c r="C43" s="27">
        <v>5017000</v>
      </c>
      <c r="E43" s="29">
        <v>5027000</v>
      </c>
      <c r="G43" s="28">
        <f t="shared" si="0"/>
        <v>-10000</v>
      </c>
      <c r="H43" s="28"/>
      <c r="I43" s="12">
        <f t="shared" si="1"/>
        <v>-1.9892580067634772E-3</v>
      </c>
      <c r="K43" s="29">
        <v>4489000</v>
      </c>
      <c r="M43" s="14">
        <f t="shared" si="2"/>
        <v>528000</v>
      </c>
      <c r="O43" s="12">
        <f t="shared" si="3"/>
        <v>0.11762085096903542</v>
      </c>
    </row>
    <row r="44" spans="1:15" x14ac:dyDescent="0.2">
      <c r="A44" s="24" t="s">
        <v>31</v>
      </c>
      <c r="C44" s="27">
        <v>671196000</v>
      </c>
      <c r="E44" s="29">
        <v>658959000</v>
      </c>
      <c r="G44" s="28">
        <f t="shared" si="0"/>
        <v>12237000</v>
      </c>
      <c r="H44" s="28"/>
      <c r="I44" s="12">
        <f t="shared" si="1"/>
        <v>1.8570199359899477E-2</v>
      </c>
      <c r="K44" s="29">
        <v>638403000</v>
      </c>
      <c r="M44" s="14">
        <f t="shared" si="2"/>
        <v>32793000</v>
      </c>
      <c r="O44" s="12">
        <f t="shared" si="3"/>
        <v>5.1367239815602372E-2</v>
      </c>
    </row>
    <row r="45" spans="1:15" x14ac:dyDescent="0.2">
      <c r="A45" s="24" t="s">
        <v>32</v>
      </c>
      <c r="C45" s="27">
        <v>16234000.000000002</v>
      </c>
      <c r="E45" s="29">
        <v>16015000</v>
      </c>
      <c r="G45" s="28">
        <f t="shared" si="0"/>
        <v>219000.00000000186</v>
      </c>
      <c r="H45" s="28"/>
      <c r="I45" s="12">
        <f t="shared" si="1"/>
        <v>1.3674679987511824E-2</v>
      </c>
      <c r="K45" s="29">
        <v>15392000</v>
      </c>
      <c r="L45" s="30"/>
      <c r="M45" s="14">
        <f t="shared" si="2"/>
        <v>842000.00000000186</v>
      </c>
      <c r="O45" s="12">
        <f t="shared" si="3"/>
        <v>5.4703742203742328E-2</v>
      </c>
    </row>
    <row r="46" spans="1:15" x14ac:dyDescent="0.2">
      <c r="A46" s="24" t="s">
        <v>33</v>
      </c>
      <c r="C46" s="27">
        <v>115000</v>
      </c>
      <c r="E46" s="29">
        <v>233000</v>
      </c>
      <c r="G46" s="28">
        <f t="shared" si="0"/>
        <v>-118000</v>
      </c>
      <c r="H46" s="28"/>
      <c r="I46" s="12">
        <f t="shared" si="1"/>
        <v>-0.50643776824034337</v>
      </c>
      <c r="K46" s="29">
        <v>219000</v>
      </c>
      <c r="M46" s="14">
        <f t="shared" si="2"/>
        <v>-104000</v>
      </c>
      <c r="O46" s="12">
        <f t="shared" si="3"/>
        <v>-0.47488584474885842</v>
      </c>
    </row>
    <row r="47" spans="1:15" x14ac:dyDescent="0.2">
      <c r="A47" s="31" t="s">
        <v>34</v>
      </c>
      <c r="B47" s="22"/>
      <c r="C47" s="32">
        <v>5000</v>
      </c>
      <c r="D47" s="22"/>
      <c r="E47" s="33">
        <v>0</v>
      </c>
      <c r="F47" s="22"/>
      <c r="G47" s="28">
        <f t="shared" si="0"/>
        <v>5000</v>
      </c>
      <c r="H47" s="28"/>
      <c r="I47" s="34" t="str">
        <f>IF(E47=0,"        NA",G47/E47)</f>
        <v xml:space="preserve">        NA</v>
      </c>
      <c r="J47" s="22"/>
      <c r="K47" s="33">
        <v>8000</v>
      </c>
      <c r="L47" s="22"/>
      <c r="M47" s="14">
        <f t="shared" si="2"/>
        <v>-3000</v>
      </c>
      <c r="N47" s="22"/>
      <c r="O47" s="19">
        <f t="shared" si="3"/>
        <v>-0.375</v>
      </c>
    </row>
    <row r="48" spans="1:15" x14ac:dyDescent="0.2">
      <c r="A48" s="31" t="s">
        <v>35</v>
      </c>
      <c r="B48" s="22"/>
      <c r="C48" s="35">
        <v>0</v>
      </c>
      <c r="D48" s="22"/>
      <c r="E48" s="17">
        <v>0</v>
      </c>
      <c r="F48" s="22"/>
      <c r="G48" s="17">
        <f t="shared" si="0"/>
        <v>0</v>
      </c>
      <c r="H48" s="36"/>
      <c r="I48" s="37" t="str">
        <f>IF(E48=0,"        NA",G48/E48)</f>
        <v xml:space="preserve">        NA</v>
      </c>
      <c r="J48" s="22"/>
      <c r="K48" s="17">
        <v>0</v>
      </c>
      <c r="L48" s="22"/>
      <c r="M48" s="17">
        <f t="shared" si="2"/>
        <v>0</v>
      </c>
      <c r="N48" s="22"/>
      <c r="O48" s="38" t="s">
        <v>36</v>
      </c>
    </row>
    <row r="49" spans="1:15" x14ac:dyDescent="0.2">
      <c r="A49" s="24"/>
      <c r="B49" s="22"/>
      <c r="D49" s="22"/>
      <c r="F49" s="22"/>
      <c r="H49" s="22"/>
      <c r="J49" s="22"/>
      <c r="L49" s="22"/>
      <c r="N49" s="22"/>
      <c r="O49" s="12"/>
    </row>
    <row r="50" spans="1:15" ht="16.5" thickBot="1" x14ac:dyDescent="0.3">
      <c r="A50" s="39" t="s">
        <v>37</v>
      </c>
      <c r="B50" s="22"/>
      <c r="C50" s="40">
        <f>C16</f>
        <v>1705294000</v>
      </c>
      <c r="D50" s="4"/>
      <c r="E50" s="40">
        <f>SUM(E29:E48)</f>
        <v>1615164000</v>
      </c>
      <c r="F50" s="4"/>
      <c r="G50" s="41">
        <f>SUM(G29:G48)</f>
        <v>90130000</v>
      </c>
      <c r="H50" s="42"/>
      <c r="I50" s="23">
        <f>IF(E50=0,0,G50/E50)</f>
        <v>5.5802382915914418E-2</v>
      </c>
      <c r="J50" s="4"/>
      <c r="K50" s="40">
        <f>SUM(K29:K48)</f>
        <v>1530140000</v>
      </c>
      <c r="L50" s="4"/>
      <c r="M50" s="41">
        <f>SUM(M29:M48)</f>
        <v>175153999.99999994</v>
      </c>
      <c r="N50" s="4"/>
      <c r="O50" s="23">
        <f>+M50/K50</f>
        <v>0.11446926425032999</v>
      </c>
    </row>
    <row r="51" spans="1:15" ht="15.75" thickTop="1" x14ac:dyDescent="0.2">
      <c r="B51" s="22"/>
      <c r="F51" s="22"/>
      <c r="H51" s="22"/>
      <c r="J51" s="22"/>
      <c r="L51" s="22"/>
      <c r="N51" s="22"/>
    </row>
    <row r="52" spans="1:15" x14ac:dyDescent="0.2">
      <c r="B52" s="22"/>
      <c r="C52" s="43"/>
      <c r="K52" s="43"/>
      <c r="M52" s="43"/>
    </row>
    <row r="58" spans="1:15" x14ac:dyDescent="0.2">
      <c r="A58" s="24"/>
    </row>
  </sheetData>
  <mergeCells count="11">
    <mergeCell ref="A21:O21"/>
    <mergeCell ref="A22:O22"/>
    <mergeCell ref="A23:O23"/>
    <mergeCell ref="C26:I26"/>
    <mergeCell ref="M26:O26"/>
    <mergeCell ref="A1:O1"/>
    <mergeCell ref="A2:O2"/>
    <mergeCell ref="A3:O3"/>
    <mergeCell ref="A4:O4"/>
    <mergeCell ref="C7:I7"/>
    <mergeCell ref="M7:O7"/>
  </mergeCells>
  <printOptions horizontalCentered="1"/>
  <pageMargins left="0.5" right="0.5" top="0.75" bottom="1" header="0.5" footer="0.5"/>
  <pageSetup scale="67" orientation="portrait" r:id="rId1"/>
  <headerFooter alignWithMargins="0">
    <oddFooter>&amp;L&amp;F&amp;R&amp;D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workbookViewId="0">
      <selection activeCell="A6" sqref="A6"/>
    </sheetView>
  </sheetViews>
  <sheetFormatPr defaultRowHeight="15" x14ac:dyDescent="0.2"/>
  <cols>
    <col min="1" max="1" width="23.77734375" style="2" customWidth="1"/>
    <col min="2" max="2" width="0.88671875" style="2" customWidth="1"/>
    <col min="3" max="3" width="14.6640625" style="2" customWidth="1"/>
    <col min="4" max="4" width="0.88671875" style="2" customWidth="1"/>
    <col min="5" max="5" width="13.88671875" style="2" customWidth="1"/>
    <col min="6" max="6" width="0.88671875" style="2" customWidth="1"/>
    <col min="7" max="7" width="13.77734375" style="2" customWidth="1"/>
    <col min="8" max="8" width="0.88671875" style="2" customWidth="1"/>
    <col min="9" max="9" width="8.88671875" style="2"/>
    <col min="10" max="10" width="3.77734375" style="2" customWidth="1"/>
    <col min="11" max="11" width="13.88671875" style="2" customWidth="1"/>
    <col min="12" max="12" width="0.88671875" style="2" customWidth="1"/>
    <col min="13" max="13" width="13.77734375" style="2" customWidth="1"/>
    <col min="14" max="14" width="0.88671875" style="2" customWidth="1"/>
    <col min="15" max="16384" width="8.88671875" style="2"/>
  </cols>
  <sheetData>
    <row r="1" spans="1:15" ht="15.75" x14ac:dyDescent="0.2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 t="s">
        <v>41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5" ht="15.75" x14ac:dyDescent="0.25">
      <c r="A7" s="4"/>
      <c r="B7" s="4"/>
      <c r="C7" s="5" t="s">
        <v>42</v>
      </c>
      <c r="D7" s="5"/>
      <c r="E7" s="5"/>
      <c r="F7" s="5"/>
      <c r="G7" s="5"/>
      <c r="H7" s="5"/>
      <c r="I7" s="5"/>
      <c r="J7" s="4"/>
      <c r="K7" s="6" t="s">
        <v>43</v>
      </c>
      <c r="L7" s="7"/>
      <c r="M7" s="5" t="s">
        <v>41</v>
      </c>
      <c r="N7" s="5"/>
      <c r="O7" s="5"/>
    </row>
    <row r="8" spans="1:15" ht="15.75" x14ac:dyDescent="0.25">
      <c r="A8" s="8" t="s">
        <v>3</v>
      </c>
      <c r="B8" s="4"/>
      <c r="C8" s="8" t="s">
        <v>4</v>
      </c>
      <c r="D8" s="4"/>
      <c r="E8" s="8" t="s">
        <v>5</v>
      </c>
      <c r="F8" s="4"/>
      <c r="G8" s="8" t="s">
        <v>6</v>
      </c>
      <c r="H8" s="6"/>
      <c r="I8" s="8" t="s">
        <v>7</v>
      </c>
      <c r="J8" s="4"/>
      <c r="K8" s="8" t="s">
        <v>4</v>
      </c>
      <c r="L8" s="4"/>
      <c r="M8" s="8" t="s">
        <v>6</v>
      </c>
      <c r="N8" s="4"/>
      <c r="O8" s="8" t="s">
        <v>7</v>
      </c>
    </row>
    <row r="10" spans="1:15" ht="15.75" customHeight="1" x14ac:dyDescent="0.2">
      <c r="A10" s="9" t="s">
        <v>8</v>
      </c>
      <c r="C10" s="10">
        <v>7925603000</v>
      </c>
      <c r="E10" s="10">
        <v>7522587000</v>
      </c>
      <c r="G10" s="11">
        <f>+C10-E10</f>
        <v>403016000</v>
      </c>
      <c r="I10" s="12">
        <f>IF(E10=0,0,G10/E10)</f>
        <v>5.3574122838326764E-2</v>
      </c>
      <c r="K10" s="11">
        <v>7262192000</v>
      </c>
      <c r="M10" s="11">
        <f>+C10-K10</f>
        <v>663411000</v>
      </c>
      <c r="O10" s="12">
        <f>+M10/K10</f>
        <v>9.1351344057000974E-2</v>
      </c>
    </row>
    <row r="11" spans="1:15" ht="15.75" customHeight="1" x14ac:dyDescent="0.2">
      <c r="A11" s="9" t="s">
        <v>9</v>
      </c>
      <c r="C11" s="13">
        <v>523870000</v>
      </c>
      <c r="E11" s="13">
        <v>523436000</v>
      </c>
      <c r="G11" s="13">
        <f>+C11-E11</f>
        <v>434000</v>
      </c>
      <c r="I11" s="12">
        <f>IF(E11=0,0,G11/E11)</f>
        <v>8.2913670439174986E-4</v>
      </c>
      <c r="K11" s="13">
        <v>507508000</v>
      </c>
      <c r="M11" s="14">
        <f>+C11-K11</f>
        <v>16362000</v>
      </c>
      <c r="O11" s="12">
        <f>+M11/K11</f>
        <v>3.2239885873720217E-2</v>
      </c>
    </row>
    <row r="12" spans="1:15" ht="15.75" customHeight="1" x14ac:dyDescent="0.2">
      <c r="A12" s="9" t="s">
        <v>10</v>
      </c>
      <c r="C12" s="13">
        <v>281015000</v>
      </c>
      <c r="E12" s="13">
        <v>280054000</v>
      </c>
      <c r="G12" s="13">
        <f>+C12-E12</f>
        <v>961000</v>
      </c>
      <c r="I12" s="12">
        <f>IF(E12=0,0,G12/E12)</f>
        <v>3.4314810715076376E-3</v>
      </c>
      <c r="K12" s="13">
        <v>308521000</v>
      </c>
      <c r="M12" s="14">
        <f>+C12-K12</f>
        <v>-27506000</v>
      </c>
      <c r="O12" s="12">
        <f>+M12/K12</f>
        <v>-8.9154384952726068E-2</v>
      </c>
    </row>
    <row r="13" spans="1:15" ht="15.75" customHeight="1" x14ac:dyDescent="0.2">
      <c r="A13" s="9" t="s">
        <v>11</v>
      </c>
      <c r="C13" s="13">
        <v>740409000</v>
      </c>
      <c r="E13" s="13">
        <v>700534000</v>
      </c>
      <c r="G13" s="13">
        <f>+C13-E13</f>
        <v>39875000</v>
      </c>
      <c r="I13" s="12">
        <f>IF(E13=0,0,G13/E13)</f>
        <v>5.6920863227195251E-2</v>
      </c>
      <c r="K13" s="13">
        <v>688284000</v>
      </c>
      <c r="M13" s="14">
        <f>+C13-K13</f>
        <v>52125000</v>
      </c>
      <c r="O13" s="12">
        <f>+M13/K13</f>
        <v>7.5731820004533018E-2</v>
      </c>
    </row>
    <row r="14" spans="1:15" ht="15.75" customHeight="1" x14ac:dyDescent="0.2">
      <c r="A14" s="9" t="s">
        <v>12</v>
      </c>
      <c r="C14" s="15">
        <v>32250000</v>
      </c>
      <c r="E14" s="15">
        <v>32251000</v>
      </c>
      <c r="G14" s="15">
        <f>+C14-E14</f>
        <v>-1000</v>
      </c>
      <c r="I14" s="16">
        <f>IF(E14=0,0,G14/E14)</f>
        <v>-3.1006790487116676E-5</v>
      </c>
      <c r="K14" s="15">
        <v>26099000</v>
      </c>
      <c r="M14" s="17">
        <f>+C14-K14</f>
        <v>6151000</v>
      </c>
      <c r="O14" s="16">
        <f>+M14/K14</f>
        <v>0.23567952795126251</v>
      </c>
    </row>
    <row r="15" spans="1:15" ht="15.75" customHeight="1" x14ac:dyDescent="0.2">
      <c r="A15" s="9"/>
      <c r="C15" s="18"/>
      <c r="E15" s="18"/>
      <c r="G15" s="18"/>
      <c r="I15" s="19"/>
      <c r="K15" s="18"/>
      <c r="M15" s="14"/>
      <c r="O15" s="12"/>
    </row>
    <row r="16" spans="1:15" ht="15.75" customHeight="1" thickBot="1" x14ac:dyDescent="0.3">
      <c r="A16" s="20" t="s">
        <v>13</v>
      </c>
      <c r="C16" s="21">
        <f>SUM(C10:C14)</f>
        <v>9503147000</v>
      </c>
      <c r="D16" s="22"/>
      <c r="E16" s="21">
        <f>SUM(E10:E14)</f>
        <v>9058862000</v>
      </c>
      <c r="F16" s="22"/>
      <c r="G16" s="21">
        <f>SUM(G10:G14)</f>
        <v>444285000</v>
      </c>
      <c r="H16" s="22"/>
      <c r="I16" s="23">
        <f>IF(E16=0,0,G16/E16)</f>
        <v>4.9044239773163557E-2</v>
      </c>
      <c r="J16" s="22"/>
      <c r="K16" s="21">
        <f>SUM(K10:K14)</f>
        <v>8792604000</v>
      </c>
      <c r="L16" s="22"/>
      <c r="M16" s="21">
        <f>SUM(M10:M14)</f>
        <v>710543000</v>
      </c>
      <c r="N16" s="22"/>
      <c r="O16" s="23">
        <f>+M16/K16</f>
        <v>8.0811441070244946E-2</v>
      </c>
    </row>
    <row r="17" spans="1:15" ht="15.75" thickTop="1" x14ac:dyDescent="0.2"/>
    <row r="21" spans="1:15" ht="15.75" x14ac:dyDescent="0.25">
      <c r="A21" s="1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" t="str">
        <f>A4</f>
        <v>August - April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15.75" x14ac:dyDescent="0.25">
      <c r="A26" s="4"/>
      <c r="B26" s="4"/>
      <c r="C26" s="5" t="str">
        <f>C7</f>
        <v>2014 - 2015</v>
      </c>
      <c r="D26" s="5"/>
      <c r="E26" s="5"/>
      <c r="F26" s="5"/>
      <c r="G26" s="5"/>
      <c r="H26" s="5"/>
      <c r="I26" s="5"/>
      <c r="J26" s="4"/>
      <c r="K26" s="6" t="str">
        <f>K7</f>
        <v>2013-2014</v>
      </c>
      <c r="L26" s="7"/>
      <c r="M26" s="5" t="str">
        <f>M7</f>
        <v>2014-2015</v>
      </c>
      <c r="N26" s="5"/>
      <c r="O26" s="5"/>
    </row>
    <row r="27" spans="1:15" ht="15.75" x14ac:dyDescent="0.25">
      <c r="A27" s="8" t="s">
        <v>15</v>
      </c>
      <c r="B27" s="4"/>
      <c r="C27" s="8" t="s">
        <v>4</v>
      </c>
      <c r="D27" s="4"/>
      <c r="E27" s="8" t="s">
        <v>5</v>
      </c>
      <c r="F27" s="4"/>
      <c r="G27" s="8" t="s">
        <v>6</v>
      </c>
      <c r="H27" s="6"/>
      <c r="I27" s="8" t="s">
        <v>7</v>
      </c>
      <c r="J27" s="4"/>
      <c r="K27" s="8" t="s">
        <v>4</v>
      </c>
      <c r="L27" s="4"/>
      <c r="M27" s="8" t="s">
        <v>6</v>
      </c>
      <c r="N27" s="4"/>
      <c r="O27" s="8" t="s">
        <v>7</v>
      </c>
    </row>
    <row r="29" spans="1:15" x14ac:dyDescent="0.2">
      <c r="A29" s="24" t="s">
        <v>16</v>
      </c>
      <c r="C29" s="25">
        <v>1700458000</v>
      </c>
      <c r="E29" s="26">
        <v>1454999000</v>
      </c>
      <c r="G29" s="11">
        <f t="shared" ref="G29:G48" si="0">+C29-E29</f>
        <v>245459000</v>
      </c>
      <c r="H29" s="11"/>
      <c r="I29" s="12">
        <f t="shared" ref="I29:I46" si="1">IF(E29=0,0,G29/E29)</f>
        <v>0.16870045958794475</v>
      </c>
      <c r="K29" s="26">
        <v>1411302000.0000002</v>
      </c>
      <c r="M29" s="11">
        <f t="shared" ref="M29:M48" si="2">+C29-K29</f>
        <v>289155999.99999976</v>
      </c>
      <c r="O29" s="12">
        <f t="shared" ref="O29:O47" si="3">+M29/K29</f>
        <v>0.20488598471482342</v>
      </c>
    </row>
    <row r="30" spans="1:15" x14ac:dyDescent="0.2">
      <c r="A30" s="24" t="s">
        <v>17</v>
      </c>
      <c r="C30" s="27">
        <v>289500000</v>
      </c>
      <c r="E30" s="14">
        <v>253960000</v>
      </c>
      <c r="G30" s="28">
        <f t="shared" si="0"/>
        <v>35540000</v>
      </c>
      <c r="H30" s="28"/>
      <c r="I30" s="12">
        <f t="shared" si="1"/>
        <v>0.13994329815719012</v>
      </c>
      <c r="K30" s="14">
        <v>229278000</v>
      </c>
      <c r="M30" s="14">
        <f t="shared" si="2"/>
        <v>60222000</v>
      </c>
      <c r="O30" s="12">
        <f t="shared" si="3"/>
        <v>0.26265930442519564</v>
      </c>
    </row>
    <row r="31" spans="1:15" x14ac:dyDescent="0.2">
      <c r="A31" s="24" t="s">
        <v>18</v>
      </c>
      <c r="C31" s="27">
        <v>66860999.999999993</v>
      </c>
      <c r="E31" s="29">
        <v>52343000</v>
      </c>
      <c r="G31" s="28">
        <f t="shared" si="0"/>
        <v>14517999.999999993</v>
      </c>
      <c r="H31" s="28"/>
      <c r="I31" s="12">
        <f t="shared" si="1"/>
        <v>0.27736278012341653</v>
      </c>
      <c r="K31" s="29">
        <v>82353000.000000015</v>
      </c>
      <c r="M31" s="14">
        <f t="shared" si="2"/>
        <v>-15492000.000000022</v>
      </c>
      <c r="O31" s="12">
        <f t="shared" si="3"/>
        <v>-0.18811700848785132</v>
      </c>
    </row>
    <row r="32" spans="1:15" x14ac:dyDescent="0.2">
      <c r="A32" s="24" t="s">
        <v>19</v>
      </c>
      <c r="C32" s="27">
        <v>462400000</v>
      </c>
      <c r="E32" s="29">
        <v>451393000</v>
      </c>
      <c r="G32" s="28">
        <f t="shared" si="0"/>
        <v>11007000</v>
      </c>
      <c r="H32" s="28"/>
      <c r="I32" s="12">
        <f t="shared" si="1"/>
        <v>2.4384516374866248E-2</v>
      </c>
      <c r="K32" s="29">
        <v>450255000</v>
      </c>
      <c r="M32" s="14">
        <f t="shared" si="2"/>
        <v>12145000</v>
      </c>
      <c r="O32" s="12">
        <f t="shared" si="3"/>
        <v>2.6973603846709087E-2</v>
      </c>
    </row>
    <row r="33" spans="1:15" x14ac:dyDescent="0.2">
      <c r="A33" s="24" t="s">
        <v>20</v>
      </c>
      <c r="C33" s="27">
        <v>47700000</v>
      </c>
      <c r="E33" s="29">
        <v>47011000</v>
      </c>
      <c r="G33" s="28">
        <f t="shared" si="0"/>
        <v>689000</v>
      </c>
      <c r="H33" s="28"/>
      <c r="I33" s="12">
        <f t="shared" si="1"/>
        <v>1.4656144306651634E-2</v>
      </c>
      <c r="K33" s="29">
        <v>46299000</v>
      </c>
      <c r="M33" s="14">
        <f t="shared" si="2"/>
        <v>1401000</v>
      </c>
      <c r="O33" s="12">
        <f t="shared" si="3"/>
        <v>3.0259832825762976E-2</v>
      </c>
    </row>
    <row r="34" spans="1:15" x14ac:dyDescent="0.2">
      <c r="A34" s="24" t="s">
        <v>21</v>
      </c>
      <c r="C34" s="27">
        <v>194634000</v>
      </c>
      <c r="E34" s="29">
        <v>199347000</v>
      </c>
      <c r="G34" s="28">
        <f t="shared" si="0"/>
        <v>-4713000</v>
      </c>
      <c r="H34" s="28"/>
      <c r="I34" s="12">
        <f t="shared" si="1"/>
        <v>-2.3642191756083612E-2</v>
      </c>
      <c r="K34" s="29">
        <v>194384000</v>
      </c>
      <c r="M34" s="14">
        <f t="shared" si="2"/>
        <v>250000</v>
      </c>
      <c r="O34" s="12">
        <f t="shared" si="3"/>
        <v>1.2861140834636595E-3</v>
      </c>
    </row>
    <row r="35" spans="1:15" x14ac:dyDescent="0.2">
      <c r="A35" s="24" t="s">
        <v>22</v>
      </c>
      <c r="C35" s="27">
        <v>12745000</v>
      </c>
      <c r="E35" s="29">
        <v>13302000</v>
      </c>
      <c r="G35" s="28">
        <f t="shared" si="0"/>
        <v>-557000</v>
      </c>
      <c r="H35" s="28"/>
      <c r="I35" s="12">
        <f t="shared" si="1"/>
        <v>-4.1873402495865283E-2</v>
      </c>
      <c r="K35" s="29">
        <v>12895000</v>
      </c>
      <c r="M35" s="14">
        <f t="shared" si="2"/>
        <v>-150000</v>
      </c>
      <c r="O35" s="12">
        <f t="shared" si="3"/>
        <v>-1.1632415664986429E-2</v>
      </c>
    </row>
    <row r="36" spans="1:15" x14ac:dyDescent="0.2">
      <c r="A36" s="24" t="s">
        <v>23</v>
      </c>
      <c r="C36" s="29">
        <f>C16-SUM(C29:C35,C37:C48)</f>
        <v>196884000</v>
      </c>
      <c r="E36" s="29">
        <f>E50-SUM(E29:E35,E37:E48)</f>
        <v>196290000</v>
      </c>
      <c r="G36" s="28">
        <f t="shared" si="0"/>
        <v>594000</v>
      </c>
      <c r="H36" s="28"/>
      <c r="I36" s="12">
        <f t="shared" si="1"/>
        <v>3.0261348005502062E-3</v>
      </c>
      <c r="K36" s="29">
        <v>194983000</v>
      </c>
      <c r="M36" s="14">
        <f t="shared" si="2"/>
        <v>1901000</v>
      </c>
      <c r="O36" s="12">
        <f t="shared" si="3"/>
        <v>9.7495679110486556E-3</v>
      </c>
    </row>
    <row r="37" spans="1:15" x14ac:dyDescent="0.2">
      <c r="A37" s="24" t="s">
        <v>24</v>
      </c>
      <c r="C37" s="27">
        <v>8749000</v>
      </c>
      <c r="E37" s="29">
        <v>8880000</v>
      </c>
      <c r="G37" s="28">
        <f t="shared" si="0"/>
        <v>-131000</v>
      </c>
      <c r="H37" s="28"/>
      <c r="I37" s="12">
        <f t="shared" si="1"/>
        <v>-1.4752252252252252E-2</v>
      </c>
      <c r="K37" s="29">
        <v>8849000</v>
      </c>
      <c r="M37" s="14">
        <f t="shared" si="2"/>
        <v>-100000</v>
      </c>
      <c r="O37" s="12">
        <f t="shared" si="3"/>
        <v>-1.1300711944852526E-2</v>
      </c>
    </row>
    <row r="38" spans="1:15" x14ac:dyDescent="0.2">
      <c r="A38" s="24" t="s">
        <v>25</v>
      </c>
      <c r="C38" s="27">
        <v>62374000</v>
      </c>
      <c r="E38" s="29">
        <v>56001000</v>
      </c>
      <c r="G38" s="28">
        <f t="shared" si="0"/>
        <v>6373000</v>
      </c>
      <c r="H38" s="28"/>
      <c r="I38" s="12">
        <f t="shared" si="1"/>
        <v>0.11380153925822753</v>
      </c>
      <c r="K38" s="29">
        <v>55427000</v>
      </c>
      <c r="M38" s="14">
        <f t="shared" si="2"/>
        <v>6947000</v>
      </c>
      <c r="O38" s="12">
        <f t="shared" si="3"/>
        <v>0.12533602756779186</v>
      </c>
    </row>
    <row r="39" spans="1:15" x14ac:dyDescent="0.2">
      <c r="A39" s="24" t="s">
        <v>26</v>
      </c>
      <c r="C39" s="27">
        <v>109992000</v>
      </c>
      <c r="E39" s="29">
        <v>118219000</v>
      </c>
      <c r="G39" s="28">
        <f t="shared" si="0"/>
        <v>-8227000</v>
      </c>
      <c r="H39" s="28"/>
      <c r="I39" s="12">
        <f t="shared" si="1"/>
        <v>-6.9591182466439402E-2</v>
      </c>
      <c r="K39" s="29">
        <v>101198000</v>
      </c>
      <c r="M39" s="14">
        <f t="shared" si="2"/>
        <v>8794000</v>
      </c>
      <c r="O39" s="12">
        <f t="shared" si="3"/>
        <v>8.6898950572145695E-2</v>
      </c>
    </row>
    <row r="40" spans="1:15" x14ac:dyDescent="0.2">
      <c r="A40" s="24" t="s">
        <v>27</v>
      </c>
      <c r="C40" s="27">
        <v>207300000</v>
      </c>
      <c r="E40" s="29">
        <v>205954000</v>
      </c>
      <c r="G40" s="28">
        <f t="shared" si="0"/>
        <v>1346000</v>
      </c>
      <c r="H40" s="28"/>
      <c r="I40" s="12">
        <f t="shared" si="1"/>
        <v>6.5354399526107772E-3</v>
      </c>
      <c r="K40" s="29">
        <v>180271000.00000003</v>
      </c>
      <c r="M40" s="14">
        <f t="shared" si="2"/>
        <v>27028999.99999997</v>
      </c>
      <c r="O40" s="12">
        <f t="shared" si="3"/>
        <v>0.14993537507419366</v>
      </c>
    </row>
    <row r="41" spans="1:15" x14ac:dyDescent="0.2">
      <c r="A41" s="24" t="s">
        <v>28</v>
      </c>
      <c r="C41" s="27">
        <v>13417000</v>
      </c>
      <c r="E41" s="14">
        <v>14458000</v>
      </c>
      <c r="G41" s="28">
        <f t="shared" si="0"/>
        <v>-1041000</v>
      </c>
      <c r="H41" s="28"/>
      <c r="I41" s="12">
        <f t="shared" si="1"/>
        <v>-7.2001659980633556E-2</v>
      </c>
      <c r="K41" s="14">
        <v>12146000</v>
      </c>
      <c r="M41" s="14">
        <f t="shared" si="2"/>
        <v>1271000</v>
      </c>
      <c r="O41" s="12">
        <f t="shared" si="3"/>
        <v>0.10464350403424996</v>
      </c>
    </row>
    <row r="42" spans="1:15" x14ac:dyDescent="0.2">
      <c r="A42" s="24" t="s">
        <v>29</v>
      </c>
      <c r="C42" s="27">
        <v>261185000</v>
      </c>
      <c r="E42" s="29">
        <v>250500000</v>
      </c>
      <c r="G42" s="28">
        <f t="shared" si="0"/>
        <v>10685000</v>
      </c>
      <c r="H42" s="28"/>
      <c r="I42" s="12">
        <f t="shared" si="1"/>
        <v>4.2654690618762474E-2</v>
      </c>
      <c r="K42" s="29">
        <v>250878000</v>
      </c>
      <c r="M42" s="14">
        <f t="shared" si="2"/>
        <v>10307000</v>
      </c>
      <c r="O42" s="12">
        <f t="shared" si="3"/>
        <v>4.108371399644449E-2</v>
      </c>
    </row>
    <row r="43" spans="1:15" x14ac:dyDescent="0.2">
      <c r="A43" s="24" t="s">
        <v>30</v>
      </c>
      <c r="C43" s="27">
        <v>42413000</v>
      </c>
      <c r="E43" s="29">
        <v>41883000</v>
      </c>
      <c r="G43" s="28">
        <f t="shared" si="0"/>
        <v>530000</v>
      </c>
      <c r="H43" s="28"/>
      <c r="I43" s="12">
        <f t="shared" si="1"/>
        <v>1.2654298880213929E-2</v>
      </c>
      <c r="K43" s="29">
        <v>40717000</v>
      </c>
      <c r="M43" s="14">
        <f t="shared" si="2"/>
        <v>1696000</v>
      </c>
      <c r="O43" s="12">
        <f t="shared" si="3"/>
        <v>4.1653363459979859E-2</v>
      </c>
    </row>
    <row r="44" spans="1:15" x14ac:dyDescent="0.2">
      <c r="A44" s="24" t="s">
        <v>31</v>
      </c>
      <c r="C44" s="27">
        <v>5701861000</v>
      </c>
      <c r="E44" s="29">
        <v>5571825000</v>
      </c>
      <c r="G44" s="28">
        <f t="shared" si="0"/>
        <v>130036000</v>
      </c>
      <c r="H44" s="28"/>
      <c r="I44" s="12">
        <f t="shared" si="1"/>
        <v>2.3338134273779239E-2</v>
      </c>
      <c r="K44" s="29">
        <v>5399301000</v>
      </c>
      <c r="M44" s="14">
        <f t="shared" si="2"/>
        <v>302560000</v>
      </c>
      <c r="O44" s="12">
        <f t="shared" si="3"/>
        <v>5.6036883292855874E-2</v>
      </c>
    </row>
    <row r="45" spans="1:15" x14ac:dyDescent="0.2">
      <c r="A45" s="24" t="s">
        <v>32</v>
      </c>
      <c r="C45" s="27">
        <v>122884000</v>
      </c>
      <c r="E45" s="29">
        <v>120438000</v>
      </c>
      <c r="G45" s="28">
        <f t="shared" si="0"/>
        <v>2446000</v>
      </c>
      <c r="H45" s="28"/>
      <c r="I45" s="12">
        <f t="shared" si="1"/>
        <v>2.0309204736046763E-2</v>
      </c>
      <c r="K45" s="29">
        <v>120024000</v>
      </c>
      <c r="L45" s="30"/>
      <c r="M45" s="14">
        <f t="shared" si="2"/>
        <v>2860000</v>
      </c>
      <c r="O45" s="12">
        <f t="shared" si="3"/>
        <v>2.3828567619809372E-2</v>
      </c>
    </row>
    <row r="46" spans="1:15" x14ac:dyDescent="0.2">
      <c r="A46" s="24" t="s">
        <v>33</v>
      </c>
      <c r="C46" s="27">
        <v>1696000</v>
      </c>
      <c r="E46" s="29">
        <v>2059000</v>
      </c>
      <c r="G46" s="28">
        <f t="shared" si="0"/>
        <v>-363000</v>
      </c>
      <c r="H46" s="28"/>
      <c r="I46" s="12">
        <f t="shared" si="1"/>
        <v>-0.17629917435648373</v>
      </c>
      <c r="K46" s="29">
        <v>1875000</v>
      </c>
      <c r="M46" s="14">
        <f t="shared" si="2"/>
        <v>-179000</v>
      </c>
      <c r="O46" s="12">
        <f t="shared" si="3"/>
        <v>-9.5466666666666672E-2</v>
      </c>
    </row>
    <row r="47" spans="1:15" x14ac:dyDescent="0.2">
      <c r="A47" s="31" t="s">
        <v>34</v>
      </c>
      <c r="B47" s="22"/>
      <c r="C47" s="32">
        <v>94000</v>
      </c>
      <c r="D47" s="22"/>
      <c r="E47" s="33">
        <v>0</v>
      </c>
      <c r="F47" s="22"/>
      <c r="G47" s="28">
        <f t="shared" si="0"/>
        <v>94000</v>
      </c>
      <c r="H47" s="28"/>
      <c r="I47" s="34" t="str">
        <f>IF(E47=0,"        NA",G47/E47)</f>
        <v xml:space="preserve">        NA</v>
      </c>
      <c r="J47" s="22"/>
      <c r="K47" s="33">
        <v>149000</v>
      </c>
      <c r="L47" s="22"/>
      <c r="M47" s="14">
        <f t="shared" si="2"/>
        <v>-55000</v>
      </c>
      <c r="N47" s="22"/>
      <c r="O47" s="19">
        <f t="shared" si="3"/>
        <v>-0.36912751677852351</v>
      </c>
    </row>
    <row r="48" spans="1:15" x14ac:dyDescent="0.2">
      <c r="A48" s="31" t="s">
        <v>35</v>
      </c>
      <c r="B48" s="22"/>
      <c r="C48" s="35">
        <v>0</v>
      </c>
      <c r="D48" s="22"/>
      <c r="E48" s="17">
        <v>0</v>
      </c>
      <c r="F48" s="22"/>
      <c r="G48" s="17">
        <f t="shared" si="0"/>
        <v>0</v>
      </c>
      <c r="H48" s="36"/>
      <c r="I48" s="37" t="str">
        <f>IF(E48=0,"        NA",G48/E48)</f>
        <v xml:space="preserve">        NA</v>
      </c>
      <c r="J48" s="22"/>
      <c r="K48" s="17">
        <v>20000</v>
      </c>
      <c r="L48" s="22"/>
      <c r="M48" s="17">
        <f t="shared" si="2"/>
        <v>-20000</v>
      </c>
      <c r="N48" s="22"/>
      <c r="O48" s="38" t="s">
        <v>36</v>
      </c>
    </row>
    <row r="49" spans="1:15" x14ac:dyDescent="0.2">
      <c r="A49" s="24"/>
      <c r="B49" s="22"/>
      <c r="D49" s="22"/>
      <c r="F49" s="22"/>
      <c r="H49" s="22"/>
      <c r="J49" s="22"/>
      <c r="L49" s="22"/>
      <c r="N49" s="22"/>
      <c r="O49" s="12"/>
    </row>
    <row r="50" spans="1:15" ht="16.5" thickBot="1" x14ac:dyDescent="0.3">
      <c r="A50" s="39" t="s">
        <v>37</v>
      </c>
      <c r="B50" s="22"/>
      <c r="C50" s="40">
        <f>SUM(C29:C48)</f>
        <v>9503147000</v>
      </c>
      <c r="D50" s="4"/>
      <c r="E50" s="40">
        <f>E16</f>
        <v>9058862000</v>
      </c>
      <c r="F50" s="4"/>
      <c r="G50" s="41">
        <f>SUM(G29:G48)</f>
        <v>444285000</v>
      </c>
      <c r="H50" s="42"/>
      <c r="I50" s="23">
        <f>IF(E50=0,0,G50/E50)</f>
        <v>4.9044239773163557E-2</v>
      </c>
      <c r="J50" s="4"/>
      <c r="K50" s="40">
        <f>SUM(K29:K48)</f>
        <v>8792604000</v>
      </c>
      <c r="L50" s="4"/>
      <c r="M50" s="41">
        <f>SUM(M29:M48)</f>
        <v>710542999.99999976</v>
      </c>
      <c r="N50" s="4"/>
      <c r="O50" s="23">
        <f>+M50/K50</f>
        <v>8.0811441070244919E-2</v>
      </c>
    </row>
    <row r="51" spans="1:15" ht="15.75" thickTop="1" x14ac:dyDescent="0.2">
      <c r="B51" s="22"/>
      <c r="F51" s="22"/>
      <c r="H51" s="22"/>
      <c r="J51" s="22"/>
      <c r="L51" s="22"/>
      <c r="N51" s="22"/>
    </row>
    <row r="52" spans="1:15" x14ac:dyDescent="0.2">
      <c r="B52" s="22"/>
      <c r="C52" s="43"/>
      <c r="K52" s="43"/>
      <c r="M52" s="43"/>
    </row>
    <row r="58" spans="1:15" x14ac:dyDescent="0.2">
      <c r="A58" s="24"/>
    </row>
  </sheetData>
  <mergeCells count="13">
    <mergeCell ref="A21:O21"/>
    <mergeCell ref="A22:O22"/>
    <mergeCell ref="A23:O23"/>
    <mergeCell ref="A24:O24"/>
    <mergeCell ref="C26:I26"/>
    <mergeCell ref="M26:O26"/>
    <mergeCell ref="A1:O1"/>
    <mergeCell ref="A2:O2"/>
    <mergeCell ref="A3:O3"/>
    <mergeCell ref="A4:O4"/>
    <mergeCell ref="A5:O5"/>
    <mergeCell ref="C7:I7"/>
    <mergeCell ref="M7:O7"/>
  </mergeCells>
  <printOptions horizontalCentered="1"/>
  <pageMargins left="0.5" right="0.5" top="0.75" bottom="1" header="0.5" footer="0.5"/>
  <pageSetup scale="66" orientation="portrait" r:id="rId1"/>
  <headerFooter alignWithMargins="0"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2</vt:lpstr>
      <vt:lpstr>'Table 1'!Print_Area</vt:lpstr>
      <vt:lpstr>'Table 2'!Print_Area</vt:lpstr>
    </vt:vector>
  </TitlesOfParts>
  <Company>State of Tennessee: Finance &amp;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W. Brown</dc:creator>
  <cp:lastModifiedBy>C W. Brown</cp:lastModifiedBy>
  <cp:lastPrinted>2015-05-12T19:54:04Z</cp:lastPrinted>
  <dcterms:created xsi:type="dcterms:W3CDTF">2015-05-12T19:51:46Z</dcterms:created>
  <dcterms:modified xsi:type="dcterms:W3CDTF">2015-05-12T19:55:38Z</dcterms:modified>
</cp:coreProperties>
</file>