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1055" activeTab="0"/>
  </bookViews>
  <sheets>
    <sheet name="Table 1" sheetId="1" r:id="rId1"/>
    <sheet name="Table 2" sheetId="2" r:id="rId2"/>
  </sheets>
  <externalReferences>
    <externalReference r:id="rId5"/>
    <externalReference r:id="rId6"/>
    <externalReference r:id="rId7"/>
  </externalReferences>
  <definedNames>
    <definedName name="_xlnm.Print_Area" localSheetId="0">'Table 1'!$A$1:$O$53</definedName>
    <definedName name="_xlnm.Print_Area" localSheetId="1">'Table 2'!$A$1:$O$53</definedName>
  </definedNames>
  <calcPr fullCalcOnLoad="1"/>
</workbook>
</file>

<file path=xl/sharedStrings.xml><?xml version="1.0" encoding="utf-8"?>
<sst xmlns="http://schemas.openxmlformats.org/spreadsheetml/2006/main" count="105" uniqueCount="44">
  <si>
    <t>Table 1</t>
  </si>
  <si>
    <t>Revenue Collections by Fund</t>
  </si>
  <si>
    <t>February</t>
  </si>
  <si>
    <t>Fund</t>
  </si>
  <si>
    <t>Actual</t>
  </si>
  <si>
    <t>Budgeted</t>
  </si>
  <si>
    <t>B/(W)</t>
  </si>
  <si>
    <t>Percent</t>
  </si>
  <si>
    <t>General Fund</t>
  </si>
  <si>
    <t>Highway Fund</t>
  </si>
  <si>
    <t>Sinking Fund</t>
  </si>
  <si>
    <t>City &amp; County Fund</t>
  </si>
  <si>
    <t>Earmarked Fund</t>
  </si>
  <si>
    <t xml:space="preserve">    Total</t>
  </si>
  <si>
    <t>Revenue Collections by Tax</t>
  </si>
  <si>
    <t>Tax Source</t>
  </si>
  <si>
    <t>Franchise &amp; Excise</t>
  </si>
  <si>
    <t>Income</t>
  </si>
  <si>
    <t>Inheritance &amp; Estate</t>
  </si>
  <si>
    <t>Gasoline</t>
  </si>
  <si>
    <t>Petroleum Special</t>
  </si>
  <si>
    <t>Tobacco</t>
  </si>
  <si>
    <t>Beer</t>
  </si>
  <si>
    <t>Motor Vehicle Registration</t>
  </si>
  <si>
    <t>Motor Vehicle Title</t>
  </si>
  <si>
    <t>Mixed Drink</t>
  </si>
  <si>
    <t>Business</t>
  </si>
  <si>
    <t>Privilege</t>
  </si>
  <si>
    <t>Gross Receipts</t>
  </si>
  <si>
    <t>TVA - In Lieu of Tax Payments</t>
  </si>
  <si>
    <t>Alcoholic Beverage</t>
  </si>
  <si>
    <t>Sales and Use</t>
  </si>
  <si>
    <t>Motor Vehicle Fuel</t>
  </si>
  <si>
    <t>Severance</t>
  </si>
  <si>
    <t>Coin-operated Amusement</t>
  </si>
  <si>
    <t>Unauthorized Substance</t>
  </si>
  <si>
    <t>NA</t>
  </si>
  <si>
    <t>Total</t>
  </si>
  <si>
    <t>2014-2015</t>
  </si>
  <si>
    <t>Table 2</t>
  </si>
  <si>
    <t>Year-to-Date</t>
  </si>
  <si>
    <t>August - February</t>
  </si>
  <si>
    <t>2014 - 2015</t>
  </si>
  <si>
    <t>2013-2014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</si>
</sst>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8">
    <font>
      <sz val="12"/>
      <name val="Arial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 locked="0"/>
    </xf>
    <xf numFmtId="5" fontId="0" fillId="0" borderId="0" xfId="0" applyNumberFormat="1" applyFont="1" applyAlignment="1">
      <alignment/>
    </xf>
    <xf numFmtId="10" fontId="0" fillId="0" borderId="0" xfId="57" applyNumberFormat="1" applyFont="1" applyAlignment="1">
      <alignment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 applyProtection="1">
      <alignment/>
      <protection locked="0"/>
    </xf>
    <xf numFmtId="10" fontId="0" fillId="0" borderId="10" xfId="57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 applyProtection="1">
      <alignment/>
      <protection locked="0"/>
    </xf>
    <xf numFmtId="10" fontId="0" fillId="0" borderId="0" xfId="57" applyNumberFormat="1" applyFont="1" applyBorder="1" applyAlignment="1">
      <alignment/>
    </xf>
    <xf numFmtId="0" fontId="18" fillId="0" borderId="0" xfId="0" applyFont="1" applyBorder="1" applyAlignment="1" applyProtection="1">
      <alignment/>
      <protection/>
    </xf>
    <xf numFmtId="5" fontId="18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0" fontId="18" fillId="0" borderId="11" xfId="57" applyNumberFormat="1" applyFont="1" applyBorder="1" applyAlignment="1">
      <alignment/>
    </xf>
    <xf numFmtId="0" fontId="19" fillId="0" borderId="0" xfId="0" applyFon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Font="1" applyAlignment="1">
      <alignment/>
    </xf>
    <xf numFmtId="38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37" fontId="0" fillId="0" borderId="10" xfId="0" applyNumberFormat="1" applyBorder="1" applyAlignment="1">
      <alignment/>
    </xf>
    <xf numFmtId="164" fontId="0" fillId="0" borderId="0" xfId="42" applyNumberFormat="1" applyFont="1" applyBorder="1" applyAlignment="1">
      <alignment/>
    </xf>
    <xf numFmtId="10" fontId="0" fillId="0" borderId="10" xfId="57" applyNumberFormat="1" applyFont="1" applyBorder="1" applyAlignment="1">
      <alignment/>
    </xf>
    <xf numFmtId="10" fontId="0" fillId="0" borderId="10" xfId="57" applyNumberFormat="1" applyFont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6" fontId="18" fillId="0" borderId="11" xfId="0" applyNumberFormat="1" applyFont="1" applyBorder="1" applyAlignment="1">
      <alignment/>
    </xf>
    <xf numFmtId="5" fontId="18" fillId="0" borderId="11" xfId="0" applyNumberFormat="1" applyFont="1" applyBorder="1" applyAlignment="1">
      <alignment/>
    </xf>
    <xf numFmtId="6" fontId="18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\TNRevenues\Revenue%20-%20Tax%20Collections\FY2015\15Morev%20-%20Monthly%20Compariso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L\TNRevenues\Revenue%20-%20Tax%20Collections\FY2015\15morev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LL\TNRevenues\Revenue%20-%20Tax%20Collections\FY2015\15Morev%20-%20YTD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e"/>
      <sheetName val="Jul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 (unRD)"/>
      <sheetName val="YTD (unRD)"/>
      <sheetName val="Monthly"/>
      <sheetName val="YTD"/>
      <sheetName val="KeyNumber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g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e"/>
      <sheetName val="Ju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1">
      <selection activeCell="A5" sqref="A5"/>
    </sheetView>
  </sheetViews>
  <sheetFormatPr defaultColWidth="8.88671875" defaultRowHeight="15"/>
  <cols>
    <col min="1" max="1" width="23.77734375" style="2" customWidth="1"/>
    <col min="2" max="2" width="0.88671875" style="2" customWidth="1"/>
    <col min="3" max="3" width="14.6640625" style="2" customWidth="1"/>
    <col min="4" max="4" width="0.88671875" style="2" customWidth="1"/>
    <col min="5" max="5" width="13.88671875" style="2" customWidth="1"/>
    <col min="6" max="6" width="0.88671875" style="2" customWidth="1"/>
    <col min="7" max="7" width="12.77734375" style="2" customWidth="1"/>
    <col min="8" max="8" width="0.88671875" style="2" customWidth="1"/>
    <col min="9" max="9" width="8.88671875" style="2" customWidth="1"/>
    <col min="10" max="10" width="3.77734375" style="2" customWidth="1"/>
    <col min="11" max="11" width="12.77734375" style="2" customWidth="1"/>
    <col min="12" max="12" width="0.88671875" style="2" customWidth="1"/>
    <col min="13" max="13" width="12.77734375" style="2" customWidth="1"/>
    <col min="14" max="14" width="0.88671875" style="2" customWidth="1"/>
    <col min="15" max="16384" width="8.88671875" style="2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 t="s">
        <v>38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7" spans="1:15" ht="15.75">
      <c r="A7" s="4"/>
      <c r="B7" s="4"/>
      <c r="C7" s="5">
        <v>2015</v>
      </c>
      <c r="D7" s="5"/>
      <c r="E7" s="5"/>
      <c r="F7" s="5"/>
      <c r="G7" s="5"/>
      <c r="H7" s="5"/>
      <c r="I7" s="5"/>
      <c r="J7" s="4"/>
      <c r="K7" s="6">
        <v>2014</v>
      </c>
      <c r="L7" s="7"/>
      <c r="M7" s="5">
        <v>2015</v>
      </c>
      <c r="N7" s="5"/>
      <c r="O7" s="5"/>
    </row>
    <row r="8" spans="1:15" ht="15.75">
      <c r="A8" s="8" t="s">
        <v>3</v>
      </c>
      <c r="B8" s="4"/>
      <c r="C8" s="8" t="s">
        <v>4</v>
      </c>
      <c r="D8" s="4"/>
      <c r="E8" s="8" t="s">
        <v>5</v>
      </c>
      <c r="F8" s="4"/>
      <c r="G8" s="8" t="s">
        <v>6</v>
      </c>
      <c r="H8" s="6"/>
      <c r="I8" s="8" t="s">
        <v>7</v>
      </c>
      <c r="J8" s="4"/>
      <c r="K8" s="8" t="s">
        <v>4</v>
      </c>
      <c r="L8" s="4"/>
      <c r="M8" s="8" t="s">
        <v>6</v>
      </c>
      <c r="N8" s="4"/>
      <c r="O8" s="8" t="s">
        <v>7</v>
      </c>
    </row>
    <row r="10" spans="1:15" ht="15.75" customHeight="1">
      <c r="A10" s="9" t="s">
        <v>8</v>
      </c>
      <c r="C10" s="10">
        <v>612212000</v>
      </c>
      <c r="E10" s="10">
        <v>599125000</v>
      </c>
      <c r="G10" s="11">
        <f>+C10-E10</f>
        <v>13087000</v>
      </c>
      <c r="I10" s="12">
        <f>IF(E10=0,0,G10/E10)</f>
        <v>0.021843521802628833</v>
      </c>
      <c r="K10" s="11">
        <v>566308000</v>
      </c>
      <c r="M10" s="11">
        <f>+C10-K10</f>
        <v>45904000</v>
      </c>
      <c r="O10" s="12">
        <f>+M10/K10</f>
        <v>0.08105836399980222</v>
      </c>
    </row>
    <row r="11" spans="1:15" ht="15.75" customHeight="1">
      <c r="A11" s="9" t="s">
        <v>9</v>
      </c>
      <c r="C11" s="13">
        <v>58570000</v>
      </c>
      <c r="E11" s="13">
        <v>56728000</v>
      </c>
      <c r="G11" s="13">
        <f>+C11-E11</f>
        <v>1842000</v>
      </c>
      <c r="I11" s="12">
        <f>IF(E11=0,0,G11/E11)</f>
        <v>0.03247073755464674</v>
      </c>
      <c r="K11" s="13">
        <v>55024000</v>
      </c>
      <c r="M11" s="14">
        <f>+C11-K11</f>
        <v>3546000</v>
      </c>
      <c r="O11" s="12">
        <f>+M11/K11</f>
        <v>0.06444460599011341</v>
      </c>
    </row>
    <row r="12" spans="1:15" ht="15.75" customHeight="1">
      <c r="A12" s="9" t="s">
        <v>10</v>
      </c>
      <c r="C12" s="13">
        <v>30664000</v>
      </c>
      <c r="E12" s="13">
        <v>30560000</v>
      </c>
      <c r="G12" s="13">
        <f>+C12-E12</f>
        <v>104000</v>
      </c>
      <c r="I12" s="12">
        <f>IF(E12=0,0,G12/E12)</f>
        <v>0.0034031413612565444</v>
      </c>
      <c r="K12" s="13">
        <v>33667000</v>
      </c>
      <c r="M12" s="14">
        <f>+C12-K12</f>
        <v>-3003000</v>
      </c>
      <c r="O12" s="12">
        <f>+M12/K12</f>
        <v>-0.08919713666201325</v>
      </c>
    </row>
    <row r="13" spans="1:15" ht="15.75" customHeight="1">
      <c r="A13" s="9" t="s">
        <v>11</v>
      </c>
      <c r="C13" s="13">
        <v>82120000</v>
      </c>
      <c r="E13" s="13">
        <v>71361000</v>
      </c>
      <c r="G13" s="13">
        <f>+C13-E13</f>
        <v>10759000</v>
      </c>
      <c r="I13" s="12">
        <f>IF(E13=0,0,G13/E13)</f>
        <v>0.15076862712125672</v>
      </c>
      <c r="K13" s="13">
        <v>79272000</v>
      </c>
      <c r="M13" s="14">
        <f>+C13-K13</f>
        <v>2848000</v>
      </c>
      <c r="O13" s="12">
        <f>+M13/K13</f>
        <v>0.03592693510949642</v>
      </c>
    </row>
    <row r="14" spans="1:15" ht="15.75" customHeight="1">
      <c r="A14" s="9" t="s">
        <v>12</v>
      </c>
      <c r="C14" s="15">
        <v>3585000</v>
      </c>
      <c r="E14" s="15">
        <v>3583000</v>
      </c>
      <c r="G14" s="15">
        <f>+C14-E14</f>
        <v>2000</v>
      </c>
      <c r="I14" s="16">
        <f>IF(E14=0,0,G14/E14)</f>
        <v>0.0005581914596706671</v>
      </c>
      <c r="K14" s="15">
        <v>2900000</v>
      </c>
      <c r="M14" s="17">
        <f>+C14-K14</f>
        <v>685000</v>
      </c>
      <c r="O14" s="16">
        <f>+M14/K14</f>
        <v>0.23620689655172414</v>
      </c>
    </row>
    <row r="15" spans="1:15" ht="15.75" customHeight="1">
      <c r="A15" s="9"/>
      <c r="C15" s="18"/>
      <c r="E15" s="18"/>
      <c r="G15" s="18"/>
      <c r="I15" s="19"/>
      <c r="K15" s="18"/>
      <c r="M15" s="14"/>
      <c r="O15" s="12"/>
    </row>
    <row r="16" spans="1:15" ht="15.75" customHeight="1" thickBot="1">
      <c r="A16" s="20" t="s">
        <v>13</v>
      </c>
      <c r="C16" s="21">
        <f>SUM(C10:C14)</f>
        <v>787151000</v>
      </c>
      <c r="D16" s="22"/>
      <c r="E16" s="21">
        <f>SUM(E10:E14)</f>
        <v>761357000</v>
      </c>
      <c r="F16" s="22"/>
      <c r="G16" s="21">
        <f>SUM(G10:G14)</f>
        <v>25794000</v>
      </c>
      <c r="H16" s="22"/>
      <c r="I16" s="23">
        <f>IF(E16=0,0,G16/E16)</f>
        <v>0.03387898187052854</v>
      </c>
      <c r="J16" s="22"/>
      <c r="K16" s="21">
        <f>SUM(K10:K14)</f>
        <v>737171000</v>
      </c>
      <c r="L16" s="22"/>
      <c r="M16" s="21">
        <f>SUM(M10:M14)</f>
        <v>49980000</v>
      </c>
      <c r="N16" s="22"/>
      <c r="O16" s="23">
        <f>+M16/K16</f>
        <v>0.06779973710306021</v>
      </c>
    </row>
    <row r="17" ht="15.75" thickTop="1"/>
    <row r="21" spans="1:15" ht="15.75">
      <c r="A21" s="1" t="s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1" t="str">
        <f>A3</f>
        <v>February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5.75">
      <c r="A26" s="4"/>
      <c r="B26" s="4"/>
      <c r="C26" s="5">
        <f>C7</f>
        <v>2015</v>
      </c>
      <c r="D26" s="5"/>
      <c r="E26" s="5"/>
      <c r="F26" s="5"/>
      <c r="G26" s="5"/>
      <c r="H26" s="5"/>
      <c r="I26" s="5"/>
      <c r="J26" s="4"/>
      <c r="K26" s="6">
        <f>K7</f>
        <v>2014</v>
      </c>
      <c r="L26" s="7"/>
      <c r="M26" s="5">
        <f>M7</f>
        <v>2015</v>
      </c>
      <c r="N26" s="5"/>
      <c r="O26" s="5"/>
    </row>
    <row r="27" spans="1:15" ht="15.75">
      <c r="A27" s="8" t="s">
        <v>15</v>
      </c>
      <c r="B27" s="4"/>
      <c r="C27" s="8" t="s">
        <v>4</v>
      </c>
      <c r="D27" s="4"/>
      <c r="E27" s="8" t="s">
        <v>5</v>
      </c>
      <c r="F27" s="4"/>
      <c r="G27" s="8" t="s">
        <v>6</v>
      </c>
      <c r="H27" s="6"/>
      <c r="I27" s="8" t="s">
        <v>7</v>
      </c>
      <c r="J27" s="4"/>
      <c r="K27" s="8" t="s">
        <v>4</v>
      </c>
      <c r="L27" s="4"/>
      <c r="M27" s="8" t="s">
        <v>6</v>
      </c>
      <c r="N27" s="4"/>
      <c r="O27" s="8" t="s">
        <v>7</v>
      </c>
    </row>
    <row r="29" spans="1:15" ht="15">
      <c r="A29" s="24" t="s">
        <v>16</v>
      </c>
      <c r="C29" s="25">
        <v>50058000</v>
      </c>
      <c r="E29" s="26">
        <v>42800000</v>
      </c>
      <c r="G29" s="11">
        <f aca="true" t="shared" si="0" ref="G29:G48">+C29-E29</f>
        <v>7258000</v>
      </c>
      <c r="H29" s="11"/>
      <c r="I29" s="12">
        <f aca="true" t="shared" si="1" ref="I29:I46">IF(E29=0,0,G29/E29)</f>
        <v>0.16957943925233646</v>
      </c>
      <c r="K29" s="26">
        <v>38114000</v>
      </c>
      <c r="M29" s="11">
        <f aca="true" t="shared" si="2" ref="M29:M48">+C29-K29</f>
        <v>11944000</v>
      </c>
      <c r="O29" s="12">
        <f aca="true" t="shared" si="3" ref="O29:O47">+M29/K29</f>
        <v>0.31337566248622556</v>
      </c>
    </row>
    <row r="30" spans="1:15" ht="15">
      <c r="A30" s="24" t="s">
        <v>17</v>
      </c>
      <c r="C30" s="27">
        <v>1843000</v>
      </c>
      <c r="E30" s="14">
        <v>2829000</v>
      </c>
      <c r="G30" s="28">
        <f t="shared" si="0"/>
        <v>-986000</v>
      </c>
      <c r="H30" s="28"/>
      <c r="I30" s="12">
        <f t="shared" si="1"/>
        <v>-0.3485330505478968</v>
      </c>
      <c r="K30" s="14">
        <v>1518000</v>
      </c>
      <c r="M30" s="14">
        <f t="shared" si="2"/>
        <v>325000</v>
      </c>
      <c r="O30" s="12">
        <f t="shared" si="3"/>
        <v>0.21409749670619235</v>
      </c>
    </row>
    <row r="31" spans="1:15" ht="15">
      <c r="A31" s="24" t="s">
        <v>18</v>
      </c>
      <c r="C31" s="27">
        <v>3551000</v>
      </c>
      <c r="E31" s="29">
        <v>5443000</v>
      </c>
      <c r="G31" s="28">
        <f t="shared" si="0"/>
        <v>-1892000</v>
      </c>
      <c r="H31" s="28"/>
      <c r="I31" s="12">
        <f t="shared" si="1"/>
        <v>-0.3476024251331986</v>
      </c>
      <c r="K31" s="29">
        <v>8816000</v>
      </c>
      <c r="M31" s="14">
        <f t="shared" si="2"/>
        <v>-5265000</v>
      </c>
      <c r="O31" s="12">
        <f t="shared" si="3"/>
        <v>-0.5972096188747731</v>
      </c>
    </row>
    <row r="32" spans="1:15" ht="15">
      <c r="A32" s="24" t="s">
        <v>19</v>
      </c>
      <c r="C32" s="27">
        <v>52815000</v>
      </c>
      <c r="E32" s="29">
        <v>49435000</v>
      </c>
      <c r="G32" s="28">
        <f t="shared" si="0"/>
        <v>3380000</v>
      </c>
      <c r="H32" s="28"/>
      <c r="I32" s="12">
        <f t="shared" si="1"/>
        <v>0.06837261049863456</v>
      </c>
      <c r="K32" s="29">
        <v>48404000</v>
      </c>
      <c r="M32" s="14">
        <f t="shared" si="2"/>
        <v>4411000</v>
      </c>
      <c r="O32" s="12">
        <f t="shared" si="3"/>
        <v>0.09112883232790678</v>
      </c>
    </row>
    <row r="33" spans="1:15" ht="15">
      <c r="A33" s="24" t="s">
        <v>20</v>
      </c>
      <c r="C33" s="27">
        <v>5343000</v>
      </c>
      <c r="E33" s="29">
        <v>5066000</v>
      </c>
      <c r="G33" s="28">
        <f t="shared" si="0"/>
        <v>277000</v>
      </c>
      <c r="H33" s="28"/>
      <c r="I33" s="12">
        <f t="shared" si="1"/>
        <v>0.054678247137781286</v>
      </c>
      <c r="K33" s="29">
        <v>4978999.999999999</v>
      </c>
      <c r="M33" s="14">
        <f t="shared" si="2"/>
        <v>364000.00000000093</v>
      </c>
      <c r="O33" s="12">
        <f t="shared" si="3"/>
        <v>0.07310704960835529</v>
      </c>
    </row>
    <row r="34" spans="1:15" ht="15">
      <c r="A34" s="24" t="s">
        <v>21</v>
      </c>
      <c r="C34" s="27">
        <v>18176000</v>
      </c>
      <c r="E34" s="29">
        <v>21474000</v>
      </c>
      <c r="G34" s="28">
        <f t="shared" si="0"/>
        <v>-3298000</v>
      </c>
      <c r="H34" s="28"/>
      <c r="I34" s="12">
        <f t="shared" si="1"/>
        <v>-0.15358107478811586</v>
      </c>
      <c r="K34" s="29">
        <v>23508000</v>
      </c>
      <c r="M34" s="14">
        <f t="shared" si="2"/>
        <v>-5332000</v>
      </c>
      <c r="O34" s="12">
        <f t="shared" si="3"/>
        <v>-0.22681640292666327</v>
      </c>
    </row>
    <row r="35" spans="1:15" ht="15">
      <c r="A35" s="24" t="s">
        <v>22</v>
      </c>
      <c r="C35" s="27">
        <v>979000</v>
      </c>
      <c r="E35" s="29">
        <v>1464000</v>
      </c>
      <c r="G35" s="28">
        <f t="shared" si="0"/>
        <v>-485000</v>
      </c>
      <c r="H35" s="28"/>
      <c r="I35" s="12">
        <f t="shared" si="1"/>
        <v>-0.3312841530054645</v>
      </c>
      <c r="K35" s="29">
        <v>1345000.0000000002</v>
      </c>
      <c r="M35" s="14">
        <f t="shared" si="2"/>
        <v>-366000.00000000023</v>
      </c>
      <c r="O35" s="12">
        <f t="shared" si="3"/>
        <v>-0.2721189591078068</v>
      </c>
    </row>
    <row r="36" spans="1:15" ht="15">
      <c r="A36" s="24" t="s">
        <v>23</v>
      </c>
      <c r="C36" s="29">
        <f>C16-SUM(C29:C35,C37:C48)</f>
        <v>21754000</v>
      </c>
      <c r="E36" s="29">
        <f>E16-SUM(E29:E35,E37:E48)</f>
        <v>21778000</v>
      </c>
      <c r="G36" s="28">
        <f t="shared" si="0"/>
        <v>-24000</v>
      </c>
      <c r="H36" s="28"/>
      <c r="I36" s="12">
        <f t="shared" si="1"/>
        <v>-0.0011020295711268253</v>
      </c>
      <c r="K36" s="29">
        <v>21843000</v>
      </c>
      <c r="M36" s="14">
        <f t="shared" si="2"/>
        <v>-89000</v>
      </c>
      <c r="O36" s="12">
        <f t="shared" si="3"/>
        <v>-0.004074531886645607</v>
      </c>
    </row>
    <row r="37" spans="1:15" ht="15">
      <c r="A37" s="24" t="s">
        <v>24</v>
      </c>
      <c r="C37" s="27">
        <v>866000</v>
      </c>
      <c r="E37" s="29">
        <v>982000</v>
      </c>
      <c r="G37" s="28">
        <f t="shared" si="0"/>
        <v>-116000</v>
      </c>
      <c r="H37" s="28"/>
      <c r="I37" s="12">
        <f t="shared" si="1"/>
        <v>-0.11812627291242363</v>
      </c>
      <c r="K37" s="29">
        <v>829000</v>
      </c>
      <c r="M37" s="14">
        <f t="shared" si="2"/>
        <v>37000</v>
      </c>
      <c r="O37" s="12">
        <f t="shared" si="3"/>
        <v>0.04463208685162847</v>
      </c>
    </row>
    <row r="38" spans="1:15" ht="15">
      <c r="A38" s="24" t="s">
        <v>25</v>
      </c>
      <c r="C38" s="27">
        <v>6377000</v>
      </c>
      <c r="E38" s="29">
        <v>5775000</v>
      </c>
      <c r="G38" s="28">
        <f t="shared" si="0"/>
        <v>602000</v>
      </c>
      <c r="H38" s="28"/>
      <c r="I38" s="12">
        <f t="shared" si="1"/>
        <v>0.10424242424242425</v>
      </c>
      <c r="K38" s="29">
        <v>5737000</v>
      </c>
      <c r="M38" s="14">
        <f t="shared" si="2"/>
        <v>640000</v>
      </c>
      <c r="O38" s="12">
        <f t="shared" si="3"/>
        <v>0.11155656266341293</v>
      </c>
    </row>
    <row r="39" spans="1:15" ht="15">
      <c r="A39" s="24" t="s">
        <v>26</v>
      </c>
      <c r="C39" s="27">
        <v>5739000</v>
      </c>
      <c r="E39" s="29">
        <v>1224000</v>
      </c>
      <c r="G39" s="28">
        <f t="shared" si="0"/>
        <v>4515000</v>
      </c>
      <c r="H39" s="28"/>
      <c r="I39" s="12">
        <f t="shared" si="1"/>
        <v>3.6887254901960786</v>
      </c>
      <c r="K39" s="29">
        <v>5537000</v>
      </c>
      <c r="M39" s="14">
        <f t="shared" si="2"/>
        <v>202000</v>
      </c>
      <c r="O39" s="12">
        <f t="shared" si="3"/>
        <v>0.03648184937691891</v>
      </c>
    </row>
    <row r="40" spans="1:15" ht="15">
      <c r="A40" s="24" t="s">
        <v>27</v>
      </c>
      <c r="C40" s="27">
        <v>16349000</v>
      </c>
      <c r="E40" s="29">
        <v>18997000</v>
      </c>
      <c r="G40" s="28">
        <f t="shared" si="0"/>
        <v>-2648000</v>
      </c>
      <c r="H40" s="28"/>
      <c r="I40" s="12">
        <f t="shared" si="1"/>
        <v>-0.13939043006790547</v>
      </c>
      <c r="K40" s="29">
        <v>15040000</v>
      </c>
      <c r="M40" s="14">
        <f t="shared" si="2"/>
        <v>1309000</v>
      </c>
      <c r="O40" s="12">
        <f t="shared" si="3"/>
        <v>0.0870345744680851</v>
      </c>
    </row>
    <row r="41" spans="1:15" ht="15">
      <c r="A41" s="24" t="s">
        <v>28</v>
      </c>
      <c r="C41" s="28">
        <v>-160000</v>
      </c>
      <c r="E41" s="14">
        <v>173000</v>
      </c>
      <c r="G41" s="28">
        <f t="shared" si="0"/>
        <v>-333000</v>
      </c>
      <c r="H41" s="28"/>
      <c r="I41" s="12">
        <f t="shared" si="1"/>
        <v>-1.9248554913294798</v>
      </c>
      <c r="K41" s="14">
        <v>186000</v>
      </c>
      <c r="M41" s="14">
        <f t="shared" si="2"/>
        <v>-346000</v>
      </c>
      <c r="O41" s="12">
        <f t="shared" si="3"/>
        <v>-1.8602150537634408</v>
      </c>
    </row>
    <row r="42" spans="1:15" ht="15">
      <c r="A42" s="24" t="s">
        <v>29</v>
      </c>
      <c r="C42" s="27">
        <v>28623000</v>
      </c>
      <c r="E42" s="29">
        <v>27200000</v>
      </c>
      <c r="G42" s="28">
        <f t="shared" si="0"/>
        <v>1423000</v>
      </c>
      <c r="H42" s="28"/>
      <c r="I42" s="12">
        <f t="shared" si="1"/>
        <v>0.052316176470588234</v>
      </c>
      <c r="K42" s="29">
        <v>27075000</v>
      </c>
      <c r="M42" s="14">
        <f t="shared" si="2"/>
        <v>1548000</v>
      </c>
      <c r="O42" s="12">
        <f t="shared" si="3"/>
        <v>0.057174515235457066</v>
      </c>
    </row>
    <row r="43" spans="1:15" ht="15">
      <c r="A43" s="24" t="s">
        <v>30</v>
      </c>
      <c r="C43" s="27">
        <v>3405000</v>
      </c>
      <c r="E43" s="29">
        <v>3306000</v>
      </c>
      <c r="G43" s="28">
        <f t="shared" si="0"/>
        <v>99000</v>
      </c>
      <c r="H43" s="28"/>
      <c r="I43" s="12">
        <f t="shared" si="1"/>
        <v>0.029945553539019964</v>
      </c>
      <c r="K43" s="29">
        <v>3216999.9999999995</v>
      </c>
      <c r="M43" s="14">
        <f t="shared" si="2"/>
        <v>188000.00000000047</v>
      </c>
      <c r="O43" s="12">
        <f t="shared" si="3"/>
        <v>0.0584395399440474</v>
      </c>
    </row>
    <row r="44" spans="1:15" ht="15">
      <c r="A44" s="24" t="s">
        <v>31</v>
      </c>
      <c r="C44" s="27">
        <v>559291000</v>
      </c>
      <c r="E44" s="29">
        <v>541346000</v>
      </c>
      <c r="G44" s="28">
        <f t="shared" si="0"/>
        <v>17945000</v>
      </c>
      <c r="H44" s="28"/>
      <c r="I44" s="12">
        <f t="shared" si="1"/>
        <v>0.033148854891326435</v>
      </c>
      <c r="K44" s="29">
        <v>519697000</v>
      </c>
      <c r="M44" s="14">
        <f t="shared" si="2"/>
        <v>39594000</v>
      </c>
      <c r="O44" s="12">
        <f t="shared" si="3"/>
        <v>0.07618670109698536</v>
      </c>
    </row>
    <row r="45" spans="1:15" ht="15">
      <c r="A45" s="24" t="s">
        <v>32</v>
      </c>
      <c r="C45" s="27">
        <v>11962000</v>
      </c>
      <c r="E45" s="29">
        <v>11841000</v>
      </c>
      <c r="G45" s="28">
        <f t="shared" si="0"/>
        <v>121000</v>
      </c>
      <c r="H45" s="28"/>
      <c r="I45" s="12">
        <f t="shared" si="1"/>
        <v>0.010218731526053543</v>
      </c>
      <c r="K45" s="29">
        <v>11117000</v>
      </c>
      <c r="L45" s="30"/>
      <c r="M45" s="14">
        <f t="shared" si="2"/>
        <v>845000</v>
      </c>
      <c r="O45" s="12">
        <f t="shared" si="3"/>
        <v>0.0760097148511289</v>
      </c>
    </row>
    <row r="46" spans="1:15" ht="15">
      <c r="A46" s="24" t="s">
        <v>33</v>
      </c>
      <c r="C46" s="27">
        <v>170000</v>
      </c>
      <c r="E46" s="29">
        <v>224000</v>
      </c>
      <c r="G46" s="28">
        <f t="shared" si="0"/>
        <v>-54000</v>
      </c>
      <c r="H46" s="28"/>
      <c r="I46" s="12">
        <f t="shared" si="1"/>
        <v>-0.24107142857142858</v>
      </c>
      <c r="K46" s="29">
        <v>207000.00000000003</v>
      </c>
      <c r="M46" s="14">
        <f t="shared" si="2"/>
        <v>-37000.00000000003</v>
      </c>
      <c r="O46" s="12">
        <f t="shared" si="3"/>
        <v>-0.17874396135265713</v>
      </c>
    </row>
    <row r="47" spans="1:15" ht="15">
      <c r="A47" s="31" t="s">
        <v>34</v>
      </c>
      <c r="B47" s="22"/>
      <c r="C47" s="32">
        <v>10000</v>
      </c>
      <c r="D47" s="22"/>
      <c r="E47" s="33">
        <v>0</v>
      </c>
      <c r="F47" s="22"/>
      <c r="G47" s="28">
        <f t="shared" si="0"/>
        <v>10000</v>
      </c>
      <c r="H47" s="28"/>
      <c r="I47" s="34" t="str">
        <f>IF(E47=0,"        NA",G47/E47)</f>
        <v>        NA</v>
      </c>
      <c r="J47" s="22"/>
      <c r="K47" s="33">
        <v>1000</v>
      </c>
      <c r="L47" s="22"/>
      <c r="M47" s="14">
        <f t="shared" si="2"/>
        <v>9000</v>
      </c>
      <c r="N47" s="22"/>
      <c r="O47" s="19">
        <f t="shared" si="3"/>
        <v>9</v>
      </c>
    </row>
    <row r="48" spans="1:15" ht="15">
      <c r="A48" s="31" t="s">
        <v>35</v>
      </c>
      <c r="B48" s="22"/>
      <c r="C48" s="35">
        <v>0</v>
      </c>
      <c r="D48" s="22"/>
      <c r="E48" s="17">
        <v>0</v>
      </c>
      <c r="F48" s="22"/>
      <c r="G48" s="17">
        <f t="shared" si="0"/>
        <v>0</v>
      </c>
      <c r="H48" s="36"/>
      <c r="I48" s="37" t="str">
        <f>IF(E48=0,"        NA",G48/E48)</f>
        <v>        NA</v>
      </c>
      <c r="J48" s="22"/>
      <c r="K48" s="17">
        <v>1000</v>
      </c>
      <c r="L48" s="22"/>
      <c r="M48" s="17">
        <f t="shared" si="2"/>
        <v>-1000</v>
      </c>
      <c r="N48" s="22"/>
      <c r="O48" s="38" t="s">
        <v>36</v>
      </c>
    </row>
    <row r="49" spans="1:15" ht="15">
      <c r="A49" s="24"/>
      <c r="B49" s="22"/>
      <c r="D49" s="22"/>
      <c r="F49" s="22"/>
      <c r="H49" s="22"/>
      <c r="J49" s="22"/>
      <c r="L49" s="22"/>
      <c r="N49" s="22"/>
      <c r="O49" s="12"/>
    </row>
    <row r="50" spans="1:15" ht="16.5" thickBot="1">
      <c r="A50" s="39" t="s">
        <v>37</v>
      </c>
      <c r="B50" s="22"/>
      <c r="C50" s="40">
        <f>C16</f>
        <v>787151000</v>
      </c>
      <c r="D50" s="4"/>
      <c r="E50" s="40">
        <f>SUM(E29:E48)</f>
        <v>761357000</v>
      </c>
      <c r="F50" s="4"/>
      <c r="G50" s="41">
        <f>SUM(G29:G48)</f>
        <v>25794000</v>
      </c>
      <c r="H50" s="42"/>
      <c r="I50" s="23">
        <f>IF(E50=0,0,G50/E50)</f>
        <v>0.03387898187052854</v>
      </c>
      <c r="J50" s="4"/>
      <c r="K50" s="40">
        <f>SUM(K29:K48)</f>
        <v>737171000</v>
      </c>
      <c r="L50" s="4"/>
      <c r="M50" s="41">
        <f>SUM(M29:M48)</f>
        <v>49980000</v>
      </c>
      <c r="N50" s="4"/>
      <c r="O50" s="23">
        <f>+M50/K50</f>
        <v>0.06779973710306021</v>
      </c>
    </row>
    <row r="51" spans="2:14" ht="15.75" thickTop="1">
      <c r="B51" s="22"/>
      <c r="F51" s="22"/>
      <c r="H51" s="22"/>
      <c r="J51" s="22"/>
      <c r="L51" s="22"/>
      <c r="N51" s="22"/>
    </row>
    <row r="52" spans="2:13" ht="15">
      <c r="B52" s="22"/>
      <c r="C52" s="43"/>
      <c r="K52" s="43"/>
      <c r="M52" s="43"/>
    </row>
    <row r="58" ht="15">
      <c r="A58" s="24"/>
    </row>
  </sheetData>
  <sheetProtection/>
  <mergeCells count="11">
    <mergeCell ref="A21:O21"/>
    <mergeCell ref="A22:O22"/>
    <mergeCell ref="A23:O23"/>
    <mergeCell ref="C26:I26"/>
    <mergeCell ref="M26:O26"/>
    <mergeCell ref="A1:O1"/>
    <mergeCell ref="A2:O2"/>
    <mergeCell ref="A3:O3"/>
    <mergeCell ref="A4:O4"/>
    <mergeCell ref="C7:I7"/>
    <mergeCell ref="M7:O7"/>
  </mergeCells>
  <printOptions horizontalCentered="1"/>
  <pageMargins left="0.5" right="0.5" top="0.75" bottom="1" header="0.5" footer="0.5"/>
  <pageSetup fitToHeight="1" fitToWidth="1" horizontalDpi="600" verticalDpi="600" orientation="portrait" scale="68" r:id="rId1"/>
  <headerFooter alignWithMargins="0">
    <oddFooter>&amp;L&amp;F&amp;R&amp;D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A6" sqref="A6"/>
    </sheetView>
  </sheetViews>
  <sheetFormatPr defaultColWidth="8.88671875" defaultRowHeight="15"/>
  <cols>
    <col min="1" max="1" width="23.77734375" style="2" customWidth="1"/>
    <col min="2" max="2" width="0.88671875" style="2" customWidth="1"/>
    <col min="3" max="3" width="14.6640625" style="2" customWidth="1"/>
    <col min="4" max="4" width="0.88671875" style="2" customWidth="1"/>
    <col min="5" max="5" width="13.88671875" style="2" customWidth="1"/>
    <col min="6" max="6" width="0.88671875" style="2" customWidth="1"/>
    <col min="7" max="7" width="13.77734375" style="2" customWidth="1"/>
    <col min="8" max="8" width="0.88671875" style="2" customWidth="1"/>
    <col min="9" max="9" width="8.88671875" style="2" customWidth="1"/>
    <col min="10" max="10" width="3.77734375" style="2" customWidth="1"/>
    <col min="11" max="11" width="13.88671875" style="2" customWidth="1"/>
    <col min="12" max="12" width="0.88671875" style="2" customWidth="1"/>
    <col min="13" max="13" width="13.77734375" style="2" customWidth="1"/>
    <col min="14" max="14" width="0.88671875" style="2" customWidth="1"/>
    <col min="15" max="16384" width="8.88671875" style="2" customWidth="1"/>
  </cols>
  <sheetData>
    <row r="1" spans="1:15" ht="15.75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5" ht="15.75">
      <c r="A7" s="4"/>
      <c r="B7" s="4"/>
      <c r="C7" s="5" t="s">
        <v>42</v>
      </c>
      <c r="D7" s="5"/>
      <c r="E7" s="5"/>
      <c r="F7" s="5"/>
      <c r="G7" s="5"/>
      <c r="H7" s="5"/>
      <c r="I7" s="5"/>
      <c r="J7" s="4"/>
      <c r="K7" s="6" t="s">
        <v>43</v>
      </c>
      <c r="L7" s="7"/>
      <c r="M7" s="5" t="s">
        <v>38</v>
      </c>
      <c r="N7" s="5"/>
      <c r="O7" s="5"/>
    </row>
    <row r="8" spans="1:15" ht="15.75">
      <c r="A8" s="8" t="s">
        <v>3</v>
      </c>
      <c r="B8" s="4"/>
      <c r="C8" s="8" t="s">
        <v>4</v>
      </c>
      <c r="D8" s="4"/>
      <c r="E8" s="8" t="s">
        <v>5</v>
      </c>
      <c r="F8" s="4"/>
      <c r="G8" s="8" t="s">
        <v>6</v>
      </c>
      <c r="H8" s="6"/>
      <c r="I8" s="8" t="s">
        <v>7</v>
      </c>
      <c r="J8" s="4"/>
      <c r="K8" s="8" t="s">
        <v>4</v>
      </c>
      <c r="L8" s="4"/>
      <c r="M8" s="8" t="s">
        <v>6</v>
      </c>
      <c r="N8" s="4"/>
      <c r="O8" s="8" t="s">
        <v>7</v>
      </c>
    </row>
    <row r="10" spans="1:15" ht="15.75" customHeight="1">
      <c r="A10" s="9" t="s">
        <v>8</v>
      </c>
      <c r="C10" s="10">
        <v>5684437000</v>
      </c>
      <c r="E10" s="10">
        <v>5347917000</v>
      </c>
      <c r="G10" s="11">
        <f>+C10-E10</f>
        <v>336520000</v>
      </c>
      <c r="I10" s="12">
        <f>IF(E10=0,0,G10/E10)</f>
        <v>0.062925434332657</v>
      </c>
      <c r="K10" s="11">
        <v>5175780000</v>
      </c>
      <c r="M10" s="11">
        <f>+C10-K10</f>
        <v>508657000</v>
      </c>
      <c r="O10" s="12">
        <f>+M10/K10</f>
        <v>0.09827639505543126</v>
      </c>
    </row>
    <row r="11" spans="1:15" ht="15.75" customHeight="1">
      <c r="A11" s="9" t="s">
        <v>9</v>
      </c>
      <c r="C11" s="13">
        <v>405835000</v>
      </c>
      <c r="E11" s="13">
        <v>400523000</v>
      </c>
      <c r="G11" s="13">
        <f>+C11-E11</f>
        <v>5312000</v>
      </c>
      <c r="I11" s="12">
        <f>IF(E11=0,0,G11/E11)</f>
        <v>0.01326265907326171</v>
      </c>
      <c r="K11" s="13">
        <v>386807000</v>
      </c>
      <c r="M11" s="14">
        <f>+C11-K11</f>
        <v>19028000</v>
      </c>
      <c r="O11" s="12">
        <f>+M11/K11</f>
        <v>0.049192491345813286</v>
      </c>
    </row>
    <row r="12" spans="1:15" ht="15.75" customHeight="1">
      <c r="A12" s="9" t="s">
        <v>10</v>
      </c>
      <c r="C12" s="13">
        <v>218844000</v>
      </c>
      <c r="E12" s="13">
        <v>217767000</v>
      </c>
      <c r="G12" s="13">
        <f>+C12-E12</f>
        <v>1077000</v>
      </c>
      <c r="I12" s="12">
        <f>IF(E12=0,0,G12/E12)</f>
        <v>0.00494565292261913</v>
      </c>
      <c r="K12" s="13">
        <v>239838000</v>
      </c>
      <c r="M12" s="14">
        <f>+C12-K12</f>
        <v>-20994000</v>
      </c>
      <c r="O12" s="12">
        <f>+M12/K12</f>
        <v>-0.08753408550771771</v>
      </c>
    </row>
    <row r="13" spans="1:15" ht="15.75" customHeight="1">
      <c r="A13" s="9" t="s">
        <v>11</v>
      </c>
      <c r="C13" s="13">
        <v>519908000</v>
      </c>
      <c r="E13" s="13">
        <v>493105000</v>
      </c>
      <c r="G13" s="13">
        <f>+C13-E13</f>
        <v>26803000</v>
      </c>
      <c r="I13" s="12">
        <f>IF(E13=0,0,G13/E13)</f>
        <v>0.054355563216759106</v>
      </c>
      <c r="K13" s="13">
        <v>483966000</v>
      </c>
      <c r="M13" s="14">
        <f>+C13-K13</f>
        <v>35942000</v>
      </c>
      <c r="O13" s="12">
        <f>+M13/K13</f>
        <v>0.07426554757978866</v>
      </c>
    </row>
    <row r="14" spans="1:15" ht="15.75" customHeight="1">
      <c r="A14" s="9" t="s">
        <v>12</v>
      </c>
      <c r="C14" s="15">
        <v>25084000</v>
      </c>
      <c r="E14" s="15">
        <v>25083000</v>
      </c>
      <c r="G14" s="15">
        <f>+C14-E14</f>
        <v>1000</v>
      </c>
      <c r="I14" s="16">
        <f>IF(E14=0,0,G14/E14)</f>
        <v>3.986763943706893E-05</v>
      </c>
      <c r="K14" s="15">
        <v>20300000</v>
      </c>
      <c r="M14" s="17">
        <f>+C14-K14</f>
        <v>4784000</v>
      </c>
      <c r="O14" s="16">
        <f>+M14/K14</f>
        <v>0.23566502463054187</v>
      </c>
    </row>
    <row r="15" spans="1:15" ht="15.75" customHeight="1">
      <c r="A15" s="9"/>
      <c r="C15" s="18"/>
      <c r="E15" s="18"/>
      <c r="G15" s="18"/>
      <c r="I15" s="19"/>
      <c r="K15" s="18"/>
      <c r="M15" s="14"/>
      <c r="O15" s="12"/>
    </row>
    <row r="16" spans="1:15" ht="15.75" customHeight="1" thickBot="1">
      <c r="A16" s="20" t="s">
        <v>13</v>
      </c>
      <c r="C16" s="21">
        <f>SUM(C10:C14)</f>
        <v>6854108000</v>
      </c>
      <c r="D16" s="22"/>
      <c r="E16" s="21">
        <f>SUM(E10:E14)</f>
        <v>6484395000</v>
      </c>
      <c r="F16" s="22"/>
      <c r="G16" s="21">
        <f>SUM(G10:G14)</f>
        <v>369713000</v>
      </c>
      <c r="H16" s="22"/>
      <c r="I16" s="23">
        <f>IF(E16=0,0,G16/E16)</f>
        <v>0.05701580486691511</v>
      </c>
      <c r="J16" s="22"/>
      <c r="K16" s="21">
        <f>SUM(K10:K14)</f>
        <v>6306691000</v>
      </c>
      <c r="L16" s="22"/>
      <c r="M16" s="21">
        <f>SUM(M10:M14)</f>
        <v>547417000</v>
      </c>
      <c r="N16" s="22"/>
      <c r="O16" s="23">
        <f>+M16/K16</f>
        <v>0.08679940082683614</v>
      </c>
    </row>
    <row r="17" ht="15.75" thickTop="1"/>
    <row r="21" spans="1:15" ht="15.75">
      <c r="A21" s="1" t="s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1" t="s">
        <v>40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>
      <c r="A23" s="1" t="str">
        <f>A4</f>
        <v>August - February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ht="15.75">
      <c r="A26" s="4"/>
      <c r="B26" s="4"/>
      <c r="C26" s="5" t="str">
        <f>C7</f>
        <v>2014 - 2015</v>
      </c>
      <c r="D26" s="5"/>
      <c r="E26" s="5"/>
      <c r="F26" s="5"/>
      <c r="G26" s="5"/>
      <c r="H26" s="5"/>
      <c r="I26" s="5"/>
      <c r="J26" s="4"/>
      <c r="K26" s="6" t="str">
        <f>K7</f>
        <v>2013-2014</v>
      </c>
      <c r="L26" s="7"/>
      <c r="M26" s="5" t="str">
        <f>M7</f>
        <v>2014-2015</v>
      </c>
      <c r="N26" s="5"/>
      <c r="O26" s="5"/>
    </row>
    <row r="27" spans="1:15" ht="15.75">
      <c r="A27" s="8" t="s">
        <v>15</v>
      </c>
      <c r="B27" s="4"/>
      <c r="C27" s="8" t="s">
        <v>4</v>
      </c>
      <c r="D27" s="4"/>
      <c r="E27" s="8" t="s">
        <v>5</v>
      </c>
      <c r="F27" s="4"/>
      <c r="G27" s="8" t="s">
        <v>6</v>
      </c>
      <c r="H27" s="6"/>
      <c r="I27" s="8" t="s">
        <v>7</v>
      </c>
      <c r="J27" s="4"/>
      <c r="K27" s="8" t="s">
        <v>4</v>
      </c>
      <c r="L27" s="4"/>
      <c r="M27" s="8" t="s">
        <v>6</v>
      </c>
      <c r="N27" s="4"/>
      <c r="O27" s="8" t="s">
        <v>7</v>
      </c>
    </row>
    <row r="29" spans="1:15" ht="15">
      <c r="A29" s="24" t="s">
        <v>16</v>
      </c>
      <c r="C29" s="25">
        <v>988646000</v>
      </c>
      <c r="E29" s="26">
        <v>823402000</v>
      </c>
      <c r="G29" s="11">
        <f aca="true" t="shared" si="0" ref="G29:G48">+C29-E29</f>
        <v>165244000</v>
      </c>
      <c r="H29" s="11"/>
      <c r="I29" s="12">
        <f aca="true" t="shared" si="1" ref="I29:I46">IF(E29=0,0,G29/E29)</f>
        <v>0.20068447732699216</v>
      </c>
      <c r="K29" s="26">
        <v>763950000</v>
      </c>
      <c r="M29" s="11">
        <f aca="true" t="shared" si="2" ref="M29:M48">+C29-K29</f>
        <v>224696000</v>
      </c>
      <c r="O29" s="12">
        <f aca="true" t="shared" si="3" ref="O29:O47">+M29/K29</f>
        <v>0.29412396099221155</v>
      </c>
    </row>
    <row r="30" spans="1:15" ht="15">
      <c r="A30" s="24" t="s">
        <v>17</v>
      </c>
      <c r="C30" s="27">
        <v>19019000</v>
      </c>
      <c r="E30" s="14">
        <v>18392000</v>
      </c>
      <c r="G30" s="28">
        <f t="shared" si="0"/>
        <v>627000</v>
      </c>
      <c r="H30" s="28"/>
      <c r="I30" s="12">
        <f t="shared" si="1"/>
        <v>0.03409090909090909</v>
      </c>
      <c r="K30" s="14">
        <v>13198000</v>
      </c>
      <c r="M30" s="14">
        <f t="shared" si="2"/>
        <v>5821000</v>
      </c>
      <c r="O30" s="12">
        <f t="shared" si="3"/>
        <v>0.4410516744961358</v>
      </c>
    </row>
    <row r="31" spans="1:15" ht="15">
      <c r="A31" s="24" t="s">
        <v>18</v>
      </c>
      <c r="C31" s="27">
        <v>52597000</v>
      </c>
      <c r="E31" s="29">
        <v>40597000</v>
      </c>
      <c r="G31" s="28">
        <f t="shared" si="0"/>
        <v>12000000</v>
      </c>
      <c r="H31" s="28"/>
      <c r="I31" s="12">
        <f t="shared" si="1"/>
        <v>0.2955883439663029</v>
      </c>
      <c r="K31" s="29">
        <v>65172000</v>
      </c>
      <c r="M31" s="14">
        <f t="shared" si="2"/>
        <v>-12575000</v>
      </c>
      <c r="O31" s="12">
        <f t="shared" si="3"/>
        <v>-0.19295096053519917</v>
      </c>
    </row>
    <row r="32" spans="1:15" ht="15">
      <c r="A32" s="24" t="s">
        <v>19</v>
      </c>
      <c r="C32" s="27">
        <v>370953000</v>
      </c>
      <c r="E32" s="29">
        <v>358954000</v>
      </c>
      <c r="G32" s="28">
        <f t="shared" si="0"/>
        <v>11999000</v>
      </c>
      <c r="H32" s="28"/>
      <c r="I32" s="12">
        <f t="shared" si="1"/>
        <v>0.03342768154136742</v>
      </c>
      <c r="K32" s="29">
        <v>356747000</v>
      </c>
      <c r="M32" s="14">
        <f t="shared" si="2"/>
        <v>14206000</v>
      </c>
      <c r="O32" s="12">
        <f t="shared" si="3"/>
        <v>0.0398209375271551</v>
      </c>
    </row>
    <row r="33" spans="1:15" ht="15">
      <c r="A33" s="24" t="s">
        <v>20</v>
      </c>
      <c r="C33" s="27">
        <v>38047000</v>
      </c>
      <c r="E33" s="29">
        <v>37236000</v>
      </c>
      <c r="G33" s="28">
        <f t="shared" si="0"/>
        <v>811000</v>
      </c>
      <c r="H33" s="28"/>
      <c r="I33" s="12">
        <f t="shared" si="1"/>
        <v>0.02177999785154152</v>
      </c>
      <c r="K33" s="29">
        <v>36567999.99999999</v>
      </c>
      <c r="M33" s="14">
        <f t="shared" si="2"/>
        <v>1479000.0000000075</v>
      </c>
      <c r="O33" s="12">
        <f t="shared" si="3"/>
        <v>0.04044519798731152</v>
      </c>
    </row>
    <row r="34" spans="1:15" ht="15">
      <c r="A34" s="24" t="s">
        <v>21</v>
      </c>
      <c r="C34" s="27">
        <v>149232000</v>
      </c>
      <c r="E34" s="29">
        <v>155136000</v>
      </c>
      <c r="G34" s="28">
        <f t="shared" si="0"/>
        <v>-5904000</v>
      </c>
      <c r="H34" s="28"/>
      <c r="I34" s="12">
        <f t="shared" si="1"/>
        <v>-0.038056930693069306</v>
      </c>
      <c r="K34" s="29">
        <v>153043000</v>
      </c>
      <c r="M34" s="14">
        <f t="shared" si="2"/>
        <v>-3811000</v>
      </c>
      <c r="O34" s="12">
        <f t="shared" si="3"/>
        <v>-0.024901498271727555</v>
      </c>
    </row>
    <row r="35" spans="1:15" ht="15">
      <c r="A35" s="24" t="s">
        <v>22</v>
      </c>
      <c r="C35" s="27">
        <v>9844000</v>
      </c>
      <c r="E35" s="29">
        <v>10502000</v>
      </c>
      <c r="G35" s="28">
        <f t="shared" si="0"/>
        <v>-658000</v>
      </c>
      <c r="H35" s="28"/>
      <c r="I35" s="12">
        <f t="shared" si="1"/>
        <v>-0.06265473243191773</v>
      </c>
      <c r="K35" s="29">
        <v>10083000.000000002</v>
      </c>
      <c r="M35" s="14">
        <f t="shared" si="2"/>
        <v>-239000.00000000186</v>
      </c>
      <c r="O35" s="12">
        <f t="shared" si="3"/>
        <v>-0.023703262917782585</v>
      </c>
    </row>
    <row r="36" spans="1:15" ht="15">
      <c r="A36" s="24" t="s">
        <v>23</v>
      </c>
      <c r="C36" s="29">
        <f>C16-SUM(C29:C35,C37:C48)</f>
        <v>141028000</v>
      </c>
      <c r="E36" s="29">
        <f>E50-SUM(E29:E35,E37:E48)</f>
        <v>140712000</v>
      </c>
      <c r="G36" s="28">
        <f t="shared" si="0"/>
        <v>316000</v>
      </c>
      <c r="H36" s="28"/>
      <c r="I36" s="12">
        <f t="shared" si="1"/>
        <v>0.00224572175791688</v>
      </c>
      <c r="K36" s="29">
        <v>137487000</v>
      </c>
      <c r="M36" s="14">
        <f t="shared" si="2"/>
        <v>3541000</v>
      </c>
      <c r="O36" s="12">
        <f t="shared" si="3"/>
        <v>0.02575516230625441</v>
      </c>
    </row>
    <row r="37" spans="1:15" ht="15">
      <c r="A37" s="24" t="s">
        <v>24</v>
      </c>
      <c r="C37" s="27">
        <v>6682000</v>
      </c>
      <c r="E37" s="29">
        <v>6784000</v>
      </c>
      <c r="G37" s="28">
        <f t="shared" si="0"/>
        <v>-102000</v>
      </c>
      <c r="H37" s="28"/>
      <c r="I37" s="12">
        <f t="shared" si="1"/>
        <v>-0.015035377358490566</v>
      </c>
      <c r="K37" s="29">
        <v>6611000</v>
      </c>
      <c r="M37" s="14">
        <f t="shared" si="2"/>
        <v>71000</v>
      </c>
      <c r="O37" s="12">
        <f t="shared" si="3"/>
        <v>0.010739676297080622</v>
      </c>
    </row>
    <row r="38" spans="1:15" ht="15">
      <c r="A38" s="24" t="s">
        <v>25</v>
      </c>
      <c r="C38" s="27">
        <v>48195000</v>
      </c>
      <c r="E38" s="29">
        <v>42704000</v>
      </c>
      <c r="G38" s="28">
        <f t="shared" si="0"/>
        <v>5491000</v>
      </c>
      <c r="H38" s="28"/>
      <c r="I38" s="12">
        <f t="shared" si="1"/>
        <v>0.1285828025477707</v>
      </c>
      <c r="K38" s="29">
        <v>42261000.00000001</v>
      </c>
      <c r="M38" s="14">
        <f t="shared" si="2"/>
        <v>5933999.999999993</v>
      </c>
      <c r="O38" s="12">
        <f t="shared" si="3"/>
        <v>0.14041314687300327</v>
      </c>
    </row>
    <row r="39" spans="1:15" ht="15">
      <c r="A39" s="24" t="s">
        <v>26</v>
      </c>
      <c r="C39" s="27">
        <v>38858000</v>
      </c>
      <c r="E39" s="29">
        <v>20593000</v>
      </c>
      <c r="G39" s="28">
        <f t="shared" si="0"/>
        <v>18265000</v>
      </c>
      <c r="H39" s="28"/>
      <c r="I39" s="12">
        <f t="shared" si="1"/>
        <v>0.8869518768513572</v>
      </c>
      <c r="K39" s="29">
        <v>52207999.99999999</v>
      </c>
      <c r="M39" s="14">
        <f t="shared" si="2"/>
        <v>-13349999.999999993</v>
      </c>
      <c r="O39" s="12">
        <f t="shared" si="3"/>
        <v>-0.25570793748084575</v>
      </c>
    </row>
    <row r="40" spans="1:15" ht="15">
      <c r="A40" s="24" t="s">
        <v>27</v>
      </c>
      <c r="C40" s="27">
        <v>163635000.00000003</v>
      </c>
      <c r="E40" s="29">
        <v>161215000</v>
      </c>
      <c r="G40" s="28">
        <f t="shared" si="0"/>
        <v>2420000.00000003</v>
      </c>
      <c r="H40" s="28"/>
      <c r="I40" s="12">
        <f t="shared" si="1"/>
        <v>0.015011010141736376</v>
      </c>
      <c r="K40" s="29">
        <v>142977000</v>
      </c>
      <c r="M40" s="14">
        <f t="shared" si="2"/>
        <v>20658000.00000003</v>
      </c>
      <c r="O40" s="12">
        <f t="shared" si="3"/>
        <v>0.14448477727186912</v>
      </c>
    </row>
    <row r="41" spans="1:15" ht="15">
      <c r="A41" s="24" t="s">
        <v>28</v>
      </c>
      <c r="C41" s="27">
        <v>13362000</v>
      </c>
      <c r="E41" s="14">
        <v>14368000</v>
      </c>
      <c r="G41" s="28">
        <f t="shared" si="0"/>
        <v>-1006000</v>
      </c>
      <c r="H41" s="28"/>
      <c r="I41" s="12">
        <f t="shared" si="1"/>
        <v>-0.07001670378619154</v>
      </c>
      <c r="K41" s="14">
        <v>12065999.999999998</v>
      </c>
      <c r="M41" s="14">
        <f t="shared" si="2"/>
        <v>1296000.0000000019</v>
      </c>
      <c r="O41" s="12">
        <f t="shared" si="3"/>
        <v>0.10740924912978635</v>
      </c>
    </row>
    <row r="42" spans="1:15" ht="15">
      <c r="A42" s="24" t="s">
        <v>29</v>
      </c>
      <c r="C42" s="27">
        <v>203939000</v>
      </c>
      <c r="E42" s="29">
        <v>196100000</v>
      </c>
      <c r="G42" s="28">
        <f t="shared" si="0"/>
        <v>7839000</v>
      </c>
      <c r="H42" s="28"/>
      <c r="I42" s="12">
        <f t="shared" si="1"/>
        <v>0.03997450280469148</v>
      </c>
      <c r="K42" s="29">
        <v>196725999.99999997</v>
      </c>
      <c r="M42" s="14">
        <f t="shared" si="2"/>
        <v>7213000.00000003</v>
      </c>
      <c r="O42" s="12">
        <f t="shared" si="3"/>
        <v>0.03666520947917424</v>
      </c>
    </row>
    <row r="43" spans="1:15" ht="15">
      <c r="A43" s="24" t="s">
        <v>30</v>
      </c>
      <c r="C43" s="27">
        <v>33043999.999999996</v>
      </c>
      <c r="E43" s="29">
        <v>32583000</v>
      </c>
      <c r="G43" s="28">
        <f t="shared" si="0"/>
        <v>460999.9999999963</v>
      </c>
      <c r="H43" s="28"/>
      <c r="I43" s="12">
        <f t="shared" si="1"/>
        <v>0.014148482337415101</v>
      </c>
      <c r="K43" s="29">
        <v>32001000.000000004</v>
      </c>
      <c r="M43" s="14">
        <f t="shared" si="2"/>
        <v>1042999.9999999925</v>
      </c>
      <c r="O43" s="12">
        <f t="shared" si="3"/>
        <v>0.032592731477141104</v>
      </c>
    </row>
    <row r="44" spans="1:15" ht="15">
      <c r="A44" s="24" t="s">
        <v>31</v>
      </c>
      <c r="C44" s="27">
        <v>4480466000</v>
      </c>
      <c r="E44" s="29">
        <v>4330130000</v>
      </c>
      <c r="G44" s="28">
        <f t="shared" si="0"/>
        <v>150336000</v>
      </c>
      <c r="H44" s="28"/>
      <c r="I44" s="12">
        <f t="shared" si="1"/>
        <v>0.03471858812552972</v>
      </c>
      <c r="K44" s="29">
        <v>4192698999.9999995</v>
      </c>
      <c r="M44" s="14">
        <f t="shared" si="2"/>
        <v>287767000.0000005</v>
      </c>
      <c r="O44" s="12">
        <f t="shared" si="3"/>
        <v>0.06863526334707083</v>
      </c>
    </row>
    <row r="45" spans="1:15" ht="15">
      <c r="A45" s="24" t="s">
        <v>32</v>
      </c>
      <c r="C45" s="27">
        <v>95020000</v>
      </c>
      <c r="E45" s="29">
        <v>93366000</v>
      </c>
      <c r="G45" s="28">
        <f t="shared" si="0"/>
        <v>1654000</v>
      </c>
      <c r="H45" s="28"/>
      <c r="I45" s="12">
        <f t="shared" si="1"/>
        <v>0.01771522824154403</v>
      </c>
      <c r="K45" s="29">
        <v>91237000</v>
      </c>
      <c r="L45" s="30"/>
      <c r="M45" s="14">
        <f t="shared" si="2"/>
        <v>3783000</v>
      </c>
      <c r="O45" s="12">
        <f t="shared" si="3"/>
        <v>0.04146344136698927</v>
      </c>
    </row>
    <row r="46" spans="1:15" ht="15">
      <c r="A46" s="24" t="s">
        <v>33</v>
      </c>
      <c r="C46" s="27">
        <v>1454000</v>
      </c>
      <c r="E46" s="29">
        <v>1621000</v>
      </c>
      <c r="G46" s="28">
        <f t="shared" si="0"/>
        <v>-167000</v>
      </c>
      <c r="H46" s="28"/>
      <c r="I46" s="12">
        <f t="shared" si="1"/>
        <v>-0.10302282541640963</v>
      </c>
      <c r="K46" s="29">
        <v>1499000</v>
      </c>
      <c r="M46" s="14">
        <f t="shared" si="2"/>
        <v>-45000</v>
      </c>
      <c r="O46" s="12">
        <f t="shared" si="3"/>
        <v>-0.030020013342228154</v>
      </c>
    </row>
    <row r="47" spans="1:15" ht="15">
      <c r="A47" s="31" t="s">
        <v>34</v>
      </c>
      <c r="B47" s="22"/>
      <c r="C47" s="32">
        <v>87000</v>
      </c>
      <c r="D47" s="22"/>
      <c r="E47" s="33">
        <v>0</v>
      </c>
      <c r="F47" s="22"/>
      <c r="G47" s="28">
        <f t="shared" si="0"/>
        <v>87000</v>
      </c>
      <c r="H47" s="28"/>
      <c r="I47" s="34" t="str">
        <f>IF(E47=0,"        NA",G47/E47)</f>
        <v>        NA</v>
      </c>
      <c r="J47" s="22"/>
      <c r="K47" s="33">
        <v>138000</v>
      </c>
      <c r="L47" s="22"/>
      <c r="M47" s="14">
        <f t="shared" si="2"/>
        <v>-51000</v>
      </c>
      <c r="N47" s="22"/>
      <c r="O47" s="19">
        <f t="shared" si="3"/>
        <v>-0.3695652173913043</v>
      </c>
    </row>
    <row r="48" spans="1:15" ht="15">
      <c r="A48" s="31" t="s">
        <v>35</v>
      </c>
      <c r="B48" s="22"/>
      <c r="C48" s="35">
        <v>0</v>
      </c>
      <c r="D48" s="22"/>
      <c r="E48" s="17">
        <v>0</v>
      </c>
      <c r="F48" s="22"/>
      <c r="G48" s="17">
        <f t="shared" si="0"/>
        <v>0</v>
      </c>
      <c r="H48" s="36"/>
      <c r="I48" s="37" t="str">
        <f>IF(E48=0,"        NA",G48/E48)</f>
        <v>        NA</v>
      </c>
      <c r="J48" s="22"/>
      <c r="K48" s="17">
        <v>20000</v>
      </c>
      <c r="L48" s="22"/>
      <c r="M48" s="17">
        <f t="shared" si="2"/>
        <v>-20000</v>
      </c>
      <c r="N48" s="22"/>
      <c r="O48" s="38" t="s">
        <v>36</v>
      </c>
    </row>
    <row r="49" spans="1:15" ht="15">
      <c r="A49" s="24"/>
      <c r="B49" s="22"/>
      <c r="D49" s="22"/>
      <c r="F49" s="22"/>
      <c r="H49" s="22"/>
      <c r="J49" s="22"/>
      <c r="L49" s="22"/>
      <c r="N49" s="22"/>
      <c r="O49" s="12"/>
    </row>
    <row r="50" spans="1:15" ht="16.5" thickBot="1">
      <c r="A50" s="39" t="s">
        <v>37</v>
      </c>
      <c r="B50" s="22"/>
      <c r="C50" s="40">
        <f>SUM(C29:C48)</f>
        <v>6854108000</v>
      </c>
      <c r="D50" s="4"/>
      <c r="E50" s="40">
        <f>E16</f>
        <v>6484395000</v>
      </c>
      <c r="F50" s="4"/>
      <c r="G50" s="41">
        <f>SUM(G29:G48)</f>
        <v>369713000</v>
      </c>
      <c r="H50" s="42"/>
      <c r="I50" s="23">
        <f>IF(E50=0,0,G50/E50)</f>
        <v>0.05701580486691511</v>
      </c>
      <c r="J50" s="4"/>
      <c r="K50" s="40">
        <f>SUM(K29:K48)</f>
        <v>6306691000</v>
      </c>
      <c r="L50" s="4"/>
      <c r="M50" s="41">
        <f>SUM(M29:M48)</f>
        <v>547417000.0000005</v>
      </c>
      <c r="N50" s="4"/>
      <c r="O50" s="23">
        <f>+M50/K50</f>
        <v>0.08679940082683621</v>
      </c>
    </row>
    <row r="51" spans="2:14" ht="15.75" thickTop="1">
      <c r="B51" s="22"/>
      <c r="F51" s="22"/>
      <c r="H51" s="22"/>
      <c r="J51" s="22"/>
      <c r="L51" s="22"/>
      <c r="N51" s="22"/>
    </row>
    <row r="52" spans="2:13" ht="15">
      <c r="B52" s="22"/>
      <c r="C52" s="43"/>
      <c r="K52" s="43"/>
      <c r="M52" s="43"/>
    </row>
    <row r="58" ht="15">
      <c r="A58" s="24"/>
    </row>
  </sheetData>
  <sheetProtection/>
  <mergeCells count="13">
    <mergeCell ref="A21:O21"/>
    <mergeCell ref="A22:O22"/>
    <mergeCell ref="A23:O23"/>
    <mergeCell ref="A24:O24"/>
    <mergeCell ref="C26:I26"/>
    <mergeCell ref="M26:O26"/>
    <mergeCell ref="A1:O1"/>
    <mergeCell ref="A2:O2"/>
    <mergeCell ref="A3:O3"/>
    <mergeCell ref="A4:O4"/>
    <mergeCell ref="A5:O5"/>
    <mergeCell ref="C7:I7"/>
    <mergeCell ref="M7:O7"/>
  </mergeCells>
  <printOptions horizontalCentered="1"/>
  <pageMargins left="0.5" right="0.5" top="0.75" bottom="1" header="0.5" footer="0.5"/>
  <pageSetup fitToHeight="1" fitToWidth="1" horizontalDpi="600" verticalDpi="600" orientation="portrait" scale="67" r:id="rId1"/>
  <headerFooter alignWithMargins="0"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Tennessee: Finance &amp;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W. Brown</dc:creator>
  <cp:keywords/>
  <dc:description/>
  <cp:lastModifiedBy>C W. Brown</cp:lastModifiedBy>
  <dcterms:created xsi:type="dcterms:W3CDTF">2015-03-09T15:57:17Z</dcterms:created>
  <dcterms:modified xsi:type="dcterms:W3CDTF">2015-03-09T16:01:54Z</dcterms:modified>
  <cp:category/>
  <cp:version/>
  <cp:contentType/>
  <cp:contentStatus/>
</cp:coreProperties>
</file>