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565" activeTab="0"/>
  </bookViews>
  <sheets>
    <sheet name="Table 1" sheetId="1" r:id="rId1"/>
    <sheet name="Table 2" sheetId="2" r:id="rId2"/>
  </sheets>
  <externalReferences>
    <externalReference r:id="rId5"/>
    <externalReference r:id="rId6"/>
    <externalReference r:id="rId7"/>
  </externalReferences>
  <definedNames>
    <definedName name="_xlnm.Print_Area" localSheetId="0">'Table 1'!$A$1:$O$53</definedName>
    <definedName name="_xlnm.Print_Area" localSheetId="1">'Table 2'!$A$1:$O$53</definedName>
  </definedNames>
  <calcPr fullCalcOnLoad="1"/>
</workbook>
</file>

<file path=xl/sharedStrings.xml><?xml version="1.0" encoding="utf-8"?>
<sst xmlns="http://schemas.openxmlformats.org/spreadsheetml/2006/main" count="106" uniqueCount="44">
  <si>
    <t>Table 2</t>
  </si>
  <si>
    <t>Revenue Collections by Fund</t>
  </si>
  <si>
    <t>Year-to-Date</t>
  </si>
  <si>
    <t>August - January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</si>
  <si>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</si>
  <si>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</si>
  <si>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</si>
  <si>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</si>
  <si>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</si>
  <si>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</si>
  <si>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</si>
  <si>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</si>
  <si>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</si>
  <si>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</si>
  <si>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</si>
  <si>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</si>
  <si>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</si>
  <si>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</si>
  <si>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</si>
  <si>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</si>
  <si>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</si>
  <si>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</si>
  <si>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</si>
  <si>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</si>
  <si>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</si>
  <si>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</si>
  <si>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</si>
  <si>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</si>
  <si>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</si>
  <si>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</si>
  <si>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</si>
  <si>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</si>
  <si>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</si>
  <si>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</si>
  <si>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</si>
  <si>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</si>
  <si>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>Unauthorized Substance</t>
  </si>
  <si>
    <t>NA</t>
  </si>
  <si>
    <t>Total</t>
  </si>
  <si>
    <t>2014-2015</t>
  </si>
  <si>
    <t>2014 - 2015</t>
  </si>
  <si>
    <t>2013-2014</t>
  </si>
  <si>
    <t>Table 1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</si>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</sst>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8">
    <font>
      <sz val="12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 locked="0"/>
    </xf>
    <xf numFmtId="5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 applyProtection="1">
      <alignment/>
      <protection locked="0"/>
    </xf>
    <xf numFmtId="10" fontId="0" fillId="0" borderId="10" xfId="57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10" fontId="0" fillId="0" borderId="0" xfId="57" applyNumberFormat="1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5" fontId="18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0" fontId="18" fillId="0" borderId="11" xfId="57" applyNumberFormat="1" applyFont="1" applyBorder="1" applyAlignment="1">
      <alignment/>
    </xf>
    <xf numFmtId="0" fontId="19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37" fontId="0" fillId="0" borderId="10" xfId="0" applyNumberFormat="1" applyBorder="1" applyAlignment="1">
      <alignment/>
    </xf>
    <xf numFmtId="164" fontId="0" fillId="0" borderId="0" xfId="42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0" fontId="0" fillId="0" borderId="10" xfId="57" applyNumberFormat="1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6" fontId="18" fillId="0" borderId="11" xfId="0" applyNumberFormat="1" applyFont="1" applyBorder="1" applyAlignment="1">
      <alignment/>
    </xf>
    <xf numFmtId="5" fontId="18" fillId="0" borderId="11" xfId="0" applyNumberFormat="1" applyFont="1" applyBorder="1" applyAlignment="1">
      <alignment/>
    </xf>
    <xf numFmtId="6" fontId="18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5" fontId="18" fillId="0" borderId="0" xfId="0" applyNumberFormat="1" applyFont="1" applyBorder="1" applyAlignment="1" applyProtection="1">
      <alignment/>
      <protection locked="0"/>
    </xf>
    <xf numFmtId="10" fontId="18" fillId="0" borderId="0" xfId="57" applyNumberFormat="1" applyFont="1" applyBorder="1" applyAlignment="1">
      <alignment/>
    </xf>
    <xf numFmtId="0" fontId="0" fillId="0" borderId="0" xfId="0" applyFont="1" applyAlignment="1">
      <alignment horizontal="center"/>
    </xf>
    <xf numFmtId="10" fontId="0" fillId="0" borderId="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\TNRevenues\Revenue%20-%20Tax%20Collections\FY2015\15Morev%20-%20YTD%20Comparis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\TNRevenues\Revenue%20-%20Tax%20Collections\FY2015\15morev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L\TNRevenues\Revenue%20-%20Tax%20Collections\FY2015\15Morev%20-%20Monthly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e"/>
      <sheetName val="Ju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(unRD)"/>
      <sheetName val="YTD (unRD)"/>
      <sheetName val="Monthly"/>
      <sheetName val="YTD"/>
      <sheetName val="KeyNumbe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e"/>
      <sheetName val="Ju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C5" sqref="C5"/>
    </sheetView>
  </sheetViews>
  <sheetFormatPr defaultColWidth="8.88671875" defaultRowHeight="15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2.77734375" style="2" customWidth="1"/>
    <col min="8" max="8" width="0.88671875" style="2" customWidth="1"/>
    <col min="9" max="9" width="8.88671875" style="2" customWidth="1"/>
    <col min="10" max="10" width="3.77734375" style="2" customWidth="1"/>
    <col min="11" max="11" width="13.99609375" style="2" customWidth="1"/>
    <col min="12" max="12" width="0.88671875" style="2" customWidth="1"/>
    <col min="13" max="13" width="12.77734375" style="2" customWidth="1"/>
    <col min="14" max="14" width="0.88671875" style="2" customWidth="1"/>
    <col min="15" max="16384" width="8.88671875" style="2" customWidth="1"/>
  </cols>
  <sheetData>
    <row r="1" spans="1:15" ht="15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15" ht="15.75">
      <c r="A7" s="3"/>
      <c r="B7" s="3"/>
      <c r="C7" s="4">
        <v>2015</v>
      </c>
      <c r="D7" s="4"/>
      <c r="E7" s="4"/>
      <c r="F7" s="4"/>
      <c r="G7" s="4"/>
      <c r="H7" s="4"/>
      <c r="I7" s="4"/>
      <c r="J7" s="3"/>
      <c r="K7" s="5">
        <v>2014</v>
      </c>
      <c r="L7" s="6"/>
      <c r="M7" s="4">
        <v>2015</v>
      </c>
      <c r="N7" s="4"/>
      <c r="O7" s="4"/>
    </row>
    <row r="8" spans="1:15" ht="15.75">
      <c r="A8" s="7" t="s">
        <v>4</v>
      </c>
      <c r="B8" s="3"/>
      <c r="C8" s="7" t="s">
        <v>5</v>
      </c>
      <c r="D8" s="3"/>
      <c r="E8" s="7" t="s">
        <v>6</v>
      </c>
      <c r="F8" s="3"/>
      <c r="G8" s="7" t="s">
        <v>7</v>
      </c>
      <c r="H8" s="5"/>
      <c r="I8" s="7" t="s">
        <v>8</v>
      </c>
      <c r="J8" s="3"/>
      <c r="K8" s="7" t="s">
        <v>5</v>
      </c>
      <c r="L8" s="3"/>
      <c r="M8" s="7" t="s">
        <v>7</v>
      </c>
      <c r="N8" s="3"/>
      <c r="O8" s="7" t="s">
        <v>8</v>
      </c>
    </row>
    <row r="10" spans="1:15" ht="15.75" customHeight="1">
      <c r="A10" s="8" t="s">
        <v>9</v>
      </c>
      <c r="C10" s="9">
        <v>1159897000</v>
      </c>
      <c r="E10" s="9">
        <v>945769000</v>
      </c>
      <c r="G10" s="10">
        <f>+C10-E10</f>
        <v>214128000</v>
      </c>
      <c r="I10" s="11">
        <f>IF(E10=0,0,G10/E10)</f>
        <v>0.22640623661803252</v>
      </c>
      <c r="K10" s="10">
        <v>904424000</v>
      </c>
      <c r="M10" s="10">
        <f>+C10-K10</f>
        <v>255473000</v>
      </c>
      <c r="O10" s="11">
        <f>+M10/K10</f>
        <v>0.2824703899940736</v>
      </c>
    </row>
    <row r="11" spans="1:15" ht="15.75" customHeight="1">
      <c r="A11" s="8" t="s">
        <v>10</v>
      </c>
      <c r="C11" s="12">
        <v>58596000</v>
      </c>
      <c r="E11" s="12">
        <v>57047000</v>
      </c>
      <c r="G11" s="12">
        <f>+C11-E11</f>
        <v>1549000</v>
      </c>
      <c r="I11" s="11">
        <f>IF(E11=0,0,G11/E11)</f>
        <v>0.027153049240100268</v>
      </c>
      <c r="K11" s="12">
        <v>51719000</v>
      </c>
      <c r="M11" s="13">
        <f>+C11-K11</f>
        <v>6877000</v>
      </c>
      <c r="O11" s="11">
        <f>+M11/K11</f>
        <v>0.13296854154179316</v>
      </c>
    </row>
    <row r="12" spans="1:15" ht="15.75" customHeight="1">
      <c r="A12" s="8" t="s">
        <v>11</v>
      </c>
      <c r="C12" s="12">
        <v>32406000</v>
      </c>
      <c r="E12" s="12">
        <v>32138000</v>
      </c>
      <c r="G12" s="12">
        <f>+C12-E12</f>
        <v>268000</v>
      </c>
      <c r="I12" s="11">
        <f>IF(E12=0,0,G12/E12)</f>
        <v>0.008339037899060302</v>
      </c>
      <c r="K12" s="12">
        <v>35324000</v>
      </c>
      <c r="M12" s="13">
        <f>+C12-K12</f>
        <v>-2918000</v>
      </c>
      <c r="O12" s="11">
        <f>+M12/K12</f>
        <v>-0.08260672630506172</v>
      </c>
    </row>
    <row r="13" spans="1:15" ht="15.75" customHeight="1">
      <c r="A13" s="8" t="s">
        <v>12</v>
      </c>
      <c r="C13" s="12">
        <v>76321000</v>
      </c>
      <c r="E13" s="12">
        <v>72761000</v>
      </c>
      <c r="G13" s="12">
        <f>+C13-E13</f>
        <v>3560000</v>
      </c>
      <c r="I13" s="11">
        <f>IF(E13=0,0,G13/E13)</f>
        <v>0.04892730996000605</v>
      </c>
      <c r="K13" s="12">
        <v>71698000</v>
      </c>
      <c r="M13" s="13">
        <f>+C13-K13</f>
        <v>4623000</v>
      </c>
      <c r="O13" s="11">
        <f>+M13/K13</f>
        <v>0.06447878601913581</v>
      </c>
    </row>
    <row r="14" spans="1:15" ht="15.75" customHeight="1">
      <c r="A14" s="8" t="s">
        <v>13</v>
      </c>
      <c r="C14" s="14">
        <v>3582000</v>
      </c>
      <c r="E14" s="14">
        <v>3582000</v>
      </c>
      <c r="G14" s="14">
        <f>+C14-E14</f>
        <v>0</v>
      </c>
      <c r="I14" s="15">
        <f>IF(E14=0,0,G14/E14)</f>
        <v>0</v>
      </c>
      <c r="K14" s="14">
        <v>2899000</v>
      </c>
      <c r="M14" s="16">
        <f>+C14-K14</f>
        <v>683000</v>
      </c>
      <c r="O14" s="15">
        <f>+M14/K14</f>
        <v>0.23559848223525354</v>
      </c>
    </row>
    <row r="15" spans="1:15" ht="15.75" customHeight="1">
      <c r="A15" s="8"/>
      <c r="C15" s="17"/>
      <c r="E15" s="17"/>
      <c r="G15" s="17"/>
      <c r="I15" s="18"/>
      <c r="K15" s="17"/>
      <c r="M15" s="13"/>
      <c r="O15" s="11"/>
    </row>
    <row r="16" spans="1:15" ht="15.75" customHeight="1" thickBot="1">
      <c r="A16" s="19" t="s">
        <v>14</v>
      </c>
      <c r="C16" s="20">
        <f>SUM(C10:C14)</f>
        <v>1330802000</v>
      </c>
      <c r="D16" s="21"/>
      <c r="E16" s="20">
        <f>SUM(E10:E14)</f>
        <v>1111297000</v>
      </c>
      <c r="F16" s="21"/>
      <c r="G16" s="20">
        <f>SUM(G10:G14)</f>
        <v>219505000</v>
      </c>
      <c r="H16" s="21"/>
      <c r="I16" s="22">
        <f>IF(E16=0,0,G16/E16)</f>
        <v>0.19752145466063528</v>
      </c>
      <c r="J16" s="21"/>
      <c r="K16" s="20">
        <f>SUM(K10:K14)</f>
        <v>1066064000</v>
      </c>
      <c r="L16" s="21"/>
      <c r="M16" s="20">
        <f>SUM(M10:M14)</f>
        <v>264738000</v>
      </c>
      <c r="N16" s="21"/>
      <c r="O16" s="22">
        <f>+M16/K16</f>
        <v>0.24833218268321602</v>
      </c>
    </row>
    <row r="17" spans="1:15" ht="15.75" customHeight="1" thickTop="1">
      <c r="A17" s="19"/>
      <c r="C17" s="44"/>
      <c r="D17" s="21"/>
      <c r="E17" s="44"/>
      <c r="F17" s="21"/>
      <c r="G17" s="44"/>
      <c r="H17" s="21"/>
      <c r="I17" s="45"/>
      <c r="J17" s="21"/>
      <c r="K17" s="44"/>
      <c r="L17" s="21"/>
      <c r="M17" s="44"/>
      <c r="N17" s="21"/>
      <c r="O17" s="45"/>
    </row>
    <row r="18" spans="1:15" ht="15.75" customHeight="1">
      <c r="A18" s="19"/>
      <c r="C18" s="44"/>
      <c r="D18" s="21"/>
      <c r="E18" s="44"/>
      <c r="F18" s="21"/>
      <c r="G18" s="44"/>
      <c r="H18" s="21"/>
      <c r="I18" s="45"/>
      <c r="J18" s="21"/>
      <c r="K18" s="44"/>
      <c r="L18" s="21"/>
      <c r="M18" s="44"/>
      <c r="N18" s="21"/>
      <c r="O18" s="45"/>
    </row>
    <row r="21" spans="1:15" ht="15.75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 t="str">
        <f>A3</f>
        <v>January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15.75">
      <c r="A26" s="3"/>
      <c r="B26" s="3"/>
      <c r="C26" s="4">
        <f>C7</f>
        <v>2015</v>
      </c>
      <c r="D26" s="4"/>
      <c r="E26" s="4"/>
      <c r="F26" s="4"/>
      <c r="G26" s="4"/>
      <c r="H26" s="4"/>
      <c r="I26" s="4"/>
      <c r="J26" s="3"/>
      <c r="K26" s="5">
        <f>K7</f>
        <v>2014</v>
      </c>
      <c r="L26" s="6"/>
      <c r="M26" s="4">
        <f>M7</f>
        <v>2015</v>
      </c>
      <c r="N26" s="4"/>
      <c r="O26" s="4"/>
    </row>
    <row r="27" spans="1:15" ht="15.75">
      <c r="A27" s="7" t="s">
        <v>16</v>
      </c>
      <c r="B27" s="3"/>
      <c r="C27" s="7" t="s">
        <v>5</v>
      </c>
      <c r="D27" s="3"/>
      <c r="E27" s="7" t="s">
        <v>6</v>
      </c>
      <c r="F27" s="3"/>
      <c r="G27" s="7" t="s">
        <v>7</v>
      </c>
      <c r="H27" s="5"/>
      <c r="I27" s="7" t="s">
        <v>8</v>
      </c>
      <c r="J27" s="3"/>
      <c r="K27" s="7" t="s">
        <v>5</v>
      </c>
      <c r="L27" s="3"/>
      <c r="M27" s="7" t="s">
        <v>7</v>
      </c>
      <c r="N27" s="3"/>
      <c r="O27" s="7" t="s">
        <v>8</v>
      </c>
    </row>
    <row r="29" spans="1:15" ht="15">
      <c r="A29" s="23" t="s">
        <v>17</v>
      </c>
      <c r="C29" s="24">
        <v>323279000</v>
      </c>
      <c r="E29" s="25">
        <v>151900000</v>
      </c>
      <c r="G29" s="10">
        <f aca="true" t="shared" si="0" ref="G29:G48">+C29-E29</f>
        <v>171379000</v>
      </c>
      <c r="H29" s="10"/>
      <c r="I29" s="11">
        <f aca="true" t="shared" si="1" ref="I29:I46">IF(E29=0,0,G29/E29)</f>
        <v>1.128235681369322</v>
      </c>
      <c r="K29" s="25">
        <v>139670000.00000003</v>
      </c>
      <c r="M29" s="10">
        <f aca="true" t="shared" si="2" ref="M29:M48">+C29-K29</f>
        <v>183608999.99999997</v>
      </c>
      <c r="O29" s="11">
        <f aca="true" t="shared" si="3" ref="O29:O46">+M29/K29</f>
        <v>1.3145915371948158</v>
      </c>
    </row>
    <row r="30" spans="1:15" ht="15">
      <c r="A30" s="23" t="s">
        <v>18</v>
      </c>
      <c r="C30" s="26">
        <v>4392000</v>
      </c>
      <c r="E30" s="13">
        <v>3824000</v>
      </c>
      <c r="G30" s="27">
        <f t="shared" si="0"/>
        <v>568000</v>
      </c>
      <c r="H30" s="27"/>
      <c r="I30" s="11">
        <f t="shared" si="1"/>
        <v>0.14853556485355648</v>
      </c>
      <c r="K30" s="13">
        <v>2912000</v>
      </c>
      <c r="M30" s="13">
        <f t="shared" si="2"/>
        <v>1480000</v>
      </c>
      <c r="O30" s="11">
        <f t="shared" si="3"/>
        <v>0.5082417582417582</v>
      </c>
    </row>
    <row r="31" spans="1:15" ht="15">
      <c r="A31" s="23" t="s">
        <v>19</v>
      </c>
      <c r="C31" s="26">
        <v>9648000</v>
      </c>
      <c r="E31" s="28">
        <v>5099000</v>
      </c>
      <c r="G31" s="27">
        <f t="shared" si="0"/>
        <v>4549000</v>
      </c>
      <c r="H31" s="27"/>
      <c r="I31" s="11">
        <f t="shared" si="1"/>
        <v>0.8921357128848794</v>
      </c>
      <c r="K31" s="28">
        <v>7192000</v>
      </c>
      <c r="M31" s="13">
        <f t="shared" si="2"/>
        <v>2456000</v>
      </c>
      <c r="O31" s="11">
        <f t="shared" si="3"/>
        <v>0.3414905450500556</v>
      </c>
    </row>
    <row r="32" spans="1:15" ht="15">
      <c r="A32" s="23" t="s">
        <v>20</v>
      </c>
      <c r="C32" s="26">
        <v>53280000</v>
      </c>
      <c r="E32" s="28">
        <v>51012000</v>
      </c>
      <c r="G32" s="27">
        <f t="shared" si="0"/>
        <v>2268000</v>
      </c>
      <c r="H32" s="27"/>
      <c r="I32" s="11">
        <f t="shared" si="1"/>
        <v>0.04446012702893437</v>
      </c>
      <c r="K32" s="28">
        <v>47533000.00000001</v>
      </c>
      <c r="M32" s="13">
        <f t="shared" si="2"/>
        <v>5746999.999999993</v>
      </c>
      <c r="O32" s="11">
        <f t="shared" si="3"/>
        <v>0.12090547619548507</v>
      </c>
    </row>
    <row r="33" spans="1:15" ht="15">
      <c r="A33" s="23" t="s">
        <v>21</v>
      </c>
      <c r="C33" s="26">
        <v>5419000</v>
      </c>
      <c r="E33" s="28">
        <v>5236000</v>
      </c>
      <c r="G33" s="27">
        <f t="shared" si="0"/>
        <v>183000</v>
      </c>
      <c r="H33" s="27"/>
      <c r="I33" s="11">
        <f t="shared" si="1"/>
        <v>0.03495034377387318</v>
      </c>
      <c r="K33" s="28">
        <v>4943000</v>
      </c>
      <c r="M33" s="13">
        <f t="shared" si="2"/>
        <v>476000</v>
      </c>
      <c r="O33" s="11">
        <f t="shared" si="3"/>
        <v>0.09629779486142019</v>
      </c>
    </row>
    <row r="34" spans="1:15" ht="15">
      <c r="A34" s="23" t="s">
        <v>22</v>
      </c>
      <c r="C34" s="26">
        <v>20737000</v>
      </c>
      <c r="E34" s="28">
        <v>18080000</v>
      </c>
      <c r="G34" s="27">
        <f t="shared" si="0"/>
        <v>2657000</v>
      </c>
      <c r="H34" s="27"/>
      <c r="I34" s="11">
        <f t="shared" si="1"/>
        <v>0.1469579646017699</v>
      </c>
      <c r="K34" s="28">
        <v>17636000</v>
      </c>
      <c r="M34" s="13">
        <f t="shared" si="2"/>
        <v>3101000</v>
      </c>
      <c r="O34" s="11">
        <f t="shared" si="3"/>
        <v>0.17583352234066682</v>
      </c>
    </row>
    <row r="35" spans="1:15" ht="15">
      <c r="A35" s="23" t="s">
        <v>23</v>
      </c>
      <c r="C35" s="26">
        <v>1336000</v>
      </c>
      <c r="E35" s="28">
        <v>1464000</v>
      </c>
      <c r="G35" s="27">
        <f t="shared" si="0"/>
        <v>-128000</v>
      </c>
      <c r="H35" s="27"/>
      <c r="I35" s="11">
        <f t="shared" si="1"/>
        <v>-0.08743169398907104</v>
      </c>
      <c r="K35" s="28">
        <v>1282000</v>
      </c>
      <c r="M35" s="13">
        <f t="shared" si="2"/>
        <v>54000</v>
      </c>
      <c r="O35" s="11">
        <f t="shared" si="3"/>
        <v>0.0421216848673947</v>
      </c>
    </row>
    <row r="36" spans="1:15" ht="15">
      <c r="A36" s="23" t="s">
        <v>24</v>
      </c>
      <c r="C36" s="28">
        <f>C16-SUM(C29:C35,C37:C48)</f>
        <v>21250000</v>
      </c>
      <c r="E36" s="28">
        <f>E16-SUM(E29:E35,E37:E48)</f>
        <v>18210000</v>
      </c>
      <c r="G36" s="27">
        <f t="shared" si="0"/>
        <v>3040000</v>
      </c>
      <c r="H36" s="27"/>
      <c r="I36" s="11">
        <f t="shared" si="1"/>
        <v>0.16694124107633168</v>
      </c>
      <c r="K36" s="28">
        <v>20131000</v>
      </c>
      <c r="M36" s="13">
        <f t="shared" si="2"/>
        <v>1119000</v>
      </c>
      <c r="O36" s="11">
        <f t="shared" si="3"/>
        <v>0.055585912274601364</v>
      </c>
    </row>
    <row r="37" spans="1:15" ht="15">
      <c r="A37" s="23" t="s">
        <v>25</v>
      </c>
      <c r="C37" s="26">
        <v>856000</v>
      </c>
      <c r="E37" s="28">
        <v>824000</v>
      </c>
      <c r="G37" s="27">
        <f t="shared" si="0"/>
        <v>32000</v>
      </c>
      <c r="H37" s="27"/>
      <c r="I37" s="11">
        <f t="shared" si="1"/>
        <v>0.038834951456310676</v>
      </c>
      <c r="K37" s="28">
        <v>979000</v>
      </c>
      <c r="M37" s="13">
        <f t="shared" si="2"/>
        <v>-123000</v>
      </c>
      <c r="O37" s="11">
        <f t="shared" si="3"/>
        <v>-0.12563840653728295</v>
      </c>
    </row>
    <row r="38" spans="1:15" ht="15">
      <c r="A38" s="23" t="s">
        <v>26</v>
      </c>
      <c r="C38" s="26">
        <v>7306000</v>
      </c>
      <c r="E38" s="28">
        <v>6820000</v>
      </c>
      <c r="G38" s="27">
        <f t="shared" si="0"/>
        <v>486000</v>
      </c>
      <c r="H38" s="27"/>
      <c r="I38" s="11">
        <f t="shared" si="1"/>
        <v>0.07126099706744868</v>
      </c>
      <c r="K38" s="28">
        <v>6508000.000000001</v>
      </c>
      <c r="M38" s="13">
        <f t="shared" si="2"/>
        <v>797999.9999999991</v>
      </c>
      <c r="O38" s="11">
        <f t="shared" si="3"/>
        <v>0.12261831591886892</v>
      </c>
    </row>
    <row r="39" spans="1:15" ht="15">
      <c r="A39" s="23" t="s">
        <v>27</v>
      </c>
      <c r="C39" s="26">
        <v>5490000</v>
      </c>
      <c r="E39" s="28">
        <v>4742000</v>
      </c>
      <c r="G39" s="27">
        <f t="shared" si="0"/>
        <v>748000</v>
      </c>
      <c r="H39" s="27"/>
      <c r="I39" s="11">
        <f t="shared" si="1"/>
        <v>0.1577393504850274</v>
      </c>
      <c r="K39" s="28">
        <v>3553000</v>
      </c>
      <c r="M39" s="13">
        <f t="shared" si="2"/>
        <v>1937000</v>
      </c>
      <c r="O39" s="11">
        <f t="shared" si="3"/>
        <v>0.5451730931607093</v>
      </c>
    </row>
    <row r="40" spans="1:15" ht="15">
      <c r="A40" s="23" t="s">
        <v>28</v>
      </c>
      <c r="C40" s="26">
        <v>26249000</v>
      </c>
      <c r="E40" s="28">
        <v>28105000</v>
      </c>
      <c r="G40" s="27">
        <f t="shared" si="0"/>
        <v>-1856000</v>
      </c>
      <c r="H40" s="27"/>
      <c r="I40" s="11">
        <f t="shared" si="1"/>
        <v>-0.06603807151752357</v>
      </c>
      <c r="K40" s="28">
        <v>22762000</v>
      </c>
      <c r="M40" s="13">
        <f t="shared" si="2"/>
        <v>3487000</v>
      </c>
      <c r="O40" s="11">
        <f t="shared" si="3"/>
        <v>0.15319391969071258</v>
      </c>
    </row>
    <row r="41" spans="1:15" ht="15">
      <c r="A41" s="23" t="s">
        <v>29</v>
      </c>
      <c r="C41" s="26">
        <v>20000</v>
      </c>
      <c r="E41" s="13">
        <v>33000</v>
      </c>
      <c r="G41" s="27">
        <f t="shared" si="0"/>
        <v>-13000</v>
      </c>
      <c r="H41" s="27"/>
      <c r="I41" s="11">
        <f t="shared" si="1"/>
        <v>-0.3939393939393939</v>
      </c>
      <c r="K41" s="13">
        <v>14000.000000000013</v>
      </c>
      <c r="M41" s="13">
        <f t="shared" si="2"/>
        <v>5999.999999999987</v>
      </c>
      <c r="O41" s="11">
        <f t="shared" si="3"/>
        <v>0.42857142857142727</v>
      </c>
    </row>
    <row r="42" spans="1:15" ht="15">
      <c r="A42" s="23" t="s">
        <v>30</v>
      </c>
      <c r="C42" s="26">
        <v>28623000</v>
      </c>
      <c r="E42" s="28">
        <v>27200000</v>
      </c>
      <c r="G42" s="27">
        <f t="shared" si="0"/>
        <v>1423000</v>
      </c>
      <c r="H42" s="27"/>
      <c r="I42" s="11">
        <f t="shared" si="1"/>
        <v>0.052316176470588234</v>
      </c>
      <c r="K42" s="28">
        <v>27076000</v>
      </c>
      <c r="M42" s="13">
        <f t="shared" si="2"/>
        <v>1547000</v>
      </c>
      <c r="O42" s="11">
        <f t="shared" si="3"/>
        <v>0.05713547052740434</v>
      </c>
    </row>
    <row r="43" spans="1:15" ht="15">
      <c r="A43" s="23" t="s">
        <v>31</v>
      </c>
      <c r="C43" s="26">
        <v>6719000</v>
      </c>
      <c r="E43" s="28">
        <v>6660000</v>
      </c>
      <c r="G43" s="27">
        <f t="shared" si="0"/>
        <v>59000</v>
      </c>
      <c r="H43" s="27"/>
      <c r="I43" s="11">
        <f t="shared" si="1"/>
        <v>0.008858858858858858</v>
      </c>
      <c r="K43" s="28">
        <v>6471000</v>
      </c>
      <c r="M43" s="13">
        <f t="shared" si="2"/>
        <v>248000</v>
      </c>
      <c r="O43" s="11">
        <f t="shared" si="3"/>
        <v>0.03832483387420801</v>
      </c>
    </row>
    <row r="44" spans="1:15" ht="15">
      <c r="A44" s="23" t="s">
        <v>32</v>
      </c>
      <c r="C44" s="26">
        <v>801043000</v>
      </c>
      <c r="E44" s="28">
        <v>766823000</v>
      </c>
      <c r="G44" s="27">
        <f t="shared" si="0"/>
        <v>34220000</v>
      </c>
      <c r="H44" s="27"/>
      <c r="I44" s="11">
        <f t="shared" si="1"/>
        <v>0.04462568284988844</v>
      </c>
      <c r="K44" s="28">
        <v>743107000</v>
      </c>
      <c r="M44" s="13">
        <f t="shared" si="2"/>
        <v>57936000</v>
      </c>
      <c r="O44" s="11">
        <f t="shared" si="3"/>
        <v>0.07796454615553346</v>
      </c>
    </row>
    <row r="45" spans="1:15" ht="15">
      <c r="A45" s="23" t="s">
        <v>33</v>
      </c>
      <c r="C45" s="26">
        <v>14950000</v>
      </c>
      <c r="E45" s="28">
        <v>15050000</v>
      </c>
      <c r="G45" s="27">
        <f t="shared" si="0"/>
        <v>-100000</v>
      </c>
      <c r="H45" s="27"/>
      <c r="I45" s="11">
        <f t="shared" si="1"/>
        <v>-0.006644518272425249</v>
      </c>
      <c r="K45" s="28">
        <v>14069000</v>
      </c>
      <c r="L45" s="29"/>
      <c r="M45" s="13">
        <f t="shared" si="2"/>
        <v>881000</v>
      </c>
      <c r="O45" s="11">
        <f t="shared" si="3"/>
        <v>0.06261994455895942</v>
      </c>
    </row>
    <row r="46" spans="1:15" ht="15">
      <c r="A46" s="23" t="s">
        <v>34</v>
      </c>
      <c r="C46" s="26">
        <v>199000</v>
      </c>
      <c r="E46" s="28">
        <v>215000</v>
      </c>
      <c r="G46" s="27">
        <f t="shared" si="0"/>
        <v>-16000</v>
      </c>
      <c r="H46" s="27"/>
      <c r="I46" s="11">
        <f t="shared" si="1"/>
        <v>-0.07441860465116279</v>
      </c>
      <c r="K46" s="28">
        <v>204000.00000000003</v>
      </c>
      <c r="M46" s="13">
        <f t="shared" si="2"/>
        <v>-5000.000000000029</v>
      </c>
      <c r="O46" s="11">
        <f t="shared" si="3"/>
        <v>-0.024509803921568766</v>
      </c>
    </row>
    <row r="47" spans="1:15" ht="15">
      <c r="A47" s="30" t="s">
        <v>35</v>
      </c>
      <c r="B47" s="21"/>
      <c r="C47" s="31">
        <v>6000</v>
      </c>
      <c r="D47" s="21"/>
      <c r="E47" s="32">
        <v>0</v>
      </c>
      <c r="F47" s="21"/>
      <c r="G47" s="27">
        <f t="shared" si="0"/>
        <v>6000</v>
      </c>
      <c r="H47" s="27"/>
      <c r="I47" s="33" t="str">
        <f>IF(E47=0,"        NA",G47/E47)</f>
        <v>        NA</v>
      </c>
      <c r="J47" s="21"/>
      <c r="K47" s="32">
        <v>3000</v>
      </c>
      <c r="L47" s="21"/>
      <c r="M47" s="13">
        <f t="shared" si="2"/>
        <v>3000</v>
      </c>
      <c r="N47" s="21"/>
      <c r="O47" s="47" t="s">
        <v>37</v>
      </c>
    </row>
    <row r="48" spans="1:15" ht="15">
      <c r="A48" s="30" t="s">
        <v>36</v>
      </c>
      <c r="B48" s="21"/>
      <c r="C48" s="34">
        <v>0</v>
      </c>
      <c r="D48" s="21"/>
      <c r="E48" s="16">
        <v>0</v>
      </c>
      <c r="F48" s="21"/>
      <c r="G48" s="16">
        <f t="shared" si="0"/>
        <v>0</v>
      </c>
      <c r="H48" s="35"/>
      <c r="I48" s="36" t="str">
        <f>IF(E48=0,"        NA",G48/E48)</f>
        <v>        NA</v>
      </c>
      <c r="J48" s="21"/>
      <c r="K48" s="16">
        <v>19000</v>
      </c>
      <c r="L48" s="21"/>
      <c r="M48" s="16">
        <f t="shared" si="2"/>
        <v>-19000</v>
      </c>
      <c r="N48" s="21"/>
      <c r="O48" s="37" t="s">
        <v>37</v>
      </c>
    </row>
    <row r="49" spans="1:15" ht="15">
      <c r="A49" s="23"/>
      <c r="B49" s="21"/>
      <c r="D49" s="21"/>
      <c r="F49" s="21"/>
      <c r="H49" s="21"/>
      <c r="J49" s="21"/>
      <c r="L49" s="21"/>
      <c r="N49" s="21"/>
      <c r="O49" s="11"/>
    </row>
    <row r="50" spans="1:15" ht="16.5" thickBot="1">
      <c r="A50" s="38" t="s">
        <v>38</v>
      </c>
      <c r="B50" s="21"/>
      <c r="C50" s="39">
        <f>C16</f>
        <v>1330802000</v>
      </c>
      <c r="D50" s="3"/>
      <c r="E50" s="39">
        <f>SUM(E29:E48)</f>
        <v>1111297000</v>
      </c>
      <c r="F50" s="3"/>
      <c r="G50" s="40">
        <f>SUM(G29:G48)</f>
        <v>219505000</v>
      </c>
      <c r="H50" s="41"/>
      <c r="I50" s="22">
        <f>IF(E50=0,0,G50/E50)</f>
        <v>0.19752145466063528</v>
      </c>
      <c r="J50" s="3"/>
      <c r="K50" s="39">
        <f>SUM(K29:K48)</f>
        <v>1066064000</v>
      </c>
      <c r="L50" s="3"/>
      <c r="M50" s="40">
        <f>SUM(M29:M48)</f>
        <v>264737999.99999997</v>
      </c>
      <c r="N50" s="3"/>
      <c r="O50" s="22">
        <f>+M50/K50</f>
        <v>0.248332182683216</v>
      </c>
    </row>
    <row r="51" spans="2:14" ht="15.75" thickTop="1">
      <c r="B51" s="21"/>
      <c r="F51" s="21"/>
      <c r="H51" s="21"/>
      <c r="J51" s="21"/>
      <c r="L51" s="21"/>
      <c r="N51" s="21"/>
    </row>
    <row r="52" spans="2:13" ht="15">
      <c r="B52" s="21"/>
      <c r="C52" s="42"/>
      <c r="K52" s="42"/>
      <c r="M52" s="42"/>
    </row>
    <row r="58" ht="15">
      <c r="A58" s="23"/>
    </row>
  </sheetData>
  <sheetProtection/>
  <mergeCells count="11">
    <mergeCell ref="A21:O21"/>
    <mergeCell ref="A22:O22"/>
    <mergeCell ref="A23:O23"/>
    <mergeCell ref="C26:I26"/>
    <mergeCell ref="M26:O26"/>
    <mergeCell ref="A1:O1"/>
    <mergeCell ref="A2:O2"/>
    <mergeCell ref="A3:O3"/>
    <mergeCell ref="A4:O4"/>
    <mergeCell ref="C7:I7"/>
    <mergeCell ref="M7:O7"/>
  </mergeCells>
  <printOptions horizontalCentered="1"/>
  <pageMargins left="0.5" right="0.5" top="0.75" bottom="1" header="0.5" footer="0.5"/>
  <pageSetup fitToHeight="1" fitToWidth="1" horizontalDpi="600" verticalDpi="600" orientation="portrait" scale="67" r:id="rId1"/>
  <headerFooter alignWithMargins="0"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3.77734375" style="2" customWidth="1"/>
    <col min="8" max="8" width="0.88671875" style="2" customWidth="1"/>
    <col min="9" max="9" width="8.88671875" style="2" customWidth="1"/>
    <col min="10" max="10" width="3.77734375" style="2" customWidth="1"/>
    <col min="11" max="11" width="14.21484375" style="2" customWidth="1"/>
    <col min="12" max="12" width="0.88671875" style="2" customWidth="1"/>
    <col min="13" max="13" width="13.77734375" style="2" customWidth="1"/>
    <col min="14" max="14" width="0.88671875" style="2" customWidth="1"/>
    <col min="15" max="16384" width="8.88671875" style="2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5" ht="15.75">
      <c r="A7" s="3"/>
      <c r="B7" s="3"/>
      <c r="C7" s="4" t="s">
        <v>40</v>
      </c>
      <c r="D7" s="4"/>
      <c r="E7" s="4"/>
      <c r="F7" s="4"/>
      <c r="G7" s="4"/>
      <c r="H7" s="4"/>
      <c r="I7" s="4"/>
      <c r="J7" s="3"/>
      <c r="K7" s="5" t="s">
        <v>41</v>
      </c>
      <c r="L7" s="6"/>
      <c r="M7" s="4" t="s">
        <v>39</v>
      </c>
      <c r="N7" s="4"/>
      <c r="O7" s="4"/>
    </row>
    <row r="8" spans="1:15" ht="15.75">
      <c r="A8" s="7" t="s">
        <v>4</v>
      </c>
      <c r="B8" s="3"/>
      <c r="C8" s="7" t="s">
        <v>5</v>
      </c>
      <c r="D8" s="3"/>
      <c r="E8" s="7" t="s">
        <v>6</v>
      </c>
      <c r="F8" s="3"/>
      <c r="G8" s="7" t="s">
        <v>7</v>
      </c>
      <c r="H8" s="5"/>
      <c r="I8" s="7" t="s">
        <v>8</v>
      </c>
      <c r="J8" s="3"/>
      <c r="K8" s="7" t="s">
        <v>5</v>
      </c>
      <c r="L8" s="3"/>
      <c r="M8" s="7" t="s">
        <v>7</v>
      </c>
      <c r="N8" s="3"/>
      <c r="O8" s="7" t="s">
        <v>8</v>
      </c>
    </row>
    <row r="10" spans="1:15" ht="15.75" customHeight="1">
      <c r="A10" s="8" t="s">
        <v>9</v>
      </c>
      <c r="C10" s="9">
        <v>5072225000</v>
      </c>
      <c r="E10" s="9">
        <v>4748792000</v>
      </c>
      <c r="G10" s="10">
        <f>+C10-E10</f>
        <v>323433000</v>
      </c>
      <c r="I10" s="11">
        <f>IF(E10=0,0,G10/E10)</f>
        <v>0.06810847895633247</v>
      </c>
      <c r="K10" s="10">
        <v>4609472000</v>
      </c>
      <c r="M10" s="10">
        <f>+C10-K10</f>
        <v>462753000</v>
      </c>
      <c r="O10" s="11">
        <f>+M10/K10</f>
        <v>0.10039175853546783</v>
      </c>
    </row>
    <row r="11" spans="1:15" ht="15.75" customHeight="1">
      <c r="A11" s="8" t="s">
        <v>10</v>
      </c>
      <c r="C11" s="12">
        <v>347265000</v>
      </c>
      <c r="E11" s="12">
        <v>343795000</v>
      </c>
      <c r="G11" s="12">
        <f>+C11-E11</f>
        <v>3470000</v>
      </c>
      <c r="I11" s="11">
        <f>IF(E11=0,0,G11/E11)</f>
        <v>0.01009322415974636</v>
      </c>
      <c r="K11" s="12">
        <v>331783000</v>
      </c>
      <c r="M11" s="13">
        <f>+C11-K11</f>
        <v>15482000</v>
      </c>
      <c r="O11" s="11">
        <f>+M11/K11</f>
        <v>0.04666302975137364</v>
      </c>
    </row>
    <row r="12" spans="1:15" ht="15.75" customHeight="1">
      <c r="A12" s="8" t="s">
        <v>11</v>
      </c>
      <c r="C12" s="12">
        <v>188180000</v>
      </c>
      <c r="E12" s="12">
        <v>187207000</v>
      </c>
      <c r="G12" s="12">
        <f>+C12-E12</f>
        <v>973000</v>
      </c>
      <c r="I12" s="11">
        <f>IF(E12=0,0,G12/E12)</f>
        <v>0.005197455223362374</v>
      </c>
      <c r="K12" s="12">
        <v>206171000</v>
      </c>
      <c r="M12" s="13">
        <f>+C12-K12</f>
        <v>-17991000</v>
      </c>
      <c r="O12" s="11">
        <f>+M12/K12</f>
        <v>-0.08726251509669158</v>
      </c>
    </row>
    <row r="13" spans="1:15" ht="15.75" customHeight="1">
      <c r="A13" s="8" t="s">
        <v>12</v>
      </c>
      <c r="C13" s="12">
        <v>437787000</v>
      </c>
      <c r="E13" s="12">
        <v>421744000</v>
      </c>
      <c r="G13" s="12">
        <f>+C13-E13</f>
        <v>16043000</v>
      </c>
      <c r="I13" s="11">
        <f>IF(E13=0,0,G13/E13)</f>
        <v>0.038039663871922307</v>
      </c>
      <c r="K13" s="12">
        <v>404694000</v>
      </c>
      <c r="M13" s="13">
        <f>+C13-K13</f>
        <v>33093000</v>
      </c>
      <c r="O13" s="11">
        <f>+M13/K13</f>
        <v>0.08177289507627986</v>
      </c>
    </row>
    <row r="14" spans="1:15" ht="15.75" customHeight="1">
      <c r="A14" s="8" t="s">
        <v>13</v>
      </c>
      <c r="C14" s="14">
        <v>21500000</v>
      </c>
      <c r="E14" s="14">
        <v>21500000</v>
      </c>
      <c r="G14" s="14">
        <f>+C14-E14</f>
        <v>0</v>
      </c>
      <c r="I14" s="15">
        <f>IF(E14=0,0,G14/E14)</f>
        <v>0</v>
      </c>
      <c r="K14" s="14">
        <v>17400000</v>
      </c>
      <c r="M14" s="16">
        <f>+C14-K14</f>
        <v>4100000</v>
      </c>
      <c r="O14" s="15">
        <f>+M14/K14</f>
        <v>0.23563218390804597</v>
      </c>
    </row>
    <row r="15" spans="1:15" ht="15.75" customHeight="1">
      <c r="A15" s="8"/>
      <c r="C15" s="17"/>
      <c r="E15" s="17"/>
      <c r="G15" s="17"/>
      <c r="I15" s="18"/>
      <c r="K15" s="17"/>
      <c r="M15" s="13"/>
      <c r="O15" s="11"/>
    </row>
    <row r="16" spans="1:15" ht="15.75" customHeight="1" thickBot="1">
      <c r="A16" s="19" t="s">
        <v>14</v>
      </c>
      <c r="C16" s="20">
        <f>SUM(C10:C14)</f>
        <v>6066957000</v>
      </c>
      <c r="D16" s="21"/>
      <c r="E16" s="20">
        <f>SUM(E10:E14)</f>
        <v>5723038000</v>
      </c>
      <c r="F16" s="21"/>
      <c r="G16" s="20">
        <f>SUM(G10:G14)</f>
        <v>343919000</v>
      </c>
      <c r="H16" s="21"/>
      <c r="I16" s="22">
        <f>IF(E16=0,0,G16/E16)</f>
        <v>0.06009378235825098</v>
      </c>
      <c r="J16" s="21"/>
      <c r="K16" s="20">
        <f>SUM(K10:K14)</f>
        <v>5569520000</v>
      </c>
      <c r="L16" s="21"/>
      <c r="M16" s="20">
        <f>SUM(M10:M14)</f>
        <v>497437000</v>
      </c>
      <c r="N16" s="21"/>
      <c r="O16" s="22">
        <f>+M16/K16</f>
        <v>0.08931415992760597</v>
      </c>
    </row>
    <row r="17" ht="15.75" thickTop="1"/>
    <row r="21" spans="1:15" ht="15.75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 t="s">
        <v>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 t="str">
        <f>A4</f>
        <v>August - January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75">
      <c r="A26" s="3"/>
      <c r="B26" s="3"/>
      <c r="C26" s="4" t="str">
        <f>C7</f>
        <v>2014 - 2015</v>
      </c>
      <c r="D26" s="4"/>
      <c r="E26" s="4"/>
      <c r="F26" s="4"/>
      <c r="G26" s="4"/>
      <c r="H26" s="4"/>
      <c r="I26" s="4"/>
      <c r="J26" s="3"/>
      <c r="K26" s="5" t="str">
        <f>K7</f>
        <v>2013-2014</v>
      </c>
      <c r="L26" s="6"/>
      <c r="M26" s="4" t="str">
        <f>M7</f>
        <v>2014-2015</v>
      </c>
      <c r="N26" s="4"/>
      <c r="O26" s="4"/>
    </row>
    <row r="27" spans="1:15" ht="15.75">
      <c r="A27" s="7" t="s">
        <v>16</v>
      </c>
      <c r="B27" s="3"/>
      <c r="C27" s="7" t="s">
        <v>5</v>
      </c>
      <c r="D27" s="3"/>
      <c r="E27" s="7" t="s">
        <v>6</v>
      </c>
      <c r="F27" s="3"/>
      <c r="G27" s="7" t="s">
        <v>7</v>
      </c>
      <c r="H27" s="5"/>
      <c r="I27" s="7" t="s">
        <v>8</v>
      </c>
      <c r="J27" s="3"/>
      <c r="K27" s="7" t="s">
        <v>5</v>
      </c>
      <c r="L27" s="3"/>
      <c r="M27" s="7" t="s">
        <v>7</v>
      </c>
      <c r="N27" s="3"/>
      <c r="O27" s="7" t="s">
        <v>8</v>
      </c>
    </row>
    <row r="29" spans="1:15" ht="15">
      <c r="A29" s="23" t="s">
        <v>17</v>
      </c>
      <c r="C29" s="24">
        <v>938588000</v>
      </c>
      <c r="E29" s="25">
        <v>780602000</v>
      </c>
      <c r="G29" s="10">
        <f aca="true" t="shared" si="0" ref="G29:G48">+C29-E29</f>
        <v>157986000</v>
      </c>
      <c r="H29" s="10"/>
      <c r="I29" s="11">
        <f aca="true" t="shared" si="1" ref="I29:I46">IF(E29=0,0,G29/E29)</f>
        <v>0.20238995032039375</v>
      </c>
      <c r="K29" s="25">
        <v>725836000</v>
      </c>
      <c r="M29" s="10">
        <f aca="true" t="shared" si="2" ref="M29:M48">+C29-K29</f>
        <v>212752000</v>
      </c>
      <c r="O29" s="11">
        <f aca="true" t="shared" si="3" ref="O29:O47">+M29/K29</f>
        <v>0.29311304482004197</v>
      </c>
    </row>
    <row r="30" spans="1:15" ht="15">
      <c r="A30" s="23" t="s">
        <v>18</v>
      </c>
      <c r="C30" s="26">
        <v>17176000</v>
      </c>
      <c r="E30" s="13">
        <v>15563000</v>
      </c>
      <c r="G30" s="27">
        <f t="shared" si="0"/>
        <v>1613000</v>
      </c>
      <c r="H30" s="27"/>
      <c r="I30" s="11">
        <f t="shared" si="1"/>
        <v>0.10364325644156011</v>
      </c>
      <c r="K30" s="13">
        <v>11679999.999999998</v>
      </c>
      <c r="M30" s="13">
        <f t="shared" si="2"/>
        <v>5496000.000000002</v>
      </c>
      <c r="O30" s="11">
        <f t="shared" si="3"/>
        <v>0.4705479452054797</v>
      </c>
    </row>
    <row r="31" spans="1:15" ht="15">
      <c r="A31" s="23" t="s">
        <v>19</v>
      </c>
      <c r="C31" s="26">
        <v>49044000.00000001</v>
      </c>
      <c r="E31" s="28">
        <v>35154000</v>
      </c>
      <c r="G31" s="27">
        <f t="shared" si="0"/>
        <v>13890000.000000007</v>
      </c>
      <c r="H31" s="27"/>
      <c r="I31" s="11">
        <f t="shared" si="1"/>
        <v>0.39511862092507277</v>
      </c>
      <c r="K31" s="28">
        <v>56355999.99999999</v>
      </c>
      <c r="M31" s="13">
        <f t="shared" si="2"/>
        <v>-7311999.999999985</v>
      </c>
      <c r="O31" s="11">
        <f t="shared" si="3"/>
        <v>-0.1297466108311446</v>
      </c>
    </row>
    <row r="32" spans="1:15" ht="15">
      <c r="A32" s="23" t="s">
        <v>20</v>
      </c>
      <c r="C32" s="26">
        <v>318138000</v>
      </c>
      <c r="E32" s="28">
        <v>309519000</v>
      </c>
      <c r="G32" s="27">
        <f t="shared" si="0"/>
        <v>8619000</v>
      </c>
      <c r="H32" s="27"/>
      <c r="I32" s="11">
        <f t="shared" si="1"/>
        <v>0.027846432690723347</v>
      </c>
      <c r="K32" s="28">
        <v>308343000.00000006</v>
      </c>
      <c r="M32" s="13">
        <f t="shared" si="2"/>
        <v>9794999.99999994</v>
      </c>
      <c r="O32" s="11">
        <f t="shared" si="3"/>
        <v>0.03176657164261857</v>
      </c>
    </row>
    <row r="33" spans="1:15" ht="15">
      <c r="A33" s="23" t="s">
        <v>21</v>
      </c>
      <c r="C33" s="26">
        <v>32704000</v>
      </c>
      <c r="E33" s="28">
        <v>32170000</v>
      </c>
      <c r="G33" s="27">
        <f t="shared" si="0"/>
        <v>534000</v>
      </c>
      <c r="H33" s="27"/>
      <c r="I33" s="11">
        <f t="shared" si="1"/>
        <v>0.016599316133043208</v>
      </c>
      <c r="K33" s="28">
        <v>31589000</v>
      </c>
      <c r="M33" s="13">
        <f t="shared" si="2"/>
        <v>1115000</v>
      </c>
      <c r="O33" s="11">
        <f t="shared" si="3"/>
        <v>0.03529709709075944</v>
      </c>
    </row>
    <row r="34" spans="1:15" ht="15">
      <c r="A34" s="23" t="s">
        <v>22</v>
      </c>
      <c r="C34" s="26">
        <v>131055000</v>
      </c>
      <c r="E34" s="28">
        <v>133662000</v>
      </c>
      <c r="G34" s="27">
        <f t="shared" si="0"/>
        <v>-2607000</v>
      </c>
      <c r="H34" s="27"/>
      <c r="I34" s="11">
        <f t="shared" si="1"/>
        <v>-0.019504421600754142</v>
      </c>
      <c r="K34" s="28">
        <v>129535000</v>
      </c>
      <c r="M34" s="13">
        <f t="shared" si="2"/>
        <v>1520000</v>
      </c>
      <c r="O34" s="11">
        <f t="shared" si="3"/>
        <v>0.011734280310340834</v>
      </c>
    </row>
    <row r="35" spans="1:15" ht="15">
      <c r="A35" s="23" t="s">
        <v>23</v>
      </c>
      <c r="C35" s="26">
        <v>8865000</v>
      </c>
      <c r="E35" s="28">
        <v>9038000</v>
      </c>
      <c r="G35" s="27">
        <f t="shared" si="0"/>
        <v>-173000</v>
      </c>
      <c r="H35" s="27"/>
      <c r="I35" s="11">
        <f t="shared" si="1"/>
        <v>-0.0191414029652578</v>
      </c>
      <c r="K35" s="28">
        <v>8738000.000000002</v>
      </c>
      <c r="M35" s="13">
        <f t="shared" si="2"/>
        <v>126999.99999999814</v>
      </c>
      <c r="O35" s="11">
        <f t="shared" si="3"/>
        <v>0.014534218356603125</v>
      </c>
    </row>
    <row r="36" spans="1:15" ht="15">
      <c r="A36" s="23" t="s">
        <v>24</v>
      </c>
      <c r="C36" s="28">
        <f>C16-SUM(C29:C35,C37:C48)</f>
        <v>119275000</v>
      </c>
      <c r="E36" s="28">
        <f>E50-SUM(E29:E35,E37:E48)</f>
        <v>118934000</v>
      </c>
      <c r="G36" s="27">
        <f t="shared" si="0"/>
        <v>341000</v>
      </c>
      <c r="H36" s="27"/>
      <c r="I36" s="11">
        <f t="shared" si="1"/>
        <v>0.0028671363949753646</v>
      </c>
      <c r="K36" s="28">
        <v>115644000</v>
      </c>
      <c r="M36" s="13">
        <f t="shared" si="2"/>
        <v>3631000</v>
      </c>
      <c r="O36" s="11">
        <f t="shared" si="3"/>
        <v>0.031398083774341945</v>
      </c>
    </row>
    <row r="37" spans="1:15" ht="15">
      <c r="A37" s="23" t="s">
        <v>25</v>
      </c>
      <c r="C37" s="26">
        <v>5816000</v>
      </c>
      <c r="E37" s="28">
        <v>5801000</v>
      </c>
      <c r="G37" s="27">
        <f t="shared" si="0"/>
        <v>15000</v>
      </c>
      <c r="H37" s="27"/>
      <c r="I37" s="11">
        <f t="shared" si="1"/>
        <v>0.0025857610756766076</v>
      </c>
      <c r="K37" s="28">
        <v>5782000</v>
      </c>
      <c r="M37" s="13">
        <f t="shared" si="2"/>
        <v>34000</v>
      </c>
      <c r="O37" s="11">
        <f t="shared" si="3"/>
        <v>0.00588031822898651</v>
      </c>
    </row>
    <row r="38" spans="1:15" ht="15">
      <c r="A38" s="23" t="s">
        <v>26</v>
      </c>
      <c r="C38" s="26">
        <v>41818000</v>
      </c>
      <c r="E38" s="28">
        <v>36929000</v>
      </c>
      <c r="G38" s="27">
        <f t="shared" si="0"/>
        <v>4889000</v>
      </c>
      <c r="H38" s="27"/>
      <c r="I38" s="11">
        <f t="shared" si="1"/>
        <v>0.1323891792358309</v>
      </c>
      <c r="K38" s="28">
        <v>36524000</v>
      </c>
      <c r="M38" s="13">
        <f t="shared" si="2"/>
        <v>5294000</v>
      </c>
      <c r="O38" s="11">
        <f t="shared" si="3"/>
        <v>0.14494578907020042</v>
      </c>
    </row>
    <row r="39" spans="1:15" ht="15">
      <c r="A39" s="23" t="s">
        <v>27</v>
      </c>
      <c r="C39" s="26">
        <v>33119000</v>
      </c>
      <c r="E39" s="28">
        <v>19369000</v>
      </c>
      <c r="G39" s="27">
        <f t="shared" si="0"/>
        <v>13750000</v>
      </c>
      <c r="H39" s="27"/>
      <c r="I39" s="11">
        <f t="shared" si="1"/>
        <v>0.7098972585058598</v>
      </c>
      <c r="K39" s="28">
        <v>46670999.99999999</v>
      </c>
      <c r="M39" s="13">
        <f t="shared" si="2"/>
        <v>-13551999.999999993</v>
      </c>
      <c r="O39" s="11">
        <f t="shared" si="3"/>
        <v>-0.2903730367894409</v>
      </c>
    </row>
    <row r="40" spans="1:15" ht="15">
      <c r="A40" s="23" t="s">
        <v>28</v>
      </c>
      <c r="C40" s="26">
        <v>147286000</v>
      </c>
      <c r="E40" s="28">
        <v>142218000</v>
      </c>
      <c r="G40" s="27">
        <f t="shared" si="0"/>
        <v>5068000</v>
      </c>
      <c r="H40" s="27"/>
      <c r="I40" s="11">
        <f t="shared" si="1"/>
        <v>0.03563543292691502</v>
      </c>
      <c r="K40" s="28">
        <v>127937000.00000001</v>
      </c>
      <c r="M40" s="13">
        <f t="shared" si="2"/>
        <v>19348999.999999985</v>
      </c>
      <c r="O40" s="11">
        <f t="shared" si="3"/>
        <v>0.15123850019931673</v>
      </c>
    </row>
    <row r="41" spans="1:15" ht="15">
      <c r="A41" s="23" t="s">
        <v>29</v>
      </c>
      <c r="C41" s="26">
        <v>13522000</v>
      </c>
      <c r="E41" s="13">
        <v>14196000</v>
      </c>
      <c r="G41" s="27">
        <f t="shared" si="0"/>
        <v>-674000</v>
      </c>
      <c r="H41" s="27"/>
      <c r="I41" s="11">
        <f t="shared" si="1"/>
        <v>-0.04747816286277825</v>
      </c>
      <c r="K41" s="13">
        <v>11879999.999999998</v>
      </c>
      <c r="M41" s="13">
        <f t="shared" si="2"/>
        <v>1642000.0000000019</v>
      </c>
      <c r="O41" s="11">
        <f t="shared" si="3"/>
        <v>0.1382154882154884</v>
      </c>
    </row>
    <row r="42" spans="1:15" ht="15">
      <c r="A42" s="23" t="s">
        <v>30</v>
      </c>
      <c r="C42" s="26">
        <v>175316000</v>
      </c>
      <c r="E42" s="28">
        <v>168900000</v>
      </c>
      <c r="G42" s="27">
        <f t="shared" si="0"/>
        <v>6416000</v>
      </c>
      <c r="H42" s="27"/>
      <c r="I42" s="11">
        <f t="shared" si="1"/>
        <v>0.03798697454114861</v>
      </c>
      <c r="K42" s="28">
        <v>169650999.99999997</v>
      </c>
      <c r="M42" s="13">
        <f t="shared" si="2"/>
        <v>5665000.00000003</v>
      </c>
      <c r="O42" s="11">
        <f t="shared" si="3"/>
        <v>0.03339208139061975</v>
      </c>
    </row>
    <row r="43" spans="1:15" ht="15">
      <c r="A43" s="23" t="s">
        <v>31</v>
      </c>
      <c r="C43" s="26">
        <v>29640000</v>
      </c>
      <c r="E43" s="28">
        <v>29277000</v>
      </c>
      <c r="G43" s="27">
        <f t="shared" si="0"/>
        <v>363000</v>
      </c>
      <c r="H43" s="27"/>
      <c r="I43" s="11">
        <f t="shared" si="1"/>
        <v>0.012398811353622297</v>
      </c>
      <c r="K43" s="28">
        <v>28784000.000000004</v>
      </c>
      <c r="M43" s="13">
        <f t="shared" si="2"/>
        <v>855999.9999999963</v>
      </c>
      <c r="O43" s="11">
        <f t="shared" si="3"/>
        <v>0.029738743746525714</v>
      </c>
    </row>
    <row r="44" spans="1:15" ht="15">
      <c r="A44" s="23" t="s">
        <v>32</v>
      </c>
      <c r="C44" s="26">
        <v>3921176000</v>
      </c>
      <c r="E44" s="28">
        <v>3788784000</v>
      </c>
      <c r="G44" s="27">
        <f t="shared" si="0"/>
        <v>132392000</v>
      </c>
      <c r="H44" s="27"/>
      <c r="I44" s="11">
        <f t="shared" si="1"/>
        <v>0.034943137428789815</v>
      </c>
      <c r="K44" s="28">
        <v>3673002000</v>
      </c>
      <c r="M44" s="13">
        <f t="shared" si="2"/>
        <v>248174000</v>
      </c>
      <c r="O44" s="11">
        <f t="shared" si="3"/>
        <v>0.06756707456189787</v>
      </c>
    </row>
    <row r="45" spans="1:15" ht="15">
      <c r="A45" s="23" t="s">
        <v>33</v>
      </c>
      <c r="C45" s="26">
        <v>83058000</v>
      </c>
      <c r="E45" s="28">
        <v>81525000</v>
      </c>
      <c r="G45" s="27">
        <f t="shared" si="0"/>
        <v>1533000</v>
      </c>
      <c r="H45" s="27"/>
      <c r="I45" s="11">
        <f t="shared" si="1"/>
        <v>0.018804047838086476</v>
      </c>
      <c r="K45" s="28">
        <v>80119999.99999999</v>
      </c>
      <c r="L45" s="29"/>
      <c r="M45" s="13">
        <f t="shared" si="2"/>
        <v>2938000.000000015</v>
      </c>
      <c r="O45" s="11">
        <f t="shared" si="3"/>
        <v>0.03666999500748896</v>
      </c>
    </row>
    <row r="46" spans="1:15" ht="15">
      <c r="A46" s="23" t="s">
        <v>34</v>
      </c>
      <c r="C46" s="26">
        <v>1284000</v>
      </c>
      <c r="E46" s="28">
        <v>1397000</v>
      </c>
      <c r="G46" s="27">
        <f t="shared" si="0"/>
        <v>-113000</v>
      </c>
      <c r="H46" s="27"/>
      <c r="I46" s="11">
        <f t="shared" si="1"/>
        <v>-0.08088761632068718</v>
      </c>
      <c r="K46" s="28">
        <v>1291999.9999999998</v>
      </c>
      <c r="M46" s="13">
        <f t="shared" si="2"/>
        <v>-7999.999999999767</v>
      </c>
      <c r="O46" s="11">
        <f t="shared" si="3"/>
        <v>-0.006191950464396106</v>
      </c>
    </row>
    <row r="47" spans="1:15" ht="15">
      <c r="A47" s="30" t="s">
        <v>35</v>
      </c>
      <c r="B47" s="21"/>
      <c r="C47" s="31">
        <v>77000</v>
      </c>
      <c r="D47" s="21"/>
      <c r="E47" s="32">
        <v>0</v>
      </c>
      <c r="F47" s="21"/>
      <c r="G47" s="27">
        <f t="shared" si="0"/>
        <v>77000</v>
      </c>
      <c r="H47" s="27"/>
      <c r="I47" s="33" t="str">
        <f>IF(E47=0,"        NA",G47/E47)</f>
        <v>        NA</v>
      </c>
      <c r="J47" s="21"/>
      <c r="K47" s="32">
        <v>137000</v>
      </c>
      <c r="L47" s="21"/>
      <c r="M47" s="13">
        <f t="shared" si="2"/>
        <v>-60000</v>
      </c>
      <c r="N47" s="21"/>
      <c r="O47" s="18">
        <f t="shared" si="3"/>
        <v>-0.43795620437956206</v>
      </c>
    </row>
    <row r="48" spans="1:15" ht="15">
      <c r="A48" s="30" t="s">
        <v>36</v>
      </c>
      <c r="B48" s="21"/>
      <c r="C48" s="34">
        <v>0</v>
      </c>
      <c r="D48" s="21"/>
      <c r="E48" s="16">
        <v>0</v>
      </c>
      <c r="F48" s="21"/>
      <c r="G48" s="16">
        <f t="shared" si="0"/>
        <v>0</v>
      </c>
      <c r="H48" s="35"/>
      <c r="I48" s="36" t="str">
        <f>IF(E48=0,"        NA",G48/E48)</f>
        <v>        NA</v>
      </c>
      <c r="J48" s="21"/>
      <c r="K48" s="16">
        <v>19000</v>
      </c>
      <c r="L48" s="21"/>
      <c r="M48" s="16">
        <f t="shared" si="2"/>
        <v>-19000</v>
      </c>
      <c r="N48" s="21"/>
      <c r="O48" s="37" t="s">
        <v>37</v>
      </c>
    </row>
    <row r="49" spans="1:15" ht="15">
      <c r="A49" s="23"/>
      <c r="B49" s="21"/>
      <c r="D49" s="21"/>
      <c r="F49" s="21"/>
      <c r="H49" s="21"/>
      <c r="J49" s="21"/>
      <c r="L49" s="21"/>
      <c r="N49" s="21"/>
      <c r="O49" s="11"/>
    </row>
    <row r="50" spans="1:15" ht="16.5" thickBot="1">
      <c r="A50" s="38" t="s">
        <v>38</v>
      </c>
      <c r="B50" s="21"/>
      <c r="C50" s="39">
        <f>SUM(C29:C48)</f>
        <v>6066957000</v>
      </c>
      <c r="D50" s="3"/>
      <c r="E50" s="39">
        <f>E16</f>
        <v>5723038000</v>
      </c>
      <c r="F50" s="3"/>
      <c r="G50" s="40">
        <f>SUM(G29:G48)</f>
        <v>343919000</v>
      </c>
      <c r="H50" s="41"/>
      <c r="I50" s="22">
        <f>IF(E50=0,0,G50/E50)</f>
        <v>0.06009378235825098</v>
      </c>
      <c r="J50" s="3"/>
      <c r="K50" s="39">
        <f>SUM(K29:K48)</f>
        <v>5569520000</v>
      </c>
      <c r="L50" s="3"/>
      <c r="M50" s="40">
        <f>SUM(M29:M48)</f>
        <v>497437000</v>
      </c>
      <c r="N50" s="3"/>
      <c r="O50" s="22">
        <f>+M50/K50</f>
        <v>0.08931415992760597</v>
      </c>
    </row>
    <row r="51" spans="2:14" ht="15.75" thickTop="1">
      <c r="B51" s="21"/>
      <c r="F51" s="21"/>
      <c r="H51" s="21"/>
      <c r="J51" s="21"/>
      <c r="L51" s="21"/>
      <c r="N51" s="21"/>
    </row>
    <row r="52" spans="2:13" ht="15">
      <c r="B52" s="21"/>
      <c r="C52" s="42"/>
      <c r="K52" s="42"/>
      <c r="M52" s="42"/>
    </row>
    <row r="58" ht="15">
      <c r="A58" s="23"/>
    </row>
  </sheetData>
  <sheetProtection/>
  <mergeCells count="13">
    <mergeCell ref="A21:O21"/>
    <mergeCell ref="A22:O22"/>
    <mergeCell ref="A23:O23"/>
    <mergeCell ref="A24:O24"/>
    <mergeCell ref="C26:I26"/>
    <mergeCell ref="M26:O26"/>
    <mergeCell ref="A1:O1"/>
    <mergeCell ref="A2:O2"/>
    <mergeCell ref="A3:O3"/>
    <mergeCell ref="A4:O4"/>
    <mergeCell ref="A5:O5"/>
    <mergeCell ref="C7:I7"/>
    <mergeCell ref="M7:O7"/>
  </mergeCells>
  <printOptions horizontalCentered="1"/>
  <pageMargins left="0.5" right="0.5" top="0.75" bottom="1" header="0.5" footer="0.5"/>
  <pageSetup fitToHeight="1" fitToWidth="1" horizontalDpi="600" verticalDpi="600" orientation="portrait" scale="66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Tennessee: Finance &amp;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W. Brown</dc:creator>
  <cp:keywords/>
  <dc:description/>
  <cp:lastModifiedBy>C W. Brown</cp:lastModifiedBy>
  <dcterms:created xsi:type="dcterms:W3CDTF">2015-02-06T22:27:23Z</dcterms:created>
  <dcterms:modified xsi:type="dcterms:W3CDTF">2015-02-06T22:30:35Z</dcterms:modified>
  <cp:category/>
  <cp:version/>
  <cp:contentType/>
  <cp:contentStatus/>
</cp:coreProperties>
</file>