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055" activeTab="0"/>
  </bookViews>
  <sheets>
    <sheet name="Table 1" sheetId="1" r:id="rId1"/>
    <sheet name="Table 2" sheetId="2" r:id="rId2"/>
  </sheets>
  <definedNames>
    <definedName name="_xlnm.Print_Area" localSheetId="0">'Table 1'!$A$1:$O$53</definedName>
    <definedName name="_xlnm.Print_Area" localSheetId="1">'Table 2'!$A$1:$O$53</definedName>
  </definedNames>
  <calcPr fullCalcOnLoad="1"/>
</workbook>
</file>

<file path=xl/sharedStrings.xml><?xml version="1.0" encoding="utf-8"?>
<sst xmlns="http://schemas.openxmlformats.org/spreadsheetml/2006/main" count="107" uniqueCount="45">
  <si>
    <t>Table 1</t>
  </si>
  <si>
    <t>Revenue Collections by Fund</t>
  </si>
  <si>
    <t>December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</si>
  <si>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</si>
  <si>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</si>
  <si>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</si>
  <si>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</si>
  <si>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</si>
  <si>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</si>
  <si>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</si>
  <si>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</si>
  <si>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</si>
  <si>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</si>
  <si>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</si>
  <si>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</si>
  <si>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</si>
  <si>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</si>
  <si>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</si>
  <si>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</si>
  <si>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</si>
  <si>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</si>
  <si>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</si>
  <si>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</si>
  <si>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</si>
  <si>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</si>
  <si>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</si>
  <si>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</si>
  <si>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</si>
  <si>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</si>
  <si>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NA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</si>
  <si>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</si>
  <si>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</si>
  <si>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</si>
  <si>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</si>
  <si>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</si>
  <si>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</si>
  <si>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 xml:space="preserve">        NA</t>
  </si>
  <si>
    <t>Unauthorized Substance</t>
  </si>
  <si>
    <t>Total</t>
  </si>
  <si>
    <t>2014-2015</t>
  </si>
  <si>
    <t>Table 2</t>
  </si>
  <si>
    <t>Year-to-Date</t>
  </si>
  <si>
    <t>August - December</t>
  </si>
  <si>
    <t>2014 - 2015</t>
  </si>
  <si>
    <t>2013-2014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</si>
</sst>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00.00%"/>
    <numFmt numFmtId="166" formatCode="&quot;$&quot;#,##0"/>
  </numFmts>
  <fonts count="38">
    <font>
      <sz val="12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 locked="0"/>
    </xf>
    <xf numFmtId="5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10" fontId="0" fillId="0" borderId="10" xfId="57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0" fontId="0" fillId="0" borderId="0" xfId="57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5" fontId="2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0" fontId="2" fillId="0" borderId="11" xfId="57" applyNumberFormat="1" applyFont="1" applyBorder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38" fontId="0" fillId="0" borderId="0" xfId="0" applyNumberFormat="1" applyFont="1" applyAlignment="1">
      <alignment/>
    </xf>
    <xf numFmtId="165" fontId="0" fillId="0" borderId="0" xfId="57" applyNumberFormat="1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37" fontId="0" fillId="0" borderId="10" xfId="0" applyNumberFormat="1" applyBorder="1" applyAlignment="1">
      <alignment/>
    </xf>
    <xf numFmtId="164" fontId="0" fillId="0" borderId="0" xfId="42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6" fontId="2" fillId="0" borderId="11" xfId="0" applyNumberFormat="1" applyFont="1" applyBorder="1" applyAlignment="1">
      <alignment/>
    </xf>
    <xf numFmtId="5" fontId="2" fillId="0" borderId="11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0" fontId="0" fillId="0" borderId="10" xfId="5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5" zoomScaleNormal="85" zoomScalePageLayoutView="0" workbookViewId="0" topLeftCell="A1">
      <selection activeCell="A5" sqref="A5"/>
    </sheetView>
  </sheetViews>
  <sheetFormatPr defaultColWidth="8.88671875" defaultRowHeight="15"/>
  <cols>
    <col min="1" max="1" width="24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9.77734375" style="2" customWidth="1"/>
    <col min="10" max="10" width="3.77734375" style="2" customWidth="1"/>
    <col min="11" max="11" width="12.77734375" style="2" customWidth="1"/>
    <col min="12" max="12" width="0.88671875" style="2" customWidth="1"/>
    <col min="13" max="13" width="12.77734375" style="2" customWidth="1"/>
    <col min="14" max="14" width="0.88671875" style="2" customWidth="1"/>
    <col min="15" max="15" width="10.10546875" style="2" customWidth="1"/>
    <col min="16" max="16384" width="8.88671875" style="2" customWidth="1"/>
  </cols>
  <sheetData>
    <row r="1" spans="1:15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>
      <c r="A7" s="3"/>
      <c r="B7" s="3"/>
      <c r="C7" s="45">
        <v>2014</v>
      </c>
      <c r="D7" s="45"/>
      <c r="E7" s="45"/>
      <c r="F7" s="45"/>
      <c r="G7" s="45"/>
      <c r="H7" s="45"/>
      <c r="I7" s="45"/>
      <c r="J7" s="3"/>
      <c r="K7" s="5">
        <v>2013</v>
      </c>
      <c r="L7" s="6"/>
      <c r="M7" s="45">
        <v>2014</v>
      </c>
      <c r="N7" s="45"/>
      <c r="O7" s="45"/>
    </row>
    <row r="8" spans="1:15" ht="15.75">
      <c r="A8" s="4" t="s">
        <v>3</v>
      </c>
      <c r="B8" s="3"/>
      <c r="C8" s="4" t="s">
        <v>4</v>
      </c>
      <c r="D8" s="3"/>
      <c r="E8" s="4" t="s">
        <v>5</v>
      </c>
      <c r="F8" s="3"/>
      <c r="G8" s="4" t="s">
        <v>6</v>
      </c>
      <c r="H8" s="5"/>
      <c r="I8" s="4" t="s">
        <v>7</v>
      </c>
      <c r="J8" s="3"/>
      <c r="K8" s="4" t="s">
        <v>4</v>
      </c>
      <c r="L8" s="3"/>
      <c r="M8" s="4" t="s">
        <v>6</v>
      </c>
      <c r="N8" s="3"/>
      <c r="O8" s="4" t="s">
        <v>7</v>
      </c>
    </row>
    <row r="10" spans="1:15" ht="15.75" customHeight="1">
      <c r="A10" s="7" t="s">
        <v>8</v>
      </c>
      <c r="C10" s="8">
        <v>859331000</v>
      </c>
      <c r="E10" s="8">
        <v>837512000</v>
      </c>
      <c r="G10" s="9">
        <f>+C10-E10</f>
        <v>21819000</v>
      </c>
      <c r="I10" s="10">
        <f>IF(E10=0,0,G10/E10)</f>
        <v>0.026052164028694515</v>
      </c>
      <c r="K10" s="9">
        <v>806475000</v>
      </c>
      <c r="M10" s="9">
        <f>+C10-K10</f>
        <v>52856000</v>
      </c>
      <c r="O10" s="10">
        <f>+M10/K10</f>
        <v>0.06553953935335875</v>
      </c>
    </row>
    <row r="11" spans="1:15" ht="15.75" customHeight="1">
      <c r="A11" s="7" t="s">
        <v>9</v>
      </c>
      <c r="C11" s="11">
        <v>55930000</v>
      </c>
      <c r="E11" s="11">
        <v>53292000</v>
      </c>
      <c r="G11" s="11">
        <f>+C11-E11</f>
        <v>2638000</v>
      </c>
      <c r="I11" s="10">
        <f>IF(E11=0,0,G11/E11)</f>
        <v>0.04950086316895594</v>
      </c>
      <c r="K11" s="11">
        <v>55540000</v>
      </c>
      <c r="M11" s="12">
        <f>+C11-K11</f>
        <v>390000</v>
      </c>
      <c r="O11" s="10">
        <f>+M11/K11</f>
        <v>0.007021966150522146</v>
      </c>
    </row>
    <row r="12" spans="1:15" ht="15.75" customHeight="1">
      <c r="A12" s="7" t="s">
        <v>10</v>
      </c>
      <c r="C12" s="11">
        <v>31026000</v>
      </c>
      <c r="E12" s="11">
        <v>30882000</v>
      </c>
      <c r="G12" s="11">
        <f>+C12-E12</f>
        <v>144000</v>
      </c>
      <c r="I12" s="10">
        <f>IF(E12=0,0,G12/E12)</f>
        <v>0.004662910433262095</v>
      </c>
      <c r="K12" s="11">
        <v>34082000</v>
      </c>
      <c r="M12" s="12">
        <f>+C12-K12</f>
        <v>-3056000</v>
      </c>
      <c r="O12" s="10">
        <f>+M12/K12</f>
        <v>-0.08966609940731178</v>
      </c>
    </row>
    <row r="13" spans="1:15" ht="15.75" customHeight="1">
      <c r="A13" s="7" t="s">
        <v>11</v>
      </c>
      <c r="C13" s="11">
        <v>67490000</v>
      </c>
      <c r="E13" s="11">
        <v>63179000</v>
      </c>
      <c r="G13" s="11">
        <f>+C13-E13</f>
        <v>4311000</v>
      </c>
      <c r="I13" s="10">
        <f>IF(E13=0,0,G13/E13)</f>
        <v>0.06823469823833869</v>
      </c>
      <c r="K13" s="11">
        <v>67573000</v>
      </c>
      <c r="M13" s="12">
        <f>+C13-K13</f>
        <v>-83000</v>
      </c>
      <c r="O13" s="10">
        <f>+M13/K13</f>
        <v>-0.0012283012445799357</v>
      </c>
    </row>
    <row r="14" spans="1:15" ht="15.75" customHeight="1">
      <c r="A14" s="7" t="s">
        <v>12</v>
      </c>
      <c r="C14" s="13">
        <v>3584000</v>
      </c>
      <c r="E14" s="13">
        <v>3584000</v>
      </c>
      <c r="G14" s="13">
        <f>+C14-E14</f>
        <v>0</v>
      </c>
      <c r="I14" s="14">
        <f>IF(E14=0,0,G14/E14)</f>
        <v>0</v>
      </c>
      <c r="K14" s="13">
        <v>2900000</v>
      </c>
      <c r="M14" s="15">
        <f>+C14-K14</f>
        <v>684000</v>
      </c>
      <c r="O14" s="14">
        <f>+M14/K14</f>
        <v>0.23586206896551723</v>
      </c>
    </row>
    <row r="15" spans="1:15" ht="15.75" customHeight="1">
      <c r="A15" s="7"/>
      <c r="C15" s="16"/>
      <c r="E15" s="16"/>
      <c r="G15" s="16"/>
      <c r="I15" s="17"/>
      <c r="K15" s="16"/>
      <c r="M15" s="12"/>
      <c r="O15" s="10"/>
    </row>
    <row r="16" spans="1:15" ht="15.75" customHeight="1" thickBot="1">
      <c r="A16" s="18" t="s">
        <v>13</v>
      </c>
      <c r="C16" s="19">
        <f>SUM(C10:C14)</f>
        <v>1017361000</v>
      </c>
      <c r="D16" s="20"/>
      <c r="E16" s="19">
        <f>SUM(E10:E14)</f>
        <v>988449000</v>
      </c>
      <c r="F16" s="20"/>
      <c r="G16" s="19">
        <f>SUM(G10:G14)</f>
        <v>28912000</v>
      </c>
      <c r="H16" s="20"/>
      <c r="I16" s="21">
        <f>IF(E16=0,0,G16/E16)</f>
        <v>0.029249865192842523</v>
      </c>
      <c r="J16" s="20"/>
      <c r="K16" s="19">
        <f>SUM(K10:K14)</f>
        <v>966570000</v>
      </c>
      <c r="L16" s="20"/>
      <c r="M16" s="19">
        <f>SUM(M10:M14)</f>
        <v>50791000</v>
      </c>
      <c r="N16" s="20"/>
      <c r="O16" s="21">
        <f>+M16/K16</f>
        <v>0.052547668559959446</v>
      </c>
    </row>
    <row r="17" ht="15.75" thickTop="1"/>
    <row r="21" spans="1:15" ht="15.7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.75">
      <c r="A22" s="44" t="str">
        <f>A3</f>
        <v>December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.75">
      <c r="A23" s="44" t="str">
        <f>A4</f>
        <v>2014-2015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3"/>
      <c r="B26" s="3"/>
      <c r="C26" s="45">
        <f>C7</f>
        <v>2014</v>
      </c>
      <c r="D26" s="45"/>
      <c r="E26" s="45"/>
      <c r="F26" s="45"/>
      <c r="G26" s="45"/>
      <c r="H26" s="45"/>
      <c r="I26" s="45"/>
      <c r="J26" s="3"/>
      <c r="K26" s="5">
        <f>K7</f>
        <v>2013</v>
      </c>
      <c r="L26" s="6"/>
      <c r="M26" s="45">
        <f>M7</f>
        <v>2014</v>
      </c>
      <c r="N26" s="45"/>
      <c r="O26" s="45"/>
    </row>
    <row r="27" spans="1:15" ht="15.75">
      <c r="A27" s="4" t="s">
        <v>15</v>
      </c>
      <c r="B27" s="3"/>
      <c r="C27" s="4" t="s">
        <v>4</v>
      </c>
      <c r="D27" s="3"/>
      <c r="E27" s="4" t="s">
        <v>5</v>
      </c>
      <c r="F27" s="3"/>
      <c r="G27" s="4" t="s">
        <v>6</v>
      </c>
      <c r="H27" s="5"/>
      <c r="I27" s="4" t="s">
        <v>7</v>
      </c>
      <c r="J27" s="3"/>
      <c r="K27" s="4" t="s">
        <v>4</v>
      </c>
      <c r="L27" s="3"/>
      <c r="M27" s="4" t="s">
        <v>6</v>
      </c>
      <c r="N27" s="3"/>
      <c r="O27" s="4" t="s">
        <v>7</v>
      </c>
    </row>
    <row r="29" spans="1:15" ht="15">
      <c r="A29" s="22" t="s">
        <v>16</v>
      </c>
      <c r="C29" s="23">
        <v>219269999.99999997</v>
      </c>
      <c r="E29" s="24">
        <v>212900000</v>
      </c>
      <c r="G29" s="9">
        <f aca="true" t="shared" si="0" ref="G29:G48">+C29-E29</f>
        <v>6369999.99999997</v>
      </c>
      <c r="H29" s="9"/>
      <c r="I29" s="10">
        <f aca="true" t="shared" si="1" ref="I29:I46">IF(E29=0,0,G29/E29)</f>
        <v>0.029920150305307515</v>
      </c>
      <c r="K29" s="24">
        <v>199547000</v>
      </c>
      <c r="M29" s="9">
        <f aca="true" t="shared" si="2" ref="M29:M48">+C29-K29</f>
        <v>19722999.99999997</v>
      </c>
      <c r="O29" s="10">
        <f aca="true" t="shared" si="3" ref="O29:O46">+M29/K29</f>
        <v>0.0988388700406419</v>
      </c>
    </row>
    <row r="30" spans="1:15" ht="15">
      <c r="A30" s="22" t="s">
        <v>17</v>
      </c>
      <c r="C30" s="25">
        <v>2837000</v>
      </c>
      <c r="E30" s="12">
        <v>4340000</v>
      </c>
      <c r="G30" s="26">
        <f t="shared" si="0"/>
        <v>-1503000</v>
      </c>
      <c r="H30" s="26"/>
      <c r="I30" s="10">
        <f t="shared" si="1"/>
        <v>-0.34631336405529956</v>
      </c>
      <c r="K30" s="12">
        <v>2493000</v>
      </c>
      <c r="M30" s="12">
        <f t="shared" si="2"/>
        <v>344000</v>
      </c>
      <c r="O30" s="10">
        <f t="shared" si="3"/>
        <v>0.1379863618130766</v>
      </c>
    </row>
    <row r="31" spans="1:15" ht="15">
      <c r="A31" s="22" t="s">
        <v>18</v>
      </c>
      <c r="C31" s="25">
        <v>4811000</v>
      </c>
      <c r="E31" s="27">
        <v>5494000</v>
      </c>
      <c r="G31" s="26">
        <f t="shared" si="0"/>
        <v>-683000</v>
      </c>
      <c r="H31" s="26"/>
      <c r="I31" s="10">
        <f t="shared" si="1"/>
        <v>-0.1243174372042228</v>
      </c>
      <c r="K31" s="27">
        <v>10696000</v>
      </c>
      <c r="M31" s="12">
        <f t="shared" si="2"/>
        <v>-5885000</v>
      </c>
      <c r="O31" s="10">
        <f t="shared" si="3"/>
        <v>-0.550205684367988</v>
      </c>
    </row>
    <row r="32" spans="1:15" ht="15">
      <c r="A32" s="22" t="s">
        <v>19</v>
      </c>
      <c r="C32" s="25">
        <v>55080000</v>
      </c>
      <c r="E32" s="27">
        <v>50038000</v>
      </c>
      <c r="G32" s="26">
        <f t="shared" si="0"/>
        <v>5042000</v>
      </c>
      <c r="H32" s="26"/>
      <c r="I32" s="10">
        <f t="shared" si="1"/>
        <v>0.10076341980095127</v>
      </c>
      <c r="K32" s="27">
        <v>55611000.00000001</v>
      </c>
      <c r="M32" s="12">
        <f t="shared" si="2"/>
        <v>-531000.0000000075</v>
      </c>
      <c r="O32" s="10">
        <f t="shared" si="3"/>
        <v>-0.00954847062631507</v>
      </c>
    </row>
    <row r="33" spans="1:15" ht="15">
      <c r="A33" s="22" t="s">
        <v>20</v>
      </c>
      <c r="C33" s="25">
        <v>5567000</v>
      </c>
      <c r="E33" s="27">
        <v>5237000</v>
      </c>
      <c r="G33" s="26">
        <f t="shared" si="0"/>
        <v>330000</v>
      </c>
      <c r="H33" s="26"/>
      <c r="I33" s="10">
        <f t="shared" si="1"/>
        <v>0.06301317548214627</v>
      </c>
      <c r="K33" s="27">
        <v>5466000.000000001</v>
      </c>
      <c r="M33" s="12">
        <f t="shared" si="2"/>
        <v>100999.99999999907</v>
      </c>
      <c r="O33" s="10">
        <f t="shared" si="3"/>
        <v>0.018477863154043</v>
      </c>
    </row>
    <row r="34" spans="1:15" ht="15">
      <c r="A34" s="22" t="s">
        <v>21</v>
      </c>
      <c r="C34" s="25">
        <v>21027000</v>
      </c>
      <c r="E34" s="27">
        <v>22775000</v>
      </c>
      <c r="G34" s="26">
        <f t="shared" si="0"/>
        <v>-1748000</v>
      </c>
      <c r="H34" s="26"/>
      <c r="I34" s="10">
        <f t="shared" si="1"/>
        <v>-0.07675082327113063</v>
      </c>
      <c r="K34" s="27">
        <v>21875000</v>
      </c>
      <c r="M34" s="12">
        <f t="shared" si="2"/>
        <v>-848000</v>
      </c>
      <c r="O34" s="10">
        <f t="shared" si="3"/>
        <v>-0.038765714285714285</v>
      </c>
    </row>
    <row r="35" spans="1:15" ht="15">
      <c r="A35" s="22" t="s">
        <v>22</v>
      </c>
      <c r="C35" s="25">
        <v>1261000</v>
      </c>
      <c r="E35" s="27">
        <v>1342000</v>
      </c>
      <c r="G35" s="26">
        <f t="shared" si="0"/>
        <v>-81000</v>
      </c>
      <c r="H35" s="26"/>
      <c r="I35" s="10">
        <f t="shared" si="1"/>
        <v>-0.06035767511177347</v>
      </c>
      <c r="K35" s="27">
        <v>1356999.9999999998</v>
      </c>
      <c r="M35" s="12">
        <f t="shared" si="2"/>
        <v>-95999.99999999977</v>
      </c>
      <c r="O35" s="10">
        <f t="shared" si="3"/>
        <v>-0.07074428887251273</v>
      </c>
    </row>
    <row r="36" spans="1:15" ht="15">
      <c r="A36" s="22" t="s">
        <v>23</v>
      </c>
      <c r="C36" s="27">
        <f>C16-SUM(C29:C35,C37:C48)</f>
        <v>15871000</v>
      </c>
      <c r="E36" s="27">
        <f>E16-SUM(E29:E35,E37:E48)</f>
        <v>18461000</v>
      </c>
      <c r="G36" s="26">
        <f t="shared" si="0"/>
        <v>-2590000</v>
      </c>
      <c r="H36" s="26"/>
      <c r="I36" s="10">
        <f t="shared" si="1"/>
        <v>-0.14029575862629326</v>
      </c>
      <c r="K36" s="27">
        <v>15978000.000000002</v>
      </c>
      <c r="M36" s="12">
        <f t="shared" si="2"/>
        <v>-107000.00000000186</v>
      </c>
      <c r="O36" s="10">
        <f t="shared" si="3"/>
        <v>-0.006696707973463628</v>
      </c>
    </row>
    <row r="37" spans="1:15" ht="15">
      <c r="A37" s="22" t="s">
        <v>24</v>
      </c>
      <c r="C37" s="25">
        <v>814000</v>
      </c>
      <c r="E37" s="27">
        <v>862000</v>
      </c>
      <c r="G37" s="26">
        <f t="shared" si="0"/>
        <v>-48000</v>
      </c>
      <c r="H37" s="26"/>
      <c r="I37" s="10">
        <f t="shared" si="1"/>
        <v>-0.05568445475638051</v>
      </c>
      <c r="K37" s="27">
        <v>828000</v>
      </c>
      <c r="M37" s="12">
        <f t="shared" si="2"/>
        <v>-14000</v>
      </c>
      <c r="O37" s="10">
        <f t="shared" si="3"/>
        <v>-0.016908212560386472</v>
      </c>
    </row>
    <row r="38" spans="1:15" ht="15">
      <c r="A38" s="22" t="s">
        <v>25</v>
      </c>
      <c r="C38" s="25">
        <v>6692000</v>
      </c>
      <c r="E38" s="27">
        <v>5824000</v>
      </c>
      <c r="G38" s="26">
        <f t="shared" si="0"/>
        <v>868000</v>
      </c>
      <c r="H38" s="26"/>
      <c r="I38" s="10">
        <f t="shared" si="1"/>
        <v>0.14903846153846154</v>
      </c>
      <c r="K38" s="27">
        <v>6055000.000000001</v>
      </c>
      <c r="M38" s="12">
        <f t="shared" si="2"/>
        <v>636999.9999999991</v>
      </c>
      <c r="O38" s="10">
        <f t="shared" si="3"/>
        <v>0.10520231213872816</v>
      </c>
    </row>
    <row r="39" spans="1:15" ht="15">
      <c r="A39" s="22" t="s">
        <v>26</v>
      </c>
      <c r="C39" s="25">
        <v>6191000</v>
      </c>
      <c r="E39" s="27">
        <v>6306000</v>
      </c>
      <c r="G39" s="26">
        <f t="shared" si="0"/>
        <v>-115000</v>
      </c>
      <c r="H39" s="26"/>
      <c r="I39" s="10">
        <f t="shared" si="1"/>
        <v>-0.01823660006343165</v>
      </c>
      <c r="K39" s="27">
        <v>5645000</v>
      </c>
      <c r="M39" s="12">
        <f t="shared" si="2"/>
        <v>546000</v>
      </c>
      <c r="O39" s="10">
        <f t="shared" si="3"/>
        <v>0.09672276350752879</v>
      </c>
    </row>
    <row r="40" spans="1:15" ht="15">
      <c r="A40" s="22" t="s">
        <v>27</v>
      </c>
      <c r="C40" s="25">
        <v>19049000</v>
      </c>
      <c r="E40" s="27">
        <v>21329000</v>
      </c>
      <c r="G40" s="26">
        <f t="shared" si="0"/>
        <v>-2280000</v>
      </c>
      <c r="H40" s="26"/>
      <c r="I40" s="10">
        <f t="shared" si="1"/>
        <v>-0.10689671339490835</v>
      </c>
      <c r="K40" s="27">
        <v>17818000</v>
      </c>
      <c r="M40" s="12">
        <f t="shared" si="2"/>
        <v>1231000</v>
      </c>
      <c r="O40" s="10">
        <f t="shared" si="3"/>
        <v>0.06908743966775172</v>
      </c>
    </row>
    <row r="41" spans="1:15" ht="15">
      <c r="A41" s="22" t="s">
        <v>28</v>
      </c>
      <c r="C41" s="12">
        <v>120000</v>
      </c>
      <c r="E41" s="12">
        <v>-49000</v>
      </c>
      <c r="G41" s="26">
        <f t="shared" si="0"/>
        <v>169000</v>
      </c>
      <c r="H41" s="26"/>
      <c r="I41" s="28">
        <f>IF(E41=0,0,G41/E41)*-1</f>
        <v>3.4489795918367347</v>
      </c>
      <c r="K41" s="12">
        <v>1000.0000000000009</v>
      </c>
      <c r="M41" s="12">
        <f t="shared" si="2"/>
        <v>119000</v>
      </c>
      <c r="O41" s="29" t="s">
        <v>29</v>
      </c>
    </row>
    <row r="42" spans="1:15" ht="15">
      <c r="A42" s="22" t="s">
        <v>30</v>
      </c>
      <c r="C42" s="25">
        <v>28623000</v>
      </c>
      <c r="E42" s="27">
        <v>27200000</v>
      </c>
      <c r="G42" s="26">
        <f t="shared" si="0"/>
        <v>1423000</v>
      </c>
      <c r="H42" s="26"/>
      <c r="I42" s="10">
        <f t="shared" si="1"/>
        <v>0.052316176470588234</v>
      </c>
      <c r="K42" s="27">
        <v>27075000</v>
      </c>
      <c r="M42" s="12">
        <f t="shared" si="2"/>
        <v>1548000</v>
      </c>
      <c r="O42" s="10">
        <f t="shared" si="3"/>
        <v>0.057174515235457066</v>
      </c>
    </row>
    <row r="43" spans="1:15" ht="15">
      <c r="A43" s="22" t="s">
        <v>31</v>
      </c>
      <c r="C43" s="25">
        <v>4893000</v>
      </c>
      <c r="E43" s="27">
        <v>5275000</v>
      </c>
      <c r="G43" s="26">
        <f t="shared" si="0"/>
        <v>-382000</v>
      </c>
      <c r="H43" s="26"/>
      <c r="I43" s="10">
        <f t="shared" si="1"/>
        <v>-0.07241706161137441</v>
      </c>
      <c r="K43" s="27">
        <v>4993000</v>
      </c>
      <c r="M43" s="12">
        <f t="shared" si="2"/>
        <v>-100000</v>
      </c>
      <c r="O43" s="10">
        <f t="shared" si="3"/>
        <v>-0.02002803925495694</v>
      </c>
    </row>
    <row r="44" spans="1:15" ht="15">
      <c r="A44" s="22" t="s">
        <v>32</v>
      </c>
      <c r="C44" s="25">
        <v>611539000</v>
      </c>
      <c r="E44" s="27">
        <v>590109000</v>
      </c>
      <c r="G44" s="26">
        <f t="shared" si="0"/>
        <v>21430000</v>
      </c>
      <c r="H44" s="26"/>
      <c r="I44" s="10">
        <f t="shared" si="1"/>
        <v>0.036315324795927535</v>
      </c>
      <c r="K44" s="27">
        <v>577620000</v>
      </c>
      <c r="M44" s="12">
        <f t="shared" si="2"/>
        <v>33919000</v>
      </c>
      <c r="O44" s="10">
        <f t="shared" si="3"/>
        <v>0.05872199716076313</v>
      </c>
    </row>
    <row r="45" spans="1:15" ht="15">
      <c r="A45" s="22" t="s">
        <v>33</v>
      </c>
      <c r="C45" s="25">
        <v>13533000</v>
      </c>
      <c r="E45" s="27">
        <v>10787000</v>
      </c>
      <c r="G45" s="26">
        <f t="shared" si="0"/>
        <v>2746000</v>
      </c>
      <c r="H45" s="26"/>
      <c r="I45" s="10">
        <f t="shared" si="1"/>
        <v>0.25456568091220916</v>
      </c>
      <c r="K45" s="27">
        <v>13304999.999999998</v>
      </c>
      <c r="L45" s="30"/>
      <c r="M45" s="12">
        <f t="shared" si="2"/>
        <v>228000.00000000186</v>
      </c>
      <c r="O45" s="10">
        <f t="shared" si="3"/>
        <v>0.017136414881623593</v>
      </c>
    </row>
    <row r="46" spans="1:15" ht="15">
      <c r="A46" s="22" t="s">
        <v>34</v>
      </c>
      <c r="C46" s="25">
        <v>175000</v>
      </c>
      <c r="E46" s="27">
        <v>219000</v>
      </c>
      <c r="G46" s="26">
        <f t="shared" si="0"/>
        <v>-44000</v>
      </c>
      <c r="H46" s="26"/>
      <c r="I46" s="10">
        <f t="shared" si="1"/>
        <v>-0.2009132420091324</v>
      </c>
      <c r="K46" s="27">
        <v>205000.00000000003</v>
      </c>
      <c r="M46" s="12">
        <f t="shared" si="2"/>
        <v>-30000.00000000003</v>
      </c>
      <c r="O46" s="10">
        <f t="shared" si="3"/>
        <v>-0.14634146341463428</v>
      </c>
    </row>
    <row r="47" spans="1:15" ht="15">
      <c r="A47" s="31" t="s">
        <v>35</v>
      </c>
      <c r="B47" s="20"/>
      <c r="C47" s="32">
        <v>8000</v>
      </c>
      <c r="D47" s="20"/>
      <c r="E47" s="33">
        <v>0</v>
      </c>
      <c r="F47" s="20"/>
      <c r="G47" s="26">
        <f t="shared" si="0"/>
        <v>8000</v>
      </c>
      <c r="H47" s="26"/>
      <c r="I47" s="34" t="s">
        <v>36</v>
      </c>
      <c r="J47" s="20"/>
      <c r="K47" s="33">
        <v>2000</v>
      </c>
      <c r="L47" s="20"/>
      <c r="M47" s="12">
        <f t="shared" si="2"/>
        <v>6000</v>
      </c>
      <c r="N47" s="20"/>
      <c r="O47" s="34" t="s">
        <v>36</v>
      </c>
    </row>
    <row r="48" spans="1:15" ht="15">
      <c r="A48" s="31" t="s">
        <v>37</v>
      </c>
      <c r="B48" s="20"/>
      <c r="C48" s="35">
        <v>0</v>
      </c>
      <c r="D48" s="20"/>
      <c r="E48" s="15">
        <v>0</v>
      </c>
      <c r="F48" s="20"/>
      <c r="G48" s="15">
        <f t="shared" si="0"/>
        <v>0</v>
      </c>
      <c r="H48" s="36"/>
      <c r="I48" s="37" t="str">
        <f>IF(E48=0,"        NA",G48/E48)</f>
        <v>        NA</v>
      </c>
      <c r="J48" s="20"/>
      <c r="K48" s="15">
        <v>0</v>
      </c>
      <c r="L48" s="20"/>
      <c r="M48" s="15">
        <f t="shared" si="2"/>
        <v>0</v>
      </c>
      <c r="N48" s="20"/>
      <c r="O48" s="37" t="s">
        <v>36</v>
      </c>
    </row>
    <row r="49" spans="1:15" ht="15">
      <c r="A49" s="22"/>
      <c r="B49" s="20"/>
      <c r="D49" s="20"/>
      <c r="F49" s="20"/>
      <c r="H49" s="20"/>
      <c r="J49" s="20"/>
      <c r="L49" s="20"/>
      <c r="N49" s="20"/>
      <c r="O49" s="10"/>
    </row>
    <row r="50" spans="1:15" ht="16.5" thickBot="1">
      <c r="A50" s="38" t="s">
        <v>38</v>
      </c>
      <c r="B50" s="20"/>
      <c r="C50" s="39">
        <f>C16</f>
        <v>1017361000</v>
      </c>
      <c r="D50" s="3"/>
      <c r="E50" s="39">
        <f>SUM(E29:E48)</f>
        <v>988449000</v>
      </c>
      <c r="F50" s="3"/>
      <c r="G50" s="40">
        <f>SUM(G29:G48)</f>
        <v>28911999.99999997</v>
      </c>
      <c r="H50" s="41"/>
      <c r="I50" s="21">
        <f>IF(E50=0,0,G50/E50)</f>
        <v>0.029249865192842495</v>
      </c>
      <c r="J50" s="3"/>
      <c r="K50" s="39">
        <f>SUM(K29:K48)</f>
        <v>966570000</v>
      </c>
      <c r="L50" s="3"/>
      <c r="M50" s="40">
        <f>SUM(M29:M48)</f>
        <v>50790999.999999955</v>
      </c>
      <c r="N50" s="3"/>
      <c r="O50" s="21">
        <f>+M50/K50</f>
        <v>0.0525476685599594</v>
      </c>
    </row>
    <row r="51" spans="2:14" ht="15.75" thickTop="1">
      <c r="B51" s="20"/>
      <c r="F51" s="20"/>
      <c r="H51" s="20"/>
      <c r="J51" s="20"/>
      <c r="L51" s="20"/>
      <c r="N51" s="20"/>
    </row>
    <row r="52" spans="2:13" ht="15">
      <c r="B52" s="20"/>
      <c r="C52" s="42"/>
      <c r="K52" s="42"/>
      <c r="M52" s="42"/>
    </row>
    <row r="58" ht="15">
      <c r="A58" s="22"/>
    </row>
  </sheetData>
  <sheetProtection/>
  <mergeCells count="11">
    <mergeCell ref="M7:O7"/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</mergeCells>
  <printOptions horizontalCentered="1"/>
  <pageMargins left="0.5" right="0.5" top="0.75" bottom="1" header="0.5" footer="0.5"/>
  <pageSetup fitToHeight="1" fitToWidth="1" horizontalDpi="600" verticalDpi="600" orientation="portrait" scale="66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4.77734375" style="2" bestFit="1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 customWidth="1"/>
    <col min="10" max="10" width="3.77734375" style="2" customWidth="1"/>
    <col min="11" max="11" width="14.3359375" style="2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 customWidth="1"/>
  </cols>
  <sheetData>
    <row r="1" spans="1:15" ht="15.7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ht="15.75">
      <c r="A7" s="3"/>
      <c r="B7" s="3"/>
      <c r="C7" s="45" t="s">
        <v>43</v>
      </c>
      <c r="D7" s="45"/>
      <c r="E7" s="45"/>
      <c r="F7" s="45"/>
      <c r="G7" s="45"/>
      <c r="H7" s="45"/>
      <c r="I7" s="45"/>
      <c r="J7" s="3"/>
      <c r="K7" s="5" t="s">
        <v>44</v>
      </c>
      <c r="L7" s="6"/>
      <c r="M7" s="45" t="s">
        <v>39</v>
      </c>
      <c r="N7" s="45"/>
      <c r="O7" s="45"/>
    </row>
    <row r="8" spans="1:15" ht="15.75">
      <c r="A8" s="4" t="s">
        <v>3</v>
      </c>
      <c r="B8" s="3"/>
      <c r="C8" s="4" t="s">
        <v>4</v>
      </c>
      <c r="D8" s="3"/>
      <c r="E8" s="4" t="s">
        <v>5</v>
      </c>
      <c r="F8" s="3"/>
      <c r="G8" s="4" t="s">
        <v>6</v>
      </c>
      <c r="H8" s="5"/>
      <c r="I8" s="4" t="s">
        <v>7</v>
      </c>
      <c r="J8" s="3"/>
      <c r="K8" s="4" t="s">
        <v>4</v>
      </c>
      <c r="L8" s="3"/>
      <c r="M8" s="4" t="s">
        <v>6</v>
      </c>
      <c r="N8" s="3"/>
      <c r="O8" s="4" t="s">
        <v>7</v>
      </c>
    </row>
    <row r="10" spans="1:15" ht="15.75" customHeight="1">
      <c r="A10" s="7" t="s">
        <v>8</v>
      </c>
      <c r="C10" s="8">
        <v>3912328000</v>
      </c>
      <c r="E10" s="8">
        <v>3803023000</v>
      </c>
      <c r="G10" s="9">
        <f>+C10-E10</f>
        <v>109305000</v>
      </c>
      <c r="I10" s="10">
        <f>IF(E10=0,0,G10/E10)</f>
        <v>0.028741608977910466</v>
      </c>
      <c r="K10" s="9">
        <v>3705049000</v>
      </c>
      <c r="M10" s="9">
        <f>+C10-K10</f>
        <v>207279000</v>
      </c>
      <c r="O10" s="10">
        <f>+M10/K10</f>
        <v>0.05594500909434666</v>
      </c>
    </row>
    <row r="11" spans="1:15" ht="15.75" customHeight="1">
      <c r="A11" s="7" t="s">
        <v>9</v>
      </c>
      <c r="C11" s="11">
        <v>288669000</v>
      </c>
      <c r="E11" s="11">
        <v>286748000</v>
      </c>
      <c r="G11" s="11">
        <f>+C11-E11</f>
        <v>1921000</v>
      </c>
      <c r="I11" s="10">
        <f>IF(E11=0,0,G11/E11)</f>
        <v>0.00669926206983135</v>
      </c>
      <c r="K11" s="11">
        <v>280064000</v>
      </c>
      <c r="M11" s="12">
        <f>+C11-K11</f>
        <v>8605000</v>
      </c>
      <c r="O11" s="10">
        <f>+M11/K11</f>
        <v>0.030725119972577698</v>
      </c>
    </row>
    <row r="12" spans="1:15" ht="15.75" customHeight="1">
      <c r="A12" s="7" t="s">
        <v>10</v>
      </c>
      <c r="C12" s="11">
        <v>155775000</v>
      </c>
      <c r="E12" s="11">
        <v>155070000</v>
      </c>
      <c r="G12" s="11">
        <f>+C12-E12</f>
        <v>705000</v>
      </c>
      <c r="I12" s="10">
        <f>IF(E12=0,0,G12/E12)</f>
        <v>0.004546333913716386</v>
      </c>
      <c r="K12" s="11">
        <v>170847000</v>
      </c>
      <c r="M12" s="12">
        <f>+C12-K12</f>
        <v>-15072000</v>
      </c>
      <c r="O12" s="10">
        <f>+M12/K12</f>
        <v>-0.08821928392070098</v>
      </c>
    </row>
    <row r="13" spans="1:15" ht="15.75" customHeight="1">
      <c r="A13" s="7" t="s">
        <v>11</v>
      </c>
      <c r="C13" s="11">
        <v>361467000</v>
      </c>
      <c r="E13" s="11">
        <v>348984000</v>
      </c>
      <c r="G13" s="11">
        <f>+C13-E13</f>
        <v>12483000</v>
      </c>
      <c r="I13" s="10">
        <f>IF(E13=0,0,G13/E13)</f>
        <v>0.03576954817412833</v>
      </c>
      <c r="K13" s="11">
        <v>332996000</v>
      </c>
      <c r="M13" s="12">
        <f>+C13-K13</f>
        <v>28471000</v>
      </c>
      <c r="O13" s="10">
        <f>+M13/K13</f>
        <v>0.08549952551982606</v>
      </c>
    </row>
    <row r="14" spans="1:15" ht="15.75" customHeight="1">
      <c r="A14" s="7" t="s">
        <v>12</v>
      </c>
      <c r="C14" s="13">
        <v>17916000</v>
      </c>
      <c r="E14" s="13">
        <v>17916000</v>
      </c>
      <c r="G14" s="13">
        <f>+C14-E14</f>
        <v>0</v>
      </c>
      <c r="I14" s="14">
        <f>IF(E14=0,0,G14/E14)</f>
        <v>0</v>
      </c>
      <c r="K14" s="13">
        <v>14500000</v>
      </c>
      <c r="M14" s="15">
        <f>+C14-K14</f>
        <v>3416000</v>
      </c>
      <c r="O14" s="14">
        <f>+M14/K14</f>
        <v>0.23558620689655171</v>
      </c>
    </row>
    <row r="15" spans="1:15" ht="15.75" customHeight="1">
      <c r="A15" s="7"/>
      <c r="C15" s="16"/>
      <c r="E15" s="16"/>
      <c r="G15" s="16"/>
      <c r="I15" s="17"/>
      <c r="K15" s="16"/>
      <c r="M15" s="12"/>
      <c r="O15" s="10"/>
    </row>
    <row r="16" spans="1:15" ht="15.75" customHeight="1" thickBot="1">
      <c r="A16" s="18" t="s">
        <v>13</v>
      </c>
      <c r="C16" s="19">
        <f>SUM(C10:C14)</f>
        <v>4736155000</v>
      </c>
      <c r="D16" s="20"/>
      <c r="E16" s="19">
        <f>SUM(E10:E14)</f>
        <v>4611741000</v>
      </c>
      <c r="F16" s="20"/>
      <c r="G16" s="19">
        <f>SUM(G10:G14)</f>
        <v>124414000</v>
      </c>
      <c r="H16" s="20"/>
      <c r="I16" s="21">
        <f>IF(E16=0,0,G16/E16)</f>
        <v>0.026977664183656453</v>
      </c>
      <c r="J16" s="20"/>
      <c r="K16" s="19">
        <f>SUM(K10:K14)</f>
        <v>4503456000</v>
      </c>
      <c r="L16" s="20"/>
      <c r="M16" s="19">
        <f>SUM(M10:M14)</f>
        <v>232699000</v>
      </c>
      <c r="N16" s="20"/>
      <c r="O16" s="21">
        <f>+M16/K16</f>
        <v>0.05167120540313928</v>
      </c>
    </row>
    <row r="17" ht="15.75" thickTop="1"/>
    <row r="21" spans="1:15" ht="15.7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.75">
      <c r="A22" s="44" t="s">
        <v>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.75">
      <c r="A23" s="44" t="str">
        <f>A4</f>
        <v>August - December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5.75">
      <c r="A24" s="44" t="s">
        <v>39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3"/>
      <c r="B26" s="3"/>
      <c r="C26" s="45" t="str">
        <f>C7</f>
        <v>2014 - 2015</v>
      </c>
      <c r="D26" s="45"/>
      <c r="E26" s="45"/>
      <c r="F26" s="45"/>
      <c r="G26" s="45"/>
      <c r="H26" s="45"/>
      <c r="I26" s="45"/>
      <c r="J26" s="3"/>
      <c r="K26" s="5" t="str">
        <f>K7</f>
        <v>2013-2014</v>
      </c>
      <c r="L26" s="6"/>
      <c r="M26" s="45" t="str">
        <f>M7</f>
        <v>2014-2015</v>
      </c>
      <c r="N26" s="45"/>
      <c r="O26" s="45"/>
    </row>
    <row r="27" spans="1:15" ht="15.75">
      <c r="A27" s="4" t="s">
        <v>15</v>
      </c>
      <c r="B27" s="3"/>
      <c r="C27" s="4" t="s">
        <v>4</v>
      </c>
      <c r="D27" s="3"/>
      <c r="E27" s="4" t="s">
        <v>5</v>
      </c>
      <c r="F27" s="3"/>
      <c r="G27" s="4" t="s">
        <v>6</v>
      </c>
      <c r="H27" s="5"/>
      <c r="I27" s="4" t="s">
        <v>7</v>
      </c>
      <c r="J27" s="3"/>
      <c r="K27" s="4" t="s">
        <v>4</v>
      </c>
      <c r="L27" s="3"/>
      <c r="M27" s="4" t="s">
        <v>6</v>
      </c>
      <c r="N27" s="3"/>
      <c r="O27" s="4" t="s">
        <v>7</v>
      </c>
    </row>
    <row r="29" spans="1:15" ht="15">
      <c r="A29" s="22" t="s">
        <v>16</v>
      </c>
      <c r="C29" s="23">
        <v>615309000</v>
      </c>
      <c r="E29" s="24">
        <v>628702000</v>
      </c>
      <c r="G29" s="9">
        <f aca="true" t="shared" si="0" ref="G29:G48">+C29-E29</f>
        <v>-13393000</v>
      </c>
      <c r="H29" s="9"/>
      <c r="I29" s="10">
        <f aca="true" t="shared" si="1" ref="I29:I46">IF(E29=0,0,G29/E29)</f>
        <v>-0.021302620319324575</v>
      </c>
      <c r="K29" s="24">
        <v>586165999.9999999</v>
      </c>
      <c r="M29" s="9">
        <f aca="true" t="shared" si="2" ref="M29:M48">+C29-K29</f>
        <v>29143000.00000012</v>
      </c>
      <c r="O29" s="10">
        <f aca="true" t="shared" si="3" ref="O29:O47">+M29/K29</f>
        <v>0.04971799797327058</v>
      </c>
    </row>
    <row r="30" spans="1:15" ht="15">
      <c r="A30" s="22" t="s">
        <v>17</v>
      </c>
      <c r="C30" s="25">
        <v>12784000</v>
      </c>
      <c r="E30" s="12">
        <v>11738000</v>
      </c>
      <c r="G30" s="26">
        <f t="shared" si="0"/>
        <v>1046000</v>
      </c>
      <c r="H30" s="26"/>
      <c r="I30" s="10">
        <f t="shared" si="1"/>
        <v>0.08911228488669279</v>
      </c>
      <c r="K30" s="12">
        <v>8767999.999999998</v>
      </c>
      <c r="M30" s="12">
        <f t="shared" si="2"/>
        <v>4016000.000000002</v>
      </c>
      <c r="O30" s="10">
        <f t="shared" si="3"/>
        <v>0.45802919708029227</v>
      </c>
    </row>
    <row r="31" spans="1:15" ht="15">
      <c r="A31" s="22" t="s">
        <v>18</v>
      </c>
      <c r="C31" s="25">
        <v>39396000</v>
      </c>
      <c r="E31" s="27">
        <v>30055000</v>
      </c>
      <c r="G31" s="26">
        <f t="shared" si="0"/>
        <v>9341000</v>
      </c>
      <c r="H31" s="26"/>
      <c r="I31" s="10">
        <f t="shared" si="1"/>
        <v>0.3107968724005989</v>
      </c>
      <c r="K31" s="27">
        <v>49164114.00000001</v>
      </c>
      <c r="M31" s="12">
        <f t="shared" si="2"/>
        <v>-9768114.000000007</v>
      </c>
      <c r="O31" s="10">
        <f t="shared" si="3"/>
        <v>-0.19868382047930339</v>
      </c>
    </row>
    <row r="32" spans="1:15" ht="15">
      <c r="A32" s="22" t="s">
        <v>19</v>
      </c>
      <c r="C32" s="25">
        <v>264858000</v>
      </c>
      <c r="E32" s="27">
        <v>258507000</v>
      </c>
      <c r="G32" s="26">
        <f t="shared" si="0"/>
        <v>6351000</v>
      </c>
      <c r="H32" s="26"/>
      <c r="I32" s="10">
        <f t="shared" si="1"/>
        <v>0.024568000092840814</v>
      </c>
      <c r="K32" s="27">
        <v>260810000</v>
      </c>
      <c r="M32" s="12">
        <f t="shared" si="2"/>
        <v>4048000</v>
      </c>
      <c r="O32" s="10">
        <f t="shared" si="3"/>
        <v>0.01552087726697596</v>
      </c>
    </row>
    <row r="33" spans="1:15" ht="15">
      <c r="A33" s="22" t="s">
        <v>20</v>
      </c>
      <c r="C33" s="25">
        <v>27285000</v>
      </c>
      <c r="E33" s="27">
        <v>26934000</v>
      </c>
      <c r="G33" s="26">
        <f t="shared" si="0"/>
        <v>351000</v>
      </c>
      <c r="H33" s="26"/>
      <c r="I33" s="10">
        <f t="shared" si="1"/>
        <v>0.013031855647137446</v>
      </c>
      <c r="K33" s="27">
        <v>26646000</v>
      </c>
      <c r="M33" s="12">
        <f t="shared" si="2"/>
        <v>639000</v>
      </c>
      <c r="O33" s="10">
        <f t="shared" si="3"/>
        <v>0.023981085341139383</v>
      </c>
    </row>
    <row r="34" spans="1:15" ht="15">
      <c r="A34" s="22" t="s">
        <v>21</v>
      </c>
      <c r="C34" s="25">
        <v>110318000</v>
      </c>
      <c r="E34" s="27">
        <v>115582000</v>
      </c>
      <c r="G34" s="26">
        <f t="shared" si="0"/>
        <v>-5264000</v>
      </c>
      <c r="H34" s="26"/>
      <c r="I34" s="10">
        <f t="shared" si="1"/>
        <v>-0.04554342371649565</v>
      </c>
      <c r="K34" s="27">
        <v>111899000</v>
      </c>
      <c r="M34" s="12">
        <f t="shared" si="2"/>
        <v>-1581000</v>
      </c>
      <c r="O34" s="10">
        <f t="shared" si="3"/>
        <v>-0.014128812589924843</v>
      </c>
    </row>
    <row r="35" spans="1:15" ht="15">
      <c r="A35" s="22" t="s">
        <v>22</v>
      </c>
      <c r="C35" s="25">
        <v>7529000</v>
      </c>
      <c r="E35" s="27">
        <v>7574000</v>
      </c>
      <c r="G35" s="26">
        <f t="shared" si="0"/>
        <v>-45000</v>
      </c>
      <c r="H35" s="26"/>
      <c r="I35" s="10">
        <f t="shared" si="1"/>
        <v>-0.005941378399788751</v>
      </c>
      <c r="K35" s="27">
        <v>7456000.000000001</v>
      </c>
      <c r="M35" s="12">
        <f t="shared" si="2"/>
        <v>72999.99999999907</v>
      </c>
      <c r="O35" s="10">
        <f t="shared" si="3"/>
        <v>0.009790772532188715</v>
      </c>
    </row>
    <row r="36" spans="1:15" ht="15">
      <c r="A36" s="22" t="s">
        <v>23</v>
      </c>
      <c r="C36" s="27">
        <f>C16-SUM(C29:C35,C37:C48)</f>
        <v>98024000</v>
      </c>
      <c r="E36" s="27">
        <f>E50-SUM(E29:E35,E37:E48)</f>
        <v>100724000</v>
      </c>
      <c r="G36" s="26">
        <f t="shared" si="0"/>
        <v>-2700000</v>
      </c>
      <c r="H36" s="26"/>
      <c r="I36" s="10">
        <f t="shared" si="1"/>
        <v>-0.02680592510225964</v>
      </c>
      <c r="K36" s="27">
        <v>95513000</v>
      </c>
      <c r="M36" s="12">
        <f t="shared" si="2"/>
        <v>2511000</v>
      </c>
      <c r="O36" s="10">
        <f t="shared" si="3"/>
        <v>0.026289615026226797</v>
      </c>
    </row>
    <row r="37" spans="1:15" ht="15">
      <c r="A37" s="22" t="s">
        <v>24</v>
      </c>
      <c r="C37" s="25">
        <v>4960000</v>
      </c>
      <c r="E37" s="27">
        <v>4978000</v>
      </c>
      <c r="G37" s="26">
        <f t="shared" si="0"/>
        <v>-18000</v>
      </c>
      <c r="H37" s="26"/>
      <c r="I37" s="10">
        <f t="shared" si="1"/>
        <v>-0.0036159100040176776</v>
      </c>
      <c r="K37" s="27">
        <v>4803000</v>
      </c>
      <c r="M37" s="12">
        <f t="shared" si="2"/>
        <v>157000</v>
      </c>
      <c r="O37" s="10">
        <f t="shared" si="3"/>
        <v>0.03268790339371226</v>
      </c>
    </row>
    <row r="38" spans="1:15" ht="15">
      <c r="A38" s="22" t="s">
        <v>25</v>
      </c>
      <c r="C38" s="25">
        <v>34512000</v>
      </c>
      <c r="E38" s="27">
        <v>30109000</v>
      </c>
      <c r="G38" s="26">
        <f t="shared" si="0"/>
        <v>4403000</v>
      </c>
      <c r="H38" s="26"/>
      <c r="I38" s="10">
        <f t="shared" si="1"/>
        <v>0.14623534491348103</v>
      </c>
      <c r="K38" s="27">
        <v>30016000</v>
      </c>
      <c r="M38" s="12">
        <f t="shared" si="2"/>
        <v>4496000</v>
      </c>
      <c r="O38" s="10">
        <f t="shared" si="3"/>
        <v>0.1497867803837953</v>
      </c>
    </row>
    <row r="39" spans="1:15" ht="15">
      <c r="A39" s="22" t="s">
        <v>26</v>
      </c>
      <c r="C39" s="25">
        <v>27629000</v>
      </c>
      <c r="E39" s="27">
        <v>14627000</v>
      </c>
      <c r="G39" s="26">
        <f t="shared" si="0"/>
        <v>13002000</v>
      </c>
      <c r="H39" s="26"/>
      <c r="I39" s="10">
        <f t="shared" si="1"/>
        <v>0.8889040814931292</v>
      </c>
      <c r="K39" s="27">
        <v>43117999.99999999</v>
      </c>
      <c r="M39" s="12">
        <f t="shared" si="2"/>
        <v>-15488999.999999993</v>
      </c>
      <c r="O39" s="10">
        <f t="shared" si="3"/>
        <v>-0.35922352613757585</v>
      </c>
    </row>
    <row r="40" spans="1:15" ht="15">
      <c r="A40" s="22" t="s">
        <v>27</v>
      </c>
      <c r="C40" s="25">
        <v>121038000</v>
      </c>
      <c r="E40" s="27">
        <v>114113000</v>
      </c>
      <c r="G40" s="26">
        <f t="shared" si="0"/>
        <v>6925000</v>
      </c>
      <c r="H40" s="26"/>
      <c r="I40" s="10">
        <f t="shared" si="1"/>
        <v>0.06068546090278934</v>
      </c>
      <c r="K40" s="27">
        <v>105175000</v>
      </c>
      <c r="M40" s="12">
        <f t="shared" si="2"/>
        <v>15863000</v>
      </c>
      <c r="O40" s="10">
        <f t="shared" si="3"/>
        <v>0.15082481578321844</v>
      </c>
    </row>
    <row r="41" spans="1:15" ht="15">
      <c r="A41" s="22" t="s">
        <v>28</v>
      </c>
      <c r="C41" s="25">
        <v>13502000</v>
      </c>
      <c r="E41" s="12">
        <v>14163000</v>
      </c>
      <c r="G41" s="26">
        <f t="shared" si="0"/>
        <v>-661000</v>
      </c>
      <c r="H41" s="26"/>
      <c r="I41" s="10">
        <f t="shared" si="1"/>
        <v>-0.04667090305726188</v>
      </c>
      <c r="K41" s="12">
        <v>11866000</v>
      </c>
      <c r="M41" s="12">
        <f t="shared" si="2"/>
        <v>1636000</v>
      </c>
      <c r="O41" s="10">
        <f t="shared" si="3"/>
        <v>0.1378729142086634</v>
      </c>
    </row>
    <row r="42" spans="1:15" ht="15">
      <c r="A42" s="22" t="s">
        <v>30</v>
      </c>
      <c r="C42" s="25">
        <v>146693000</v>
      </c>
      <c r="E42" s="27">
        <v>141700000</v>
      </c>
      <c r="G42" s="26">
        <f t="shared" si="0"/>
        <v>4993000</v>
      </c>
      <c r="H42" s="26"/>
      <c r="I42" s="10">
        <f t="shared" si="1"/>
        <v>0.035236414961185604</v>
      </c>
      <c r="K42" s="27">
        <v>142575000</v>
      </c>
      <c r="M42" s="12">
        <f t="shared" si="2"/>
        <v>4118000</v>
      </c>
      <c r="O42" s="10">
        <f t="shared" si="3"/>
        <v>0.02888304401192355</v>
      </c>
    </row>
    <row r="43" spans="1:15" ht="15">
      <c r="A43" s="22" t="s">
        <v>31</v>
      </c>
      <c r="C43" s="25">
        <v>22921000</v>
      </c>
      <c r="E43" s="27">
        <v>22617000</v>
      </c>
      <c r="G43" s="26">
        <f t="shared" si="0"/>
        <v>304000</v>
      </c>
      <c r="H43" s="26"/>
      <c r="I43" s="10">
        <f t="shared" si="1"/>
        <v>0.013441216783835168</v>
      </c>
      <c r="K43" s="27">
        <v>22313000.000000004</v>
      </c>
      <c r="M43" s="12">
        <f t="shared" si="2"/>
        <v>607999.9999999963</v>
      </c>
      <c r="O43" s="10">
        <f t="shared" si="3"/>
        <v>0.02724868910500588</v>
      </c>
    </row>
    <row r="44" spans="1:15" ht="15">
      <c r="A44" s="22" t="s">
        <v>32</v>
      </c>
      <c r="C44" s="25">
        <v>3120133000</v>
      </c>
      <c r="E44" s="27">
        <v>3021961000</v>
      </c>
      <c r="G44" s="26">
        <f t="shared" si="0"/>
        <v>98172000</v>
      </c>
      <c r="H44" s="26"/>
      <c r="I44" s="10">
        <f t="shared" si="1"/>
        <v>0.03248619025857713</v>
      </c>
      <c r="K44" s="27">
        <v>2929894999.9999995</v>
      </c>
      <c r="M44" s="12">
        <f t="shared" si="2"/>
        <v>190238000.00000048</v>
      </c>
      <c r="O44" s="10">
        <f t="shared" si="3"/>
        <v>0.06492997189319089</v>
      </c>
    </row>
    <row r="45" spans="1:15" ht="15">
      <c r="A45" s="22" t="s">
        <v>33</v>
      </c>
      <c r="C45" s="25">
        <v>68108000</v>
      </c>
      <c r="E45" s="27">
        <v>66475000</v>
      </c>
      <c r="G45" s="26">
        <f t="shared" si="0"/>
        <v>1633000</v>
      </c>
      <c r="H45" s="26"/>
      <c r="I45" s="10">
        <f t="shared" si="1"/>
        <v>0.024565626175253853</v>
      </c>
      <c r="K45" s="27">
        <v>66050999.999999985</v>
      </c>
      <c r="L45" s="30"/>
      <c r="M45" s="12">
        <f t="shared" si="2"/>
        <v>2057000.000000015</v>
      </c>
      <c r="O45" s="10">
        <f t="shared" si="3"/>
        <v>0.031142601928812817</v>
      </c>
    </row>
    <row r="46" spans="1:15" ht="15">
      <c r="A46" s="22" t="s">
        <v>34</v>
      </c>
      <c r="C46" s="25">
        <v>1085000</v>
      </c>
      <c r="E46" s="27">
        <v>1182000</v>
      </c>
      <c r="G46" s="26">
        <f t="shared" si="0"/>
        <v>-97000</v>
      </c>
      <c r="H46" s="26"/>
      <c r="I46" s="10">
        <f t="shared" si="1"/>
        <v>-0.08206429780033841</v>
      </c>
      <c r="K46" s="27">
        <v>1088000</v>
      </c>
      <c r="M46" s="12">
        <f t="shared" si="2"/>
        <v>-3000</v>
      </c>
      <c r="O46" s="10">
        <f t="shared" si="3"/>
        <v>-0.0027573529411764708</v>
      </c>
    </row>
    <row r="47" spans="1:15" ht="15">
      <c r="A47" s="31" t="s">
        <v>35</v>
      </c>
      <c r="B47" s="20"/>
      <c r="C47" s="32">
        <v>71000</v>
      </c>
      <c r="D47" s="20"/>
      <c r="E47" s="33">
        <v>0</v>
      </c>
      <c r="F47" s="20"/>
      <c r="G47" s="26">
        <f t="shared" si="0"/>
        <v>71000</v>
      </c>
      <c r="H47" s="26"/>
      <c r="I47" s="34" t="str">
        <f>IF(E47=0,"        NA",G47/E47)</f>
        <v>        NA</v>
      </c>
      <c r="J47" s="20"/>
      <c r="K47" s="33">
        <v>134000</v>
      </c>
      <c r="L47" s="20"/>
      <c r="M47" s="12">
        <f t="shared" si="2"/>
        <v>-63000</v>
      </c>
      <c r="N47" s="20"/>
      <c r="O47" s="17">
        <f t="shared" si="3"/>
        <v>-0.4701492537313433</v>
      </c>
    </row>
    <row r="48" spans="1:15" ht="15">
      <c r="A48" s="31" t="s">
        <v>37</v>
      </c>
      <c r="B48" s="20"/>
      <c r="C48" s="35">
        <v>0</v>
      </c>
      <c r="D48" s="20"/>
      <c r="E48" s="15">
        <v>0</v>
      </c>
      <c r="F48" s="20"/>
      <c r="G48" s="15">
        <f t="shared" si="0"/>
        <v>0</v>
      </c>
      <c r="H48" s="36"/>
      <c r="I48" s="37" t="str">
        <f>IF(E48=0,"        NA",G48/E48)</f>
        <v>        NA</v>
      </c>
      <c r="J48" s="20"/>
      <c r="K48" s="15">
        <v>0</v>
      </c>
      <c r="L48" s="20"/>
      <c r="M48" s="15">
        <f t="shared" si="2"/>
        <v>0</v>
      </c>
      <c r="N48" s="20"/>
      <c r="O48" s="43" t="s">
        <v>29</v>
      </c>
    </row>
    <row r="49" spans="1:15" ht="15">
      <c r="A49" s="22"/>
      <c r="B49" s="20"/>
      <c r="D49" s="20"/>
      <c r="F49" s="20"/>
      <c r="H49" s="20"/>
      <c r="J49" s="20"/>
      <c r="L49" s="20"/>
      <c r="N49" s="20"/>
      <c r="O49" s="10"/>
    </row>
    <row r="50" spans="1:15" ht="16.5" thickBot="1">
      <c r="A50" s="38" t="s">
        <v>38</v>
      </c>
      <c r="B50" s="20"/>
      <c r="C50" s="39">
        <f>SUM(C29:C48)</f>
        <v>4736155000</v>
      </c>
      <c r="D50" s="3"/>
      <c r="E50" s="39">
        <f>E16</f>
        <v>4611741000</v>
      </c>
      <c r="F50" s="3"/>
      <c r="G50" s="40">
        <f>SUM(G29:G48)</f>
        <v>124414000</v>
      </c>
      <c r="H50" s="41"/>
      <c r="I50" s="21">
        <f>IF(E50=0,0,G50/E50)</f>
        <v>0.026977664183656453</v>
      </c>
      <c r="J50" s="3"/>
      <c r="K50" s="39">
        <f>SUM(K29:K48)</f>
        <v>4503456114</v>
      </c>
      <c r="L50" s="3"/>
      <c r="M50" s="40">
        <f>SUM(M29:M48)</f>
        <v>232698886.0000006</v>
      </c>
      <c r="N50" s="3"/>
      <c r="O50" s="21">
        <f>+M50/K50</f>
        <v>0.051671178781248495</v>
      </c>
    </row>
    <row r="51" spans="2:14" ht="15.75" thickTop="1">
      <c r="B51" s="20"/>
      <c r="F51" s="20"/>
      <c r="H51" s="20"/>
      <c r="J51" s="20"/>
      <c r="L51" s="20"/>
      <c r="N51" s="20"/>
    </row>
    <row r="52" spans="2:13" ht="15">
      <c r="B52" s="20"/>
      <c r="C52" s="42"/>
      <c r="K52" s="42"/>
      <c r="M52" s="42"/>
    </row>
    <row r="58" ht="15">
      <c r="A58" s="22"/>
    </row>
  </sheetData>
  <sheetProtection/>
  <mergeCells count="13">
    <mergeCell ref="A1:O1"/>
    <mergeCell ref="A2:O2"/>
    <mergeCell ref="A3:O3"/>
    <mergeCell ref="A4:O4"/>
    <mergeCell ref="A5:O5"/>
    <mergeCell ref="C7:I7"/>
    <mergeCell ref="M7:O7"/>
    <mergeCell ref="A21:O21"/>
    <mergeCell ref="A22:O22"/>
    <mergeCell ref="A23:O23"/>
    <mergeCell ref="A24:O24"/>
    <mergeCell ref="C26:I26"/>
    <mergeCell ref="M26:O26"/>
  </mergeCells>
  <printOptions horizontalCentered="1"/>
  <pageMargins left="0.5" right="0.5" top="0.75" bottom="1" header="0.5" footer="0.5"/>
  <pageSetup fitToHeight="1" fitToWidth="1" horizontalDpi="600" verticalDpi="600" orientation="portrait" scale="66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Tennessee: Finance &amp;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W. Brown</dc:creator>
  <cp:keywords/>
  <dc:description/>
  <cp:lastModifiedBy>Windows User</cp:lastModifiedBy>
  <cp:lastPrinted>2015-01-08T17:38:20Z</cp:lastPrinted>
  <dcterms:created xsi:type="dcterms:W3CDTF">2015-01-08T17:33:42Z</dcterms:created>
  <dcterms:modified xsi:type="dcterms:W3CDTF">2015-05-26T16:41:35Z</dcterms:modified>
  <cp:category/>
  <cp:version/>
  <cp:contentType/>
  <cp:contentStatus/>
</cp:coreProperties>
</file>