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tennessee-my.sharepoint.com/personal/bg44030_tn_gov/Documents/Desktop/"/>
    </mc:Choice>
  </mc:AlternateContent>
  <xr:revisionPtr revIDLastSave="806" documentId="8_{4DC8C62F-43F0-4252-A913-2C49204FE50B}" xr6:coauthVersionLast="47" xr6:coauthVersionMax="47" xr10:uidLastSave="{3D207085-03AF-475D-80C0-9785E015CB27}"/>
  <bookViews>
    <workbookView xWindow="-108" yWindow="-108" windowWidth="23256" windowHeight="12576" xr2:uid="{C858B675-AFA1-46CF-8686-FA2FE56FE32F}"/>
  </bookViews>
  <sheets>
    <sheet name="Sheet1" sheetId="1" r:id="rId1"/>
  </sheets>
  <definedNames>
    <definedName name="_xlnm.Print_Area" localSheetId="0">Sheet1!$A$1:$Z$37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4" i="1" l="1"/>
  <c r="X14" i="1"/>
  <c r="Z16" i="1"/>
  <c r="Y14" i="1"/>
  <c r="Z14" i="1"/>
  <c r="X16" i="1"/>
  <c r="Y16" i="1"/>
  <c r="R16" i="1"/>
  <c r="Q16" i="1"/>
  <c r="R15" i="1"/>
  <c r="Q15" i="1"/>
  <c r="R18" i="1"/>
  <c r="V16" i="1"/>
  <c r="U16" i="1"/>
  <c r="T16" i="1"/>
  <c r="O16" i="1"/>
  <c r="N16" i="1"/>
  <c r="M16" i="1"/>
  <c r="L16" i="1"/>
  <c r="K16" i="1"/>
  <c r="J16" i="1"/>
  <c r="I16" i="1"/>
  <c r="H16" i="1"/>
  <c r="G16" i="1"/>
  <c r="F16" i="1"/>
  <c r="E16" i="1"/>
  <c r="D16" i="1"/>
  <c r="K15" i="1"/>
  <c r="V18" i="1"/>
  <c r="U18" i="1"/>
  <c r="T18" i="1"/>
  <c r="D14" i="1"/>
  <c r="Q18" i="1"/>
  <c r="O18" i="1"/>
  <c r="N18" i="1"/>
  <c r="M18" i="1"/>
  <c r="L18" i="1"/>
  <c r="K18" i="1"/>
  <c r="J18" i="1"/>
  <c r="I18" i="1"/>
  <c r="H18" i="1"/>
  <c r="G18" i="1"/>
  <c r="F18" i="1"/>
  <c r="E18" i="1"/>
  <c r="D18" i="1"/>
  <c r="U15" i="1"/>
  <c r="T15" i="1"/>
  <c r="U14" i="1"/>
  <c r="V14" i="1" l="1"/>
  <c r="R14" i="1"/>
  <c r="Q14" i="1"/>
  <c r="Q22" i="1" s="1"/>
  <c r="O14" i="1"/>
  <c r="N14" i="1"/>
  <c r="N22" i="1" s="1"/>
  <c r="M14" i="1"/>
  <c r="L14" i="1"/>
  <c r="K14" i="1"/>
  <c r="J14" i="1"/>
  <c r="I14" i="1"/>
  <c r="H14" i="1"/>
  <c r="G14" i="1"/>
  <c r="G22" i="1" s="1"/>
  <c r="F14" i="1"/>
  <c r="E14" i="1"/>
  <c r="E22" i="1" s="1"/>
  <c r="V15" i="1"/>
  <c r="O15" i="1"/>
  <c r="N15" i="1"/>
  <c r="M15" i="1"/>
  <c r="L15" i="1"/>
  <c r="J15" i="1"/>
  <c r="I15" i="1"/>
  <c r="H15" i="1"/>
  <c r="G15" i="1"/>
  <c r="F15" i="1"/>
  <c r="E15" i="1"/>
  <c r="D15" i="1"/>
  <c r="O21" i="1"/>
  <c r="N21" i="1"/>
  <c r="M21" i="1"/>
  <c r="L21" i="1"/>
  <c r="K21" i="1"/>
  <c r="J21" i="1"/>
  <c r="I21" i="1"/>
  <c r="H21" i="1"/>
  <c r="G21" i="1"/>
  <c r="F21" i="1"/>
  <c r="E21" i="1"/>
  <c r="D21" i="1"/>
  <c r="Z18" i="1"/>
  <c r="Z19" i="1" s="1"/>
  <c r="Z17" i="1" s="1"/>
  <c r="Y18" i="1"/>
  <c r="Y19" i="1" s="1"/>
  <c r="Y17" i="1" s="1"/>
  <c r="Y21" i="1" s="1"/>
  <c r="X18" i="1"/>
  <c r="X19" i="1" s="1"/>
  <c r="X17" i="1" l="1"/>
  <c r="M22" i="1"/>
  <c r="O22" i="1"/>
  <c r="R22" i="1"/>
  <c r="Q23" i="1" s="1"/>
  <c r="X21" i="1" l="1"/>
  <c r="Z21" i="1"/>
  <c r="X22" i="1" l="1"/>
  <c r="I19" i="1" l="1"/>
  <c r="I20" i="1" s="1"/>
  <c r="I22" i="1" s="1"/>
  <c r="K19" i="1"/>
  <c r="K20" i="1" s="1"/>
  <c r="K22" i="1" s="1"/>
  <c r="J19" i="1"/>
  <c r="J20" i="1" s="1"/>
  <c r="J22" i="1" s="1"/>
  <c r="N19" i="1"/>
  <c r="N20" i="1" s="1"/>
  <c r="M19" i="1"/>
  <c r="M20" i="1" s="1"/>
  <c r="T20" i="1"/>
  <c r="T21" i="1" s="1"/>
  <c r="T17" i="1" s="1"/>
  <c r="T22" i="1" s="1"/>
  <c r="U20" i="1"/>
  <c r="U21" i="1" s="1"/>
  <c r="U17" i="1" s="1"/>
  <c r="U22" i="1" s="1"/>
  <c r="O19" i="1"/>
  <c r="O20" i="1" s="1"/>
  <c r="E19" i="1"/>
  <c r="E20" i="1" s="1"/>
  <c r="L19" i="1"/>
  <c r="L20" i="1" s="1"/>
  <c r="L22" i="1" s="1"/>
  <c r="F19" i="1"/>
  <c r="F20" i="1" s="1"/>
  <c r="F22" i="1" s="1"/>
  <c r="D19" i="1"/>
  <c r="D20" i="1" s="1"/>
  <c r="D22" i="1" s="1"/>
  <c r="H19" i="1"/>
  <c r="H20" i="1" s="1"/>
  <c r="H22" i="1" s="1"/>
  <c r="G19" i="1"/>
  <c r="G20" i="1" s="1"/>
  <c r="X23" i="1"/>
  <c r="V20" i="1"/>
  <c r="V21" i="1" s="1"/>
  <c r="V17" i="1" s="1"/>
  <c r="V22" i="1" s="1"/>
  <c r="D23" i="1" l="1"/>
  <c r="J23" i="1"/>
  <c r="T23" i="1"/>
</calcChain>
</file>

<file path=xl/sharedStrings.xml><?xml version="1.0" encoding="utf-8"?>
<sst xmlns="http://schemas.openxmlformats.org/spreadsheetml/2006/main" count="122" uniqueCount="61">
  <si>
    <t>Seed Control</t>
  </si>
  <si>
    <t>Method Code 5210 B 6.b</t>
  </si>
  <si>
    <t>Blank</t>
  </si>
  <si>
    <t>Seed Solutions</t>
  </si>
  <si>
    <t>***</t>
  </si>
  <si>
    <t>Seed used</t>
  </si>
  <si>
    <t>Bottle #</t>
  </si>
  <si>
    <t>Initial DO (D₁)</t>
  </si>
  <si>
    <t>Initial DO (B₁)</t>
  </si>
  <si>
    <t>Final DO (D₂)</t>
  </si>
  <si>
    <t>(-) Final DO (D₂)</t>
  </si>
  <si>
    <t>Final DO (B₂)</t>
  </si>
  <si>
    <t>Oxygen Demand</t>
  </si>
  <si>
    <t>Demand/ Volume</t>
  </si>
  <si>
    <t xml:space="preserve">Dilution Factor </t>
  </si>
  <si>
    <t>Average</t>
  </si>
  <si>
    <t>BOD₅ Worksheet                    </t>
  </si>
  <si>
    <t>LFB</t>
  </si>
  <si>
    <t>Influent</t>
  </si>
  <si>
    <t>      Seed used per bottle:</t>
  </si>
  <si>
    <t>Sample in mL</t>
  </si>
  <si>
    <t>ezGGA</t>
  </si>
  <si>
    <t>Values can be changed</t>
  </si>
  <si>
    <t>Effluent &amp;GGA</t>
  </si>
  <si>
    <t>Initial DO 7.5-9</t>
  </si>
  <si>
    <t>If a BOD bottle does not deplete 2.0 mg/L or depletes to less than 1.0 mg/L, then the values read FAIL in one of the fields and will not calculate BOD in that column.</t>
  </si>
  <si>
    <t>Depletion &lt;0.2</t>
  </si>
  <si>
    <t>If the seed control fails completely, it will not calculate Influent and Effluent BOD or GGA.</t>
  </si>
  <si>
    <t>Average per 1 mL seed</t>
  </si>
  <si>
    <t>All dilution factors can be changed (except Blanks) to suit the needs of the operator.</t>
  </si>
  <si>
    <t>Dilution factor for ezGGA</t>
  </si>
  <si>
    <t>Duplicate</t>
  </si>
  <si>
    <t>Standard Methods 23rd Edition, 5210 B, 2016                    </t>
  </si>
  <si>
    <t>Should be between 0.6-1.0</t>
  </si>
  <si>
    <t>Residual DO &gt;1</t>
  </si>
  <si>
    <t>Residual DO &gt;1.0</t>
  </si>
  <si>
    <t>Depletion &gt;2</t>
  </si>
  <si>
    <t>Negative Depletion</t>
  </si>
  <si>
    <t>Demand per 1 mL seed</t>
  </si>
  <si>
    <t>0.6-1.0 range</t>
  </si>
  <si>
    <t>Effluent/GGA Average</t>
  </si>
  <si>
    <t>Reason for failure</t>
  </si>
  <si>
    <t xml:space="preserve">  BOD values have fallen outside acceptance parameters and the data in the whole column is unusable.</t>
  </si>
  <si>
    <t xml:space="preserve">Cells contain formulas and should not be changed  </t>
  </si>
  <si>
    <t>± 30.5 range</t>
  </si>
  <si>
    <t>Method Code 5210 B 4,5.d</t>
  </si>
  <si>
    <t>If a Blank  depletes more than 0.2 mg/L or gains DO, then the values read FAIL  and will not calcualte the Blank in that column.</t>
  </si>
  <si>
    <t xml:space="preserve">If the seed control for a particular bottle passes initial depletion but fails the range of 0.6-1.0 mg/L, it will not calculate for that column. </t>
  </si>
  <si>
    <t>All formulas account for rounding</t>
  </si>
  <si>
    <r>
      <t xml:space="preserve">Operator in:_____________    Operator out:___________             Incubation temp: 20 </t>
    </r>
    <r>
      <rPr>
        <sz val="14"/>
        <rFont val="Calibri"/>
        <family val="2"/>
      </rPr>
      <t>±</t>
    </r>
    <r>
      <rPr>
        <sz val="10.5"/>
        <rFont val="Calibri"/>
        <family val="2"/>
      </rPr>
      <t xml:space="preserve"> 1</t>
    </r>
    <r>
      <rPr>
        <sz val="10.5"/>
        <rFont val="Tahoma"/>
        <family val="2"/>
      </rPr>
      <t>℃</t>
    </r>
  </si>
  <si>
    <t>Initial  Temp: 20 +/- 3℃</t>
  </si>
  <si>
    <t>Time in: ____________         Time out: ____________  Dilution water temp_______</t>
  </si>
  <si>
    <t>Seed Control Factor</t>
  </si>
  <si>
    <t>Net Depletion</t>
  </si>
  <si>
    <t>5day BOD mg/L</t>
  </si>
  <si>
    <t>Seeding?</t>
  </si>
  <si>
    <t>yes</t>
  </si>
  <si>
    <t>Final Effluent</t>
  </si>
  <si>
    <t xml:space="preserve">This BOD calculator is designed for either BOD or CBOD.  </t>
  </si>
  <si>
    <t xml:space="preserve"> If performing BOD without seeding, delete  "yes" in cell Y6 , then type zero (0) in cell R7, however, there will need to be information in the seed control section for information to calculate in the average in effluent and influent sections.</t>
  </si>
  <si>
    <t>Influent pH________  Effluent pH_________  Influent Temp_________ Effluent Temp_________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</si>
</sst>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sz val="8"/>
      <name val="Calibri"/>
      <family val="2"/>
      <scheme val="minor"/>
    </font>
    <font>
      <sz val="14"/>
      <color theme="0"/>
      <name val="Calibri"/>
      <family val="2"/>
      <scheme val="minor"/>
    </font>
    <font>
      <sz val="14"/>
      <color rgb="FF000000"/>
      <name val="Calibri"/>
      <family val="2"/>
      <scheme val="minor"/>
    </font>
    <font>
      <sz val="14"/>
      <color theme="1"/>
      <name val="Calibri"/>
      <family val="2"/>
      <scheme val="minor"/>
    </font>
    <font>
      <sz val="14"/>
      <color rgb="FFFF0000"/>
      <name val="Calibri"/>
      <family val="2"/>
      <scheme val="minor"/>
    </font>
    <font>
      <b/>
      <sz val="14"/>
      <name val="Calibri"/>
      <family val="2"/>
      <scheme val="minor"/>
    </font>
    <font>
      <b/>
      <sz val="14"/>
      <color rgb="FF000000"/>
      <name val="Calibri"/>
      <family val="2"/>
      <scheme val="minor"/>
    </font>
    <font>
      <sz val="14"/>
      <name val="Calibri"/>
      <family val="2"/>
      <scheme val="minor"/>
    </font>
    <font>
      <sz val="14"/>
      <color rgb="FF0C0C0C"/>
      <name val="Calibri"/>
      <family val="2"/>
      <scheme val="minor"/>
    </font>
    <font>
      <sz val="22"/>
      <color theme="0"/>
      <name val="Calibri"/>
      <family val="2"/>
      <scheme val="minor"/>
    </font>
    <font>
      <sz val="16"/>
      <color theme="1"/>
      <name val="Calibri"/>
      <family val="2"/>
      <scheme val="minor"/>
    </font>
    <font>
      <sz val="16"/>
      <color rgb="FF000000"/>
      <name val="Calibri"/>
      <family val="2"/>
      <scheme val="minor"/>
    </font>
    <font>
      <sz val="14"/>
      <color rgb="FF000000"/>
      <name val="Calibri"/>
      <family val="2"/>
    </font>
    <font>
      <sz val="14"/>
      <name val="Calibri"/>
      <family val="2"/>
    </font>
    <font>
      <sz val="10.5"/>
      <name val="Calibri"/>
      <family val="2"/>
    </font>
    <font>
      <sz val="10.5"/>
      <name val="Tahoma"/>
      <family val="2"/>
    </font>
  </fonts>
  <fills count="10">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FF7171"/>
        <bgColor indexed="64"/>
      </patternFill>
    </fill>
    <fill>
      <patternFill patternType="solid">
        <fgColor theme="0"/>
        <bgColor indexed="64"/>
      </patternFill>
    </fill>
    <fill>
      <patternFill patternType="solid">
        <fgColor rgb="FFDDDDDD"/>
        <bgColor indexed="64"/>
      </patternFill>
    </fill>
    <fill>
      <patternFill patternType="solid">
        <fgColor theme="9" tint="0.79998168889431442"/>
        <bgColor indexed="64"/>
      </patternFill>
    </fill>
  </fills>
  <borders count="34">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medium">
        <color theme="5" tint="-0.499984740745262"/>
      </top>
      <bottom style="thin">
        <color theme="5" tint="-0.499984740745262"/>
      </bottom>
      <diagonal/>
    </border>
    <border>
      <left style="thin">
        <color theme="5" tint="-0.499984740745262"/>
      </left>
      <right style="thin">
        <color theme="5" tint="-0.499984740745262"/>
      </right>
      <top style="medium">
        <color theme="5" tint="-0.499984740745262"/>
      </top>
      <bottom style="thin">
        <color theme="5" tint="-0.499984740745262"/>
      </bottom>
      <diagonal/>
    </border>
    <border>
      <left style="thin">
        <color theme="5" tint="-0.499984740745262"/>
      </left>
      <right style="medium">
        <color theme="5" tint="-0.499984740745262"/>
      </right>
      <top style="medium">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medium">
        <color theme="5" tint="-0.499984740745262"/>
      </right>
      <top style="thin">
        <color theme="5" tint="-0.499984740745262"/>
      </top>
      <bottom/>
      <diagonal/>
    </border>
    <border>
      <left style="medium">
        <color theme="5" tint="-0.499984740745262"/>
      </left>
      <right style="thin">
        <color theme="5" tint="-0.499984740745262"/>
      </right>
      <top style="thin">
        <color theme="5" tint="-0.499984740745262"/>
      </top>
      <bottom/>
      <diagonal/>
    </border>
    <border>
      <left style="thin">
        <color theme="5" tint="-0.499984740745262"/>
      </left>
      <right/>
      <top style="medium">
        <color theme="5" tint="-0.499984740745262"/>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style="thin">
        <color theme="5" tint="-0.499984740745262"/>
      </left>
      <right/>
      <top style="thin">
        <color theme="5" tint="-0.499984740745262"/>
      </top>
      <bottom style="medium">
        <color theme="5" tint="-0.499984740745262"/>
      </bottom>
      <diagonal/>
    </border>
    <border>
      <left style="medium">
        <color indexed="64"/>
      </left>
      <right style="thin">
        <color theme="5" tint="-0.499984740745262"/>
      </right>
      <top style="medium">
        <color indexed="64"/>
      </top>
      <bottom style="thin">
        <color theme="5" tint="-0.499984740745262"/>
      </bottom>
      <diagonal/>
    </border>
    <border>
      <left style="thin">
        <color theme="5" tint="-0.499984740745262"/>
      </left>
      <right style="thin">
        <color theme="5" tint="-0.499984740745262"/>
      </right>
      <top style="medium">
        <color indexed="64"/>
      </top>
      <bottom style="thin">
        <color theme="5" tint="-0.499984740745262"/>
      </bottom>
      <diagonal/>
    </border>
    <border>
      <left style="thin">
        <color theme="5" tint="-0.499984740745262"/>
      </left>
      <right style="medium">
        <color indexed="64"/>
      </right>
      <top style="medium">
        <color indexed="64"/>
      </top>
      <bottom style="thin">
        <color theme="5" tint="-0.499984740745262"/>
      </bottom>
      <diagonal/>
    </border>
    <border>
      <left style="medium">
        <color indexed="64"/>
      </left>
      <right style="thin">
        <color theme="5" tint="-0.499984740745262"/>
      </right>
      <top style="thin">
        <color theme="5" tint="-0.499984740745262"/>
      </top>
      <bottom style="thin">
        <color theme="5" tint="-0.499984740745262"/>
      </bottom>
      <diagonal/>
    </border>
    <border>
      <left style="thin">
        <color theme="5" tint="-0.499984740745262"/>
      </left>
      <right style="medium">
        <color indexed="64"/>
      </right>
      <top style="thin">
        <color theme="5" tint="-0.499984740745262"/>
      </top>
      <bottom style="thin">
        <color theme="5" tint="-0.499984740745262"/>
      </bottom>
      <diagonal/>
    </border>
    <border>
      <left style="medium">
        <color indexed="64"/>
      </left>
      <right style="thin">
        <color theme="5" tint="-0.499984740745262"/>
      </right>
      <top style="thin">
        <color theme="5" tint="-0.499984740745262"/>
      </top>
      <bottom style="medium">
        <color indexed="64"/>
      </bottom>
      <diagonal/>
    </border>
    <border>
      <left style="thin">
        <color theme="5" tint="-0.499984740745262"/>
      </left>
      <right style="thin">
        <color theme="5" tint="-0.499984740745262"/>
      </right>
      <top style="thin">
        <color theme="5" tint="-0.499984740745262"/>
      </top>
      <bottom style="medium">
        <color indexed="64"/>
      </bottom>
      <diagonal/>
    </border>
    <border>
      <left style="thin">
        <color theme="5" tint="-0.499984740745262"/>
      </left>
      <right style="medium">
        <color indexed="64"/>
      </right>
      <top style="thin">
        <color theme="5" tint="-0.499984740745262"/>
      </top>
      <bottom style="medium">
        <color indexed="64"/>
      </bottom>
      <diagonal/>
    </border>
    <border>
      <left style="medium">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medium">
        <color theme="5" tint="-0.499984740745262"/>
      </right>
      <top style="thin">
        <color theme="5" tint="-0.499984740745262"/>
      </top>
      <bottom style="thin">
        <color theme="5" tint="-0.499984740745262"/>
      </bottom>
      <diagonal/>
    </border>
    <border>
      <left style="thin">
        <color theme="5" tint="-0.499984740745262"/>
      </left>
      <right/>
      <top style="medium">
        <color indexed="64"/>
      </top>
      <bottom style="thin">
        <color theme="5" tint="-0.499984740745262"/>
      </bottom>
      <diagonal/>
    </border>
    <border>
      <left style="thin">
        <color theme="5" tint="-0.499984740745262"/>
      </left>
      <right/>
      <top style="thin">
        <color theme="5" tint="-0.499984740745262"/>
      </top>
      <bottom style="medium">
        <color indexed="64"/>
      </bottom>
      <diagonal/>
    </border>
    <border>
      <left/>
      <right/>
      <top style="medium">
        <color theme="5" tint="-0.499984740745262"/>
      </top>
      <bottom/>
      <diagonal/>
    </border>
    <border>
      <left style="medium">
        <color theme="5" tint="-0.499984740745262"/>
      </left>
      <right/>
      <top style="thin">
        <color theme="5" tint="-0.499984740745262"/>
      </top>
      <bottom style="medium">
        <color indexed="64"/>
      </bottom>
      <diagonal/>
    </border>
    <border>
      <left/>
      <right/>
      <top style="thin">
        <color theme="5" tint="-0.499984740745262"/>
      </top>
      <bottom style="medium">
        <color indexed="64"/>
      </bottom>
      <diagonal/>
    </border>
    <border>
      <left/>
      <right style="thin">
        <color theme="5" tint="-0.499984740745262"/>
      </right>
      <top style="thin">
        <color theme="5" tint="-0.499984740745262"/>
      </top>
      <bottom style="medium">
        <color indexed="64"/>
      </bottom>
      <diagonal/>
    </border>
    <border>
      <left/>
      <right style="thin">
        <color theme="5" tint="-0.499984740745262"/>
      </right>
      <top style="thin">
        <color theme="5" tint="-0.499984740745262"/>
      </top>
      <bottom style="thin">
        <color theme="5" tint="-0.499984740745262"/>
      </bottom>
      <diagonal/>
    </border>
  </borders>
  <cellStyleXfs count="1">
    <xf numFmtId="0" fontId="0" fillId="0" borderId="0"/>
  </cellStyleXfs>
  <cellXfs count="112">
    <xf numFmtId="0" fontId="0" fillId="0" borderId="0" xfId="0"/>
    <xf numFmtId="0" fontId="1" fillId="0" borderId="0" xfId="0" applyFont="1"/>
    <xf numFmtId="0" fontId="1" fillId="0" borderId="0" xfId="0" applyFont="1" applyAlignment="1">
      <alignment wrapText="1"/>
    </xf>
    <xf numFmtId="0" fontId="12" fillId="0" borderId="0" xfId="0" applyFont="1"/>
    <xf numFmtId="0" fontId="9" fillId="7" borderId="1" xfId="0" applyFont="1" applyFill="1" applyBorder="1" applyAlignment="1">
      <alignment horizontal="center" wrapText="1"/>
    </xf>
    <xf numFmtId="0" fontId="4" fillId="7" borderId="1" xfId="0" applyFont="1" applyFill="1" applyBorder="1" applyAlignment="1">
      <alignment horizontal="center" wrapText="1"/>
    </xf>
    <xf numFmtId="0" fontId="8" fillId="3" borderId="1" xfId="0" applyNumberFormat="1" applyFont="1" applyFill="1" applyBorder="1" applyAlignment="1">
      <alignment horizontal="center" wrapText="1"/>
    </xf>
    <xf numFmtId="0" fontId="8" fillId="3" borderId="1" xfId="0" applyFont="1" applyFill="1" applyBorder="1" applyAlignment="1">
      <alignment horizontal="center" wrapText="1"/>
    </xf>
    <xf numFmtId="0" fontId="9" fillId="3" borderId="1" xfId="0" applyFont="1" applyFill="1" applyBorder="1" applyAlignment="1">
      <alignment horizontal="center" wrapText="1"/>
    </xf>
    <xf numFmtId="0" fontId="4" fillId="4" borderId="1" xfId="0" applyFont="1" applyFill="1" applyBorder="1" applyAlignment="1">
      <alignment horizontal="center" wrapText="1"/>
    </xf>
    <xf numFmtId="0" fontId="4" fillId="4" borderId="1" xfId="0" quotePrefix="1" applyFont="1" applyFill="1" applyBorder="1" applyAlignment="1">
      <alignment horizontal="center" wrapText="1"/>
    </xf>
    <xf numFmtId="0" fontId="9" fillId="7" borderId="5" xfId="0" applyFont="1" applyFill="1" applyBorder="1" applyAlignment="1">
      <alignment horizontal="center" wrapText="1"/>
    </xf>
    <xf numFmtId="0" fontId="4" fillId="7" borderId="5" xfId="0" applyFont="1" applyFill="1" applyBorder="1" applyAlignment="1">
      <alignment horizontal="center" wrapText="1"/>
    </xf>
    <xf numFmtId="0" fontId="8" fillId="3" borderId="6" xfId="0" applyFont="1" applyFill="1" applyBorder="1" applyAlignment="1">
      <alignment horizontal="center" wrapText="1"/>
    </xf>
    <xf numFmtId="0" fontId="9" fillId="3" borderId="6" xfId="0" applyFont="1" applyFill="1" applyBorder="1" applyAlignment="1">
      <alignment horizontal="center" wrapText="1"/>
    </xf>
    <xf numFmtId="0" fontId="4" fillId="4" borderId="6" xfId="0" quotePrefix="1" applyFont="1" applyFill="1" applyBorder="1" applyAlignment="1">
      <alignment horizontal="center" wrapText="1"/>
    </xf>
    <xf numFmtId="0" fontId="4" fillId="4" borderId="6" xfId="0" applyFont="1" applyFill="1" applyBorder="1" applyAlignment="1">
      <alignment horizontal="center" wrapText="1"/>
    </xf>
    <xf numFmtId="0" fontId="9" fillId="7" borderId="7" xfId="0" applyFont="1" applyFill="1" applyBorder="1" applyAlignment="1">
      <alignment horizontal="center" wrapText="1"/>
    </xf>
    <xf numFmtId="0" fontId="10" fillId="7" borderId="5" xfId="0" applyFont="1" applyFill="1" applyBorder="1" applyAlignment="1">
      <alignment horizontal="center" wrapText="1"/>
    </xf>
    <xf numFmtId="0" fontId="9" fillId="7" borderId="10" xfId="0" applyFont="1" applyFill="1" applyBorder="1" applyAlignment="1">
      <alignment horizontal="center" wrapText="1"/>
    </xf>
    <xf numFmtId="0" fontId="7" fillId="3" borderId="10" xfId="0" applyFont="1" applyFill="1" applyBorder="1" applyAlignment="1">
      <alignment horizontal="center" wrapText="1"/>
    </xf>
    <xf numFmtId="0" fontId="8" fillId="3" borderId="5" xfId="0" applyFont="1" applyFill="1" applyBorder="1" applyAlignment="1">
      <alignment horizontal="center" wrapText="1"/>
    </xf>
    <xf numFmtId="0" fontId="9" fillId="3" borderId="5" xfId="0" applyFont="1" applyFill="1" applyBorder="1" applyAlignment="1">
      <alignment horizontal="center" wrapText="1"/>
    </xf>
    <xf numFmtId="0" fontId="4" fillId="4" borderId="5" xfId="0" quotePrefix="1" applyFont="1" applyFill="1" applyBorder="1" applyAlignment="1">
      <alignment horizontal="center" wrapText="1"/>
    </xf>
    <xf numFmtId="0" fontId="4" fillId="4" borderId="5" xfId="0" applyFont="1" applyFill="1" applyBorder="1" applyAlignment="1">
      <alignment horizontal="center" wrapText="1"/>
    </xf>
    <xf numFmtId="0" fontId="7" fillId="7" borderId="10" xfId="0" applyFont="1" applyFill="1" applyBorder="1" applyAlignment="1">
      <alignment horizontal="center" wrapText="1"/>
    </xf>
    <xf numFmtId="0" fontId="7" fillId="8" borderId="11" xfId="0" applyFont="1" applyFill="1" applyBorder="1" applyAlignment="1">
      <alignment horizontal="center" wrapText="1"/>
    </xf>
    <xf numFmtId="0" fontId="3" fillId="5" borderId="2" xfId="0" applyFont="1" applyFill="1" applyBorder="1" applyAlignment="1">
      <alignment horizontal="center" wrapText="1"/>
    </xf>
    <xf numFmtId="0" fontId="9" fillId="7" borderId="5" xfId="0" applyFont="1" applyFill="1" applyBorder="1" applyAlignment="1">
      <alignment horizontal="center" wrapText="1"/>
    </xf>
    <xf numFmtId="0" fontId="9" fillId="7" borderId="1" xfId="0" applyFont="1" applyFill="1" applyBorder="1" applyAlignment="1">
      <alignment horizontal="center" wrapText="1"/>
    </xf>
    <xf numFmtId="0" fontId="4" fillId="4" borderId="1" xfId="0" applyFont="1" applyFill="1" applyBorder="1" applyAlignment="1">
      <alignment horizontal="center" wrapText="1"/>
    </xf>
    <xf numFmtId="0" fontId="9" fillId="7" borderId="14" xfId="0" applyFont="1" applyFill="1" applyBorder="1" applyAlignment="1">
      <alignment horizontal="center" wrapText="1"/>
    </xf>
    <xf numFmtId="0" fontId="4" fillId="7" borderId="14" xfId="0" applyFont="1" applyFill="1" applyBorder="1" applyAlignment="1">
      <alignment horizontal="center" wrapText="1"/>
    </xf>
    <xf numFmtId="0" fontId="9" fillId="3" borderId="14" xfId="0" applyFont="1" applyFill="1" applyBorder="1" applyAlignment="1">
      <alignment horizontal="center" wrapText="1"/>
    </xf>
    <xf numFmtId="0" fontId="4" fillId="4" borderId="14" xfId="0" quotePrefix="1" applyFont="1" applyFill="1" applyBorder="1" applyAlignment="1">
      <alignment horizontal="center" wrapText="1"/>
    </xf>
    <xf numFmtId="0" fontId="4" fillId="4" borderId="14" xfId="0" applyFont="1" applyFill="1" applyBorder="1" applyAlignment="1">
      <alignment horizontal="center" wrapText="1"/>
    </xf>
    <xf numFmtId="0" fontId="9" fillId="8" borderId="11" xfId="0" applyFont="1" applyFill="1" applyBorder="1" applyAlignment="1">
      <alignment horizontal="center" wrapText="1"/>
    </xf>
    <xf numFmtId="0" fontId="9" fillId="7" borderId="19" xfId="0" applyFont="1" applyFill="1" applyBorder="1" applyAlignment="1">
      <alignment horizontal="center" wrapText="1"/>
    </xf>
    <xf numFmtId="0" fontId="9" fillId="7" borderId="20" xfId="0" applyFont="1" applyFill="1" applyBorder="1" applyAlignment="1">
      <alignment horizontal="center" wrapText="1"/>
    </xf>
    <xf numFmtId="0" fontId="4" fillId="7" borderId="19" xfId="0" applyFont="1" applyFill="1" applyBorder="1" applyAlignment="1">
      <alignment horizontal="center" wrapText="1"/>
    </xf>
    <xf numFmtId="0" fontId="4" fillId="7" borderId="20" xfId="0" applyFont="1" applyFill="1" applyBorder="1" applyAlignment="1">
      <alignment horizontal="center" wrapText="1"/>
    </xf>
    <xf numFmtId="0" fontId="9" fillId="3" borderId="20" xfId="0" applyFont="1" applyFill="1" applyBorder="1" applyAlignment="1">
      <alignment horizontal="center" wrapText="1"/>
    </xf>
    <xf numFmtId="0" fontId="10" fillId="7" borderId="19" xfId="0" applyFont="1" applyFill="1" applyBorder="1" applyAlignment="1">
      <alignment horizontal="center" wrapText="1"/>
    </xf>
    <xf numFmtId="0" fontId="4" fillId="4" borderId="20" xfId="0" quotePrefix="1" applyFont="1" applyFill="1" applyBorder="1" applyAlignment="1">
      <alignment horizontal="center" wrapText="1"/>
    </xf>
    <xf numFmtId="0" fontId="4" fillId="4" borderId="20" xfId="0" applyFont="1" applyFill="1" applyBorder="1" applyAlignment="1">
      <alignment horizontal="center" wrapText="1"/>
    </xf>
    <xf numFmtId="0" fontId="9" fillId="7" borderId="21" xfId="0" applyFont="1" applyFill="1" applyBorder="1" applyAlignment="1">
      <alignment horizontal="center" wrapText="1"/>
    </xf>
    <xf numFmtId="0" fontId="8" fillId="3" borderId="20" xfId="0" applyFont="1" applyFill="1" applyBorder="1" applyAlignment="1">
      <alignment horizontal="center" wrapText="1"/>
    </xf>
    <xf numFmtId="0" fontId="4" fillId="9" borderId="1" xfId="0" applyFont="1" applyFill="1" applyBorder="1" applyAlignment="1">
      <alignment horizontal="center" wrapText="1"/>
    </xf>
    <xf numFmtId="0" fontId="9" fillId="9" borderId="1" xfId="0" applyFont="1" applyFill="1" applyBorder="1" applyAlignment="1">
      <alignment horizontal="center" wrapText="1"/>
    </xf>
    <xf numFmtId="0" fontId="9" fillId="9" borderId="6" xfId="0" applyFont="1" applyFill="1" applyBorder="1" applyAlignment="1">
      <alignment horizontal="center" wrapText="1"/>
    </xf>
    <xf numFmtId="0" fontId="9" fillId="9" borderId="5" xfId="0" applyFont="1" applyFill="1" applyBorder="1" applyAlignment="1">
      <alignment horizontal="center" wrapText="1"/>
    </xf>
    <xf numFmtId="0" fontId="9" fillId="9" borderId="14" xfId="0" applyFont="1" applyFill="1" applyBorder="1" applyAlignment="1">
      <alignment horizontal="center" wrapText="1"/>
    </xf>
    <xf numFmtId="0" fontId="9" fillId="9" borderId="20" xfId="0" applyFont="1" applyFill="1" applyBorder="1" applyAlignment="1">
      <alignment horizontal="center" wrapText="1"/>
    </xf>
    <xf numFmtId="0" fontId="5" fillId="7" borderId="19" xfId="0" applyFont="1" applyFill="1" applyBorder="1" applyAlignment="1">
      <alignment horizontal="center" wrapText="1"/>
    </xf>
    <xf numFmtId="0" fontId="14" fillId="7" borderId="19" xfId="0" quotePrefix="1" applyFont="1" applyFill="1" applyBorder="1" applyAlignment="1">
      <alignment horizontal="center" wrapText="1"/>
    </xf>
    <xf numFmtId="2" fontId="4" fillId="4" borderId="1" xfId="0" applyNumberFormat="1" applyFont="1" applyFill="1" applyBorder="1" applyAlignment="1">
      <alignment horizontal="center" wrapText="1"/>
    </xf>
    <xf numFmtId="2" fontId="4" fillId="4" borderId="6" xfId="0" applyNumberFormat="1" applyFont="1" applyFill="1" applyBorder="1" applyAlignment="1">
      <alignment horizontal="center" wrapText="1"/>
    </xf>
    <xf numFmtId="0" fontId="4" fillId="0" borderId="6" xfId="0" applyFont="1" applyBorder="1" applyAlignment="1">
      <alignment horizontal="center" wrapText="1"/>
    </xf>
    <xf numFmtId="0" fontId="4" fillId="4" borderId="1" xfId="0" applyFont="1" applyFill="1" applyBorder="1" applyAlignment="1">
      <alignment horizontal="center" wrapText="1"/>
    </xf>
    <xf numFmtId="0" fontId="4" fillId="4" borderId="20" xfId="0" applyFont="1" applyFill="1" applyBorder="1" applyAlignment="1">
      <alignment horizontal="center" wrapText="1"/>
    </xf>
    <xf numFmtId="0" fontId="4" fillId="4" borderId="1" xfId="0" applyFont="1" applyFill="1" applyBorder="1" applyAlignment="1">
      <alignment horizontal="center" wrapText="1"/>
    </xf>
    <xf numFmtId="0" fontId="4" fillId="8" borderId="1" xfId="0" applyFont="1" applyFill="1" applyBorder="1" applyAlignment="1">
      <alignment horizontal="center" wrapText="1"/>
    </xf>
    <xf numFmtId="0" fontId="4" fillId="4" borderId="5" xfId="0" applyFont="1" applyFill="1" applyBorder="1" applyAlignment="1">
      <alignment horizontal="center" wrapText="1"/>
    </xf>
    <xf numFmtId="0" fontId="11" fillId="5" borderId="2" xfId="0" applyFont="1" applyFill="1" applyBorder="1" applyAlignment="1">
      <alignment horizontal="center" wrapText="1"/>
    </xf>
    <xf numFmtId="0" fontId="11" fillId="5" borderId="3" xfId="0" applyFont="1" applyFill="1" applyBorder="1" applyAlignment="1">
      <alignment horizontal="center" wrapText="1"/>
    </xf>
    <xf numFmtId="0" fontId="11" fillId="5" borderId="4" xfId="0" applyFont="1" applyFill="1" applyBorder="1" applyAlignment="1">
      <alignment horizontal="center" wrapText="1"/>
    </xf>
    <xf numFmtId="0" fontId="11" fillId="5" borderId="13" xfId="0" applyFont="1" applyFill="1" applyBorder="1" applyAlignment="1">
      <alignment horizontal="center" wrapText="1"/>
    </xf>
    <xf numFmtId="0" fontId="4" fillId="0" borderId="5" xfId="0" applyFont="1" applyBorder="1" applyAlignment="1">
      <alignment horizontal="center" wrapText="1"/>
    </xf>
    <xf numFmtId="0" fontId="4" fillId="0" borderId="1" xfId="0" applyFont="1" applyBorder="1" applyAlignment="1">
      <alignment horizontal="center" wrapText="1"/>
    </xf>
    <xf numFmtId="0" fontId="4" fillId="0" borderId="6" xfId="0" applyFont="1" applyBorder="1" applyAlignment="1">
      <alignment horizontal="center" wrapText="1"/>
    </xf>
    <xf numFmtId="0" fontId="4" fillId="0" borderId="14" xfId="0" applyFont="1" applyBorder="1" applyAlignment="1">
      <alignment horizontal="center" wrapText="1"/>
    </xf>
    <xf numFmtId="0" fontId="4" fillId="2" borderId="5" xfId="0" applyFont="1" applyFill="1" applyBorder="1" applyAlignment="1">
      <alignment horizontal="center" wrapText="1"/>
    </xf>
    <xf numFmtId="0" fontId="4" fillId="2" borderId="1" xfId="0" applyFont="1" applyFill="1" applyBorder="1" applyAlignment="1">
      <alignment horizontal="center" wrapText="1"/>
    </xf>
    <xf numFmtId="0" fontId="4" fillId="2" borderId="6" xfId="0" applyFont="1" applyFill="1" applyBorder="1" applyAlignment="1">
      <alignment horizontal="center" wrapText="1"/>
    </xf>
    <xf numFmtId="0" fontId="9" fillId="7" borderId="12" xfId="0" applyFont="1" applyFill="1" applyBorder="1" applyAlignment="1">
      <alignment horizontal="center" wrapText="1"/>
    </xf>
    <xf numFmtId="0" fontId="9" fillId="7" borderId="10" xfId="0" applyFont="1" applyFill="1" applyBorder="1" applyAlignment="1">
      <alignment horizontal="center" wrapText="1"/>
    </xf>
    <xf numFmtId="0" fontId="9" fillId="7" borderId="11" xfId="0" applyFont="1" applyFill="1" applyBorder="1" applyAlignment="1">
      <alignment horizontal="center" wrapText="1"/>
    </xf>
    <xf numFmtId="0" fontId="9" fillId="7" borderId="12" xfId="0" applyFont="1" applyFill="1" applyBorder="1" applyAlignment="1">
      <alignment horizontal="left" wrapText="1"/>
    </xf>
    <xf numFmtId="0" fontId="6" fillId="7" borderId="10" xfId="0" applyFont="1" applyFill="1" applyBorder="1" applyAlignment="1">
      <alignment horizontal="left" wrapText="1"/>
    </xf>
    <xf numFmtId="0" fontId="3" fillId="5" borderId="16" xfId="0" applyFont="1" applyFill="1" applyBorder="1" applyAlignment="1">
      <alignment horizontal="center" wrapText="1"/>
    </xf>
    <xf numFmtId="0" fontId="3" fillId="5" borderId="17" xfId="0" applyFont="1" applyFill="1" applyBorder="1" applyAlignment="1">
      <alignment horizontal="center" wrapText="1"/>
    </xf>
    <xf numFmtId="0" fontId="3" fillId="5" borderId="18" xfId="0" applyFont="1" applyFill="1" applyBorder="1" applyAlignment="1">
      <alignment horizontal="center" wrapText="1"/>
    </xf>
    <xf numFmtId="0" fontId="12" fillId="0" borderId="5" xfId="0" applyFont="1" applyBorder="1" applyAlignment="1">
      <alignment horizontal="left" wrapText="1"/>
    </xf>
    <xf numFmtId="0" fontId="12" fillId="0" borderId="1" xfId="0" applyFont="1" applyBorder="1" applyAlignment="1">
      <alignment horizontal="left" wrapText="1"/>
    </xf>
    <xf numFmtId="0" fontId="13" fillId="0" borderId="1" xfId="0" applyFont="1" applyBorder="1" applyAlignment="1">
      <alignment horizontal="center" wrapText="1"/>
    </xf>
    <xf numFmtId="0" fontId="13" fillId="0" borderId="6" xfId="0" applyFont="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2" xfId="0" applyFont="1" applyFill="1" applyBorder="1" applyAlignment="1">
      <alignment horizontal="center" wrapText="1"/>
    </xf>
    <xf numFmtId="0" fontId="3" fillId="5" borderId="13" xfId="0" applyFont="1" applyFill="1" applyBorder="1" applyAlignment="1">
      <alignment horizontal="center" wrapText="1"/>
    </xf>
    <xf numFmtId="0" fontId="3" fillId="5" borderId="27" xfId="0" applyFont="1" applyFill="1" applyBorder="1" applyAlignment="1">
      <alignment horizontal="center" wrapText="1"/>
    </xf>
    <xf numFmtId="0" fontId="9" fillId="7" borderId="24" xfId="0" applyFont="1" applyFill="1" applyBorder="1" applyAlignment="1">
      <alignment horizontal="center" wrapText="1"/>
    </xf>
    <xf numFmtId="0" fontId="9" fillId="7" borderId="25" xfId="0" applyFont="1" applyFill="1" applyBorder="1" applyAlignment="1">
      <alignment horizontal="center" wrapText="1"/>
    </xf>
    <xf numFmtId="0" fontId="9" fillId="7" borderId="26" xfId="0" applyFont="1" applyFill="1" applyBorder="1" applyAlignment="1">
      <alignment horizontal="center" wrapText="1"/>
    </xf>
    <xf numFmtId="0" fontId="9" fillId="7" borderId="30" xfId="0" applyFont="1" applyFill="1" applyBorder="1" applyAlignment="1">
      <alignment horizontal="center" wrapText="1"/>
    </xf>
    <xf numFmtId="0" fontId="9" fillId="7" borderId="31" xfId="0" applyFont="1" applyFill="1" applyBorder="1" applyAlignment="1">
      <alignment horizontal="center" wrapText="1"/>
    </xf>
    <xf numFmtId="0" fontId="9" fillId="7" borderId="32" xfId="0" applyFont="1" applyFill="1" applyBorder="1" applyAlignment="1">
      <alignment horizontal="center" wrapText="1"/>
    </xf>
    <xf numFmtId="0" fontId="4" fillId="0" borderId="24" xfId="0" applyFont="1" applyBorder="1" applyAlignment="1">
      <alignment horizontal="center" wrapText="1"/>
    </xf>
    <xf numFmtId="0" fontId="4" fillId="0" borderId="33" xfId="0" applyFont="1" applyBorder="1" applyAlignment="1">
      <alignment horizontal="center" wrapText="1"/>
    </xf>
    <xf numFmtId="0" fontId="5" fillId="3" borderId="0" xfId="0" applyFont="1" applyFill="1" applyBorder="1" applyAlignment="1">
      <alignment horizontal="center" wrapText="1"/>
    </xf>
    <xf numFmtId="0" fontId="4" fillId="4" borderId="1" xfId="0" applyFont="1" applyFill="1" applyBorder="1" applyAlignment="1">
      <alignment horizontal="center" wrapText="1"/>
    </xf>
    <xf numFmtId="0" fontId="4" fillId="4" borderId="20" xfId="0" applyFont="1" applyFill="1" applyBorder="1" applyAlignment="1">
      <alignment horizontal="center" wrapText="1"/>
    </xf>
    <xf numFmtId="2" fontId="9" fillId="4" borderId="8" xfId="0" applyNumberFormat="1" applyFont="1" applyFill="1" applyBorder="1" applyAlignment="1">
      <alignment horizontal="center" wrapText="1"/>
    </xf>
    <xf numFmtId="2" fontId="9" fillId="4" borderId="9" xfId="0" applyNumberFormat="1" applyFont="1" applyFill="1" applyBorder="1" applyAlignment="1">
      <alignment horizontal="center" wrapText="1"/>
    </xf>
    <xf numFmtId="2" fontId="9" fillId="4" borderId="15" xfId="0" applyNumberFormat="1" applyFont="1" applyFill="1" applyBorder="1" applyAlignment="1">
      <alignment horizontal="center" wrapText="1"/>
    </xf>
    <xf numFmtId="2" fontId="9" fillId="4" borderId="22" xfId="0" applyNumberFormat="1" applyFont="1" applyFill="1" applyBorder="1" applyAlignment="1">
      <alignment horizontal="center" wrapText="1"/>
    </xf>
    <xf numFmtId="2" fontId="9" fillId="4" borderId="23" xfId="0" applyNumberFormat="1" applyFont="1" applyFill="1" applyBorder="1" applyAlignment="1">
      <alignment horizontal="center" wrapText="1"/>
    </xf>
    <xf numFmtId="2" fontId="9" fillId="4" borderId="28" xfId="0" applyNumberFormat="1" applyFont="1" applyFill="1" applyBorder="1" applyAlignment="1">
      <alignment horizontal="center" wrapText="1"/>
    </xf>
    <xf numFmtId="2" fontId="9" fillId="4" borderId="7" xfId="0" applyNumberFormat="1" applyFont="1" applyFill="1" applyBorder="1" applyAlignment="1">
      <alignment horizontal="center" wrapText="1"/>
    </xf>
    <xf numFmtId="0" fontId="5" fillId="9" borderId="29" xfId="0" applyFont="1" applyFill="1" applyBorder="1" applyAlignment="1">
      <alignment horizontal="center" wrapText="1"/>
    </xf>
    <xf numFmtId="0" fontId="5" fillId="4" borderId="29" xfId="0" applyFont="1" applyFill="1" applyBorder="1" applyAlignment="1">
      <alignment horizontal="center" wrapText="1"/>
    </xf>
    <xf numFmtId="0" fontId="5" fillId="6" borderId="0" xfId="0" applyFont="1" applyFill="1" applyBorder="1" applyAlignment="1">
      <alignment horizontal="center" wrapText="1"/>
    </xf>
  </cellXfs>
  <cellStyles count="1">
    <cellStyle name="Normal" xfId="0" builtinId="0"/>
  </cellStyles>
  <dxfs count="2">
    <dxf>
      <fill>
        <patternFill>
          <bgColor rgb="FFFF7171"/>
        </patternFill>
      </fill>
    </dxf>
    <dxf>
      <fill>
        <patternFill>
          <bgColor rgb="FFFF7575"/>
        </patternFill>
      </fill>
    </dxf>
  </dxfs>
  <tableStyles count="0" defaultTableStyle="TableStyleMedium2" defaultPivotStyle="PivotStyleLight16"/>
  <colors>
    <mruColors>
      <color rgb="FFDDDDDD"/>
      <color rgb="FFFF7171"/>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27261-C02E-430E-B25F-9FC500BAF159}">
  <sheetPr>
    <pageSetUpPr fitToPage="1"/>
  </sheetPr>
  <dimension ref="C3:AE37"/>
  <sheetViews>
    <sheetView tabSelected="1" topLeftCell="A9" zoomScale="58" zoomScaleNormal="50" workbookViewId="0">
      <selection activeCell="J40" sqref="J40"/>
    </sheetView>
  </sheetViews>
  <sheetFormatPr defaultColWidth="8.88671875" defaultRowHeight="15.6" outlineLevelRow="3" x14ac:dyDescent="0.3"/>
  <cols>
    <col min="1" max="1" width="22.109375" style="1" customWidth="1"/>
    <col min="2" max="2" width="8.88671875" style="1"/>
    <col min="3" max="3" width="14" style="1" customWidth="1"/>
    <col min="4" max="5" width="16.109375" style="1" bestFit="1" customWidth="1"/>
    <col min="6" max="8" width="15.109375" style="1" bestFit="1" customWidth="1"/>
    <col min="9" max="9" width="15" style="1" customWidth="1"/>
    <col min="10" max="18" width="13.44140625" style="1" customWidth="1"/>
    <col min="19" max="19" width="14.33203125" style="1" customWidth="1"/>
    <col min="20" max="20" width="11.77734375" style="1" customWidth="1"/>
    <col min="21" max="21" width="10.44140625" style="1" customWidth="1"/>
    <col min="22" max="22" width="10.5546875" style="1" customWidth="1"/>
    <col min="23" max="23" width="19.21875" style="1" customWidth="1"/>
    <col min="24" max="24" width="15.109375" style="1" bestFit="1" customWidth="1"/>
    <col min="25" max="25" width="15.21875" style="1" bestFit="1" customWidth="1"/>
    <col min="26" max="26" width="9.21875" style="1" bestFit="1" customWidth="1"/>
    <col min="27" max="16384" width="8.88671875" style="1"/>
  </cols>
  <sheetData>
    <row r="3" spans="3:26" ht="16.2" thickBot="1" x14ac:dyDescent="0.35"/>
    <row r="4" spans="3:26" ht="47.4" customHeight="1" x14ac:dyDescent="0.55000000000000004">
      <c r="C4" s="63" t="s">
        <v>16</v>
      </c>
      <c r="D4" s="64"/>
      <c r="E4" s="64"/>
      <c r="F4" s="64"/>
      <c r="G4" s="64"/>
      <c r="H4" s="64"/>
      <c r="I4" s="64"/>
      <c r="J4" s="64"/>
      <c r="K4" s="64"/>
      <c r="L4" s="64"/>
      <c r="M4" s="64"/>
      <c r="N4" s="64"/>
      <c r="O4" s="64"/>
      <c r="P4" s="64"/>
      <c r="Q4" s="64"/>
      <c r="R4" s="65"/>
      <c r="S4" s="63" t="s">
        <v>17</v>
      </c>
      <c r="T4" s="64"/>
      <c r="U4" s="66"/>
      <c r="V4" s="65"/>
      <c r="W4" s="63" t="s">
        <v>0</v>
      </c>
      <c r="X4" s="64"/>
      <c r="Y4" s="64"/>
      <c r="Z4" s="65"/>
    </row>
    <row r="5" spans="3:26" ht="34.950000000000003" customHeight="1" x14ac:dyDescent="0.35">
      <c r="C5" s="67" t="s">
        <v>32</v>
      </c>
      <c r="D5" s="68"/>
      <c r="E5" s="68"/>
      <c r="F5" s="68"/>
      <c r="G5" s="68"/>
      <c r="H5" s="68"/>
      <c r="I5" s="68"/>
      <c r="J5" s="68"/>
      <c r="K5" s="68"/>
      <c r="L5" s="68"/>
      <c r="M5" s="68"/>
      <c r="N5" s="68"/>
      <c r="O5" s="68"/>
      <c r="P5" s="68"/>
      <c r="Q5" s="68"/>
      <c r="R5" s="69"/>
      <c r="S5" s="67" t="s">
        <v>1</v>
      </c>
      <c r="T5" s="68"/>
      <c r="U5" s="70"/>
      <c r="V5" s="69"/>
      <c r="W5" s="71" t="s">
        <v>45</v>
      </c>
      <c r="X5" s="72"/>
      <c r="Y5" s="72"/>
      <c r="Z5" s="73"/>
    </row>
    <row r="6" spans="3:26" ht="43.95" customHeight="1" x14ac:dyDescent="0.4">
      <c r="C6" s="82" t="s">
        <v>51</v>
      </c>
      <c r="D6" s="83"/>
      <c r="E6" s="83"/>
      <c r="F6" s="83"/>
      <c r="G6" s="83"/>
      <c r="H6" s="83"/>
      <c r="I6" s="83"/>
      <c r="J6" s="84" t="s">
        <v>60</v>
      </c>
      <c r="K6" s="84"/>
      <c r="L6" s="84"/>
      <c r="M6" s="84"/>
      <c r="N6" s="84"/>
      <c r="O6" s="84"/>
      <c r="P6" s="84"/>
      <c r="Q6" s="84"/>
      <c r="R6" s="85"/>
      <c r="S6" s="91"/>
      <c r="T6" s="92"/>
      <c r="U6" s="92"/>
      <c r="V6" s="93"/>
      <c r="W6" s="97" t="s">
        <v>55</v>
      </c>
      <c r="X6" s="98"/>
      <c r="Y6" s="61" t="s">
        <v>56</v>
      </c>
      <c r="Z6" s="57"/>
    </row>
    <row r="7" spans="3:26" ht="44.4" customHeight="1" thickBot="1" x14ac:dyDescent="0.4">
      <c r="C7" s="77" t="s">
        <v>49</v>
      </c>
      <c r="D7" s="78"/>
      <c r="E7" s="78"/>
      <c r="F7" s="78"/>
      <c r="G7" s="78"/>
      <c r="H7" s="78"/>
      <c r="I7" s="78"/>
      <c r="J7" s="75" t="s">
        <v>19</v>
      </c>
      <c r="K7" s="75"/>
      <c r="L7" s="75"/>
      <c r="M7" s="75"/>
      <c r="N7" s="19" t="s">
        <v>23</v>
      </c>
      <c r="O7" s="20">
        <v>4</v>
      </c>
      <c r="P7" s="25"/>
      <c r="Q7" s="19" t="s">
        <v>18</v>
      </c>
      <c r="R7" s="26">
        <v>4</v>
      </c>
      <c r="S7" s="94" t="s">
        <v>30</v>
      </c>
      <c r="T7" s="95"/>
      <c r="U7" s="96"/>
      <c r="V7" s="36">
        <v>50</v>
      </c>
      <c r="W7" s="74" t="s">
        <v>33</v>
      </c>
      <c r="X7" s="75"/>
      <c r="Y7" s="75"/>
      <c r="Z7" s="76"/>
    </row>
    <row r="8" spans="3:26" ht="27" customHeight="1" x14ac:dyDescent="0.35">
      <c r="C8" s="27"/>
      <c r="D8" s="86" t="s">
        <v>18</v>
      </c>
      <c r="E8" s="86"/>
      <c r="F8" s="86"/>
      <c r="G8" s="86"/>
      <c r="H8" s="86"/>
      <c r="I8" s="87"/>
      <c r="J8" s="88" t="s">
        <v>57</v>
      </c>
      <c r="K8" s="86"/>
      <c r="L8" s="86"/>
      <c r="M8" s="86"/>
      <c r="N8" s="86"/>
      <c r="O8" s="87"/>
      <c r="P8" s="27"/>
      <c r="Q8" s="86" t="s">
        <v>2</v>
      </c>
      <c r="R8" s="89"/>
      <c r="S8" s="79" t="s">
        <v>21</v>
      </c>
      <c r="T8" s="80"/>
      <c r="U8" s="90"/>
      <c r="V8" s="81"/>
      <c r="W8" s="79" t="s">
        <v>3</v>
      </c>
      <c r="X8" s="80"/>
      <c r="Y8" s="80"/>
      <c r="Z8" s="81"/>
    </row>
    <row r="9" spans="3:26" ht="27" customHeight="1" x14ac:dyDescent="0.35">
      <c r="C9" s="11"/>
      <c r="D9" s="4"/>
      <c r="E9" s="29" t="s">
        <v>31</v>
      </c>
      <c r="F9" s="4"/>
      <c r="G9" s="29" t="s">
        <v>31</v>
      </c>
      <c r="H9" s="4"/>
      <c r="I9" s="29" t="s">
        <v>31</v>
      </c>
      <c r="J9" s="11"/>
      <c r="K9" s="28" t="s">
        <v>31</v>
      </c>
      <c r="L9" s="4"/>
      <c r="M9" s="29" t="s">
        <v>31</v>
      </c>
      <c r="N9" s="4"/>
      <c r="O9" s="29" t="s">
        <v>31</v>
      </c>
      <c r="P9" s="11"/>
      <c r="Q9" s="4"/>
      <c r="R9" s="31"/>
      <c r="S9" s="37"/>
      <c r="T9" s="29"/>
      <c r="U9" s="31"/>
      <c r="V9" s="38"/>
      <c r="W9" s="37"/>
      <c r="X9" s="29"/>
      <c r="Y9" s="29"/>
      <c r="Z9" s="38"/>
    </row>
    <row r="10" spans="3:26" ht="36" x14ac:dyDescent="0.35">
      <c r="C10" s="12" t="s">
        <v>20</v>
      </c>
      <c r="D10" s="6">
        <v>3</v>
      </c>
      <c r="E10" s="7">
        <v>3</v>
      </c>
      <c r="F10" s="7">
        <v>5</v>
      </c>
      <c r="G10" s="7">
        <v>5</v>
      </c>
      <c r="H10" s="7">
        <v>7</v>
      </c>
      <c r="I10" s="13">
        <v>7</v>
      </c>
      <c r="J10" s="21">
        <v>200</v>
      </c>
      <c r="K10" s="7">
        <v>200</v>
      </c>
      <c r="L10" s="7">
        <v>250</v>
      </c>
      <c r="M10" s="7">
        <v>250</v>
      </c>
      <c r="N10" s="7">
        <v>300</v>
      </c>
      <c r="O10" s="13">
        <v>300</v>
      </c>
      <c r="P10" s="12" t="s">
        <v>20</v>
      </c>
      <c r="Q10" s="5">
        <v>300</v>
      </c>
      <c r="R10" s="32">
        <v>300</v>
      </c>
      <c r="S10" s="39" t="s">
        <v>20</v>
      </c>
      <c r="T10" s="5">
        <v>6</v>
      </c>
      <c r="U10" s="32">
        <v>6</v>
      </c>
      <c r="V10" s="40">
        <v>6</v>
      </c>
      <c r="W10" s="39" t="s">
        <v>5</v>
      </c>
      <c r="X10" s="7">
        <v>15</v>
      </c>
      <c r="Y10" s="7">
        <v>20</v>
      </c>
      <c r="Z10" s="46">
        <v>25</v>
      </c>
    </row>
    <row r="11" spans="3:26" ht="23.4" customHeight="1" x14ac:dyDescent="0.35">
      <c r="C11" s="12" t="s">
        <v>6</v>
      </c>
      <c r="D11" s="8">
        <v>11</v>
      </c>
      <c r="E11" s="8">
        <v>103</v>
      </c>
      <c r="F11" s="8">
        <v>78</v>
      </c>
      <c r="G11" s="8">
        <v>62</v>
      </c>
      <c r="H11" s="8">
        <v>5</v>
      </c>
      <c r="I11" s="14">
        <v>1</v>
      </c>
      <c r="J11" s="22">
        <v>87</v>
      </c>
      <c r="K11" s="8">
        <v>3</v>
      </c>
      <c r="L11" s="8">
        <v>96</v>
      </c>
      <c r="M11" s="8">
        <v>54</v>
      </c>
      <c r="N11" s="8">
        <v>12</v>
      </c>
      <c r="O11" s="14">
        <v>27</v>
      </c>
      <c r="P11" s="11" t="s">
        <v>6</v>
      </c>
      <c r="Q11" s="8">
        <v>33</v>
      </c>
      <c r="R11" s="33">
        <v>14</v>
      </c>
      <c r="S11" s="37" t="s">
        <v>6</v>
      </c>
      <c r="T11" s="8">
        <v>55</v>
      </c>
      <c r="U11" s="33">
        <v>88</v>
      </c>
      <c r="V11" s="41">
        <v>7</v>
      </c>
      <c r="W11" s="37" t="s">
        <v>6</v>
      </c>
      <c r="X11" s="8">
        <v>16</v>
      </c>
      <c r="Y11" s="8">
        <v>24</v>
      </c>
      <c r="Z11" s="41">
        <v>36</v>
      </c>
    </row>
    <row r="12" spans="3:26" ht="36" outlineLevel="3" x14ac:dyDescent="0.35">
      <c r="C12" s="12" t="s">
        <v>7</v>
      </c>
      <c r="D12" s="8">
        <v>8.4600000000000009</v>
      </c>
      <c r="E12" s="8">
        <v>8.6999999999999993</v>
      </c>
      <c r="F12" s="8"/>
      <c r="G12" s="8"/>
      <c r="H12" s="8">
        <v>8.5</v>
      </c>
      <c r="I12" s="14"/>
      <c r="J12" s="22">
        <v>8.3000000000000007</v>
      </c>
      <c r="K12" s="8"/>
      <c r="L12" s="8">
        <v>8.5</v>
      </c>
      <c r="M12" s="8"/>
      <c r="N12" s="8"/>
      <c r="O12" s="14"/>
      <c r="P12" s="11" t="s">
        <v>7</v>
      </c>
      <c r="Q12" s="8">
        <v>8.5399999999999991</v>
      </c>
      <c r="R12" s="33">
        <v>8.6199999999999992</v>
      </c>
      <c r="S12" s="37" t="s">
        <v>7</v>
      </c>
      <c r="T12" s="8">
        <v>8.5</v>
      </c>
      <c r="U12" s="33">
        <v>8.5</v>
      </c>
      <c r="V12" s="41">
        <v>8.5</v>
      </c>
      <c r="W12" s="37" t="s">
        <v>8</v>
      </c>
      <c r="X12" s="8">
        <v>8.5</v>
      </c>
      <c r="Y12" s="8">
        <v>8.5</v>
      </c>
      <c r="Z12" s="41">
        <v>8.5</v>
      </c>
    </row>
    <row r="13" spans="3:26" ht="36" outlineLevel="3" x14ac:dyDescent="0.35">
      <c r="C13" s="12" t="s">
        <v>9</v>
      </c>
      <c r="D13" s="8">
        <v>6.4</v>
      </c>
      <c r="E13" s="8"/>
      <c r="F13" s="8"/>
      <c r="G13" s="8"/>
      <c r="H13" s="8">
        <v>3.5</v>
      </c>
      <c r="I13" s="14"/>
      <c r="J13" s="22">
        <v>2.4</v>
      </c>
      <c r="K13" s="8"/>
      <c r="L13" s="8">
        <v>3.2</v>
      </c>
      <c r="M13" s="8"/>
      <c r="N13" s="8"/>
      <c r="O13" s="14"/>
      <c r="P13" s="11" t="s">
        <v>10</v>
      </c>
      <c r="Q13" s="8">
        <v>8.5399999999999991</v>
      </c>
      <c r="R13" s="33">
        <v>8.6300000000000008</v>
      </c>
      <c r="S13" s="37" t="s">
        <v>10</v>
      </c>
      <c r="T13" s="8">
        <v>3.4</v>
      </c>
      <c r="U13" s="33">
        <v>4.3</v>
      </c>
      <c r="V13" s="41">
        <v>5</v>
      </c>
      <c r="W13" s="37" t="s">
        <v>11</v>
      </c>
      <c r="X13" s="8">
        <v>5.3</v>
      </c>
      <c r="Y13" s="8">
        <v>4.9000000000000004</v>
      </c>
      <c r="Z13" s="41">
        <v>3.5</v>
      </c>
    </row>
    <row r="14" spans="3:26" ht="36" outlineLevel="3" x14ac:dyDescent="0.35">
      <c r="C14" s="11" t="s">
        <v>24</v>
      </c>
      <c r="D14" s="47" t="str">
        <f>IF(AND(D12&gt;MIN(7.46,9.04),D12&lt;MAX(7.46,9.04)),"","FAIL")</f>
        <v/>
      </c>
      <c r="E14" s="48" t="str">
        <f t="shared" ref="E14:O14" si="0">IF(AND(E12&gt;MIN(7.46,9.04),E12&lt;MAX(7.46,9.04)),"","FAIL")</f>
        <v/>
      </c>
      <c r="F14" s="48" t="str">
        <f t="shared" si="0"/>
        <v>FAIL</v>
      </c>
      <c r="G14" s="48" t="str">
        <f t="shared" si="0"/>
        <v>FAIL</v>
      </c>
      <c r="H14" s="48" t="str">
        <f t="shared" si="0"/>
        <v/>
      </c>
      <c r="I14" s="49" t="str">
        <f t="shared" si="0"/>
        <v>FAIL</v>
      </c>
      <c r="J14" s="50" t="str">
        <f t="shared" si="0"/>
        <v/>
      </c>
      <c r="K14" s="48" t="str">
        <f t="shared" si="0"/>
        <v>FAIL</v>
      </c>
      <c r="L14" s="48" t="str">
        <f t="shared" si="0"/>
        <v/>
      </c>
      <c r="M14" s="48" t="str">
        <f t="shared" si="0"/>
        <v>FAIL</v>
      </c>
      <c r="N14" s="48" t="str">
        <f t="shared" si="0"/>
        <v>FAIL</v>
      </c>
      <c r="O14" s="49" t="str">
        <f t="shared" si="0"/>
        <v>FAIL</v>
      </c>
      <c r="P14" s="28" t="s">
        <v>24</v>
      </c>
      <c r="Q14" s="48" t="str">
        <f t="shared" ref="Q14:R14" si="1">IF(AND(Q12&gt;MIN(7.46,9.04),Q12&lt;MAX(7.46,9.04)),"","FAIL")</f>
        <v/>
      </c>
      <c r="R14" s="51" t="str">
        <f t="shared" si="1"/>
        <v/>
      </c>
      <c r="S14" s="37" t="s">
        <v>24</v>
      </c>
      <c r="T14" s="48" t="str">
        <f>IF(AND(T12&gt;MIN(7.46,9.04),T12&lt;MAX(7.46,9.04)),"","FAIL")</f>
        <v/>
      </c>
      <c r="U14" s="51" t="str">
        <f t="shared" ref="T14:V14" si="2">IF(AND(U12&gt;MIN(7.46,9.04),U12&lt;MAX(7.46,9.04)),"","FAIL")</f>
        <v/>
      </c>
      <c r="V14" s="52" t="str">
        <f t="shared" si="2"/>
        <v/>
      </c>
      <c r="W14" s="37" t="s">
        <v>24</v>
      </c>
      <c r="X14" s="48" t="str">
        <f>IF(AND(X12&gt;MIN(7.46,9.04),X12&lt;MAX(7.46,9.04)),"","FAIL")</f>
        <v/>
      </c>
      <c r="Y14" s="48" t="str">
        <f t="shared" ref="Y14:Z14" si="3">IF(AND(Y12&gt;MIN(7.46,9.04),Y12&lt;MAX(7.46,9.04)),"","FAIL")</f>
        <v/>
      </c>
      <c r="Z14" s="52" t="str">
        <f t="shared" si="3"/>
        <v/>
      </c>
    </row>
    <row r="15" spans="3:26" ht="35.4" customHeight="1" outlineLevel="2" x14ac:dyDescent="0.35">
      <c r="C15" s="11" t="s">
        <v>34</v>
      </c>
      <c r="D15" s="48" t="str">
        <f t="shared" ref="D15:O15" si="4">IF(D13&gt;1, "","FAIL")</f>
        <v/>
      </c>
      <c r="E15" s="48" t="str">
        <f t="shared" si="4"/>
        <v>FAIL</v>
      </c>
      <c r="F15" s="48" t="str">
        <f t="shared" si="4"/>
        <v>FAIL</v>
      </c>
      <c r="G15" s="48" t="str">
        <f t="shared" si="4"/>
        <v>FAIL</v>
      </c>
      <c r="H15" s="48" t="str">
        <f t="shared" si="4"/>
        <v/>
      </c>
      <c r="I15" s="49" t="str">
        <f t="shared" si="4"/>
        <v>FAIL</v>
      </c>
      <c r="J15" s="50" t="str">
        <f t="shared" si="4"/>
        <v/>
      </c>
      <c r="K15" s="48" t="str">
        <f>IF(K13&gt;1, "","FAIL")</f>
        <v>FAIL</v>
      </c>
      <c r="L15" s="48" t="str">
        <f t="shared" si="4"/>
        <v/>
      </c>
      <c r="M15" s="48" t="str">
        <f t="shared" si="4"/>
        <v>FAIL</v>
      </c>
      <c r="N15" s="48" t="str">
        <f t="shared" si="4"/>
        <v>FAIL</v>
      </c>
      <c r="O15" s="49" t="str">
        <f t="shared" si="4"/>
        <v>FAIL</v>
      </c>
      <c r="P15" s="28" t="s">
        <v>26</v>
      </c>
      <c r="Q15" s="48" t="str">
        <f>IF((Q12-Q13)&lt;0.26,"","FAIL")</f>
        <v/>
      </c>
      <c r="R15" s="51" t="str">
        <f>IF((R12-R13)&lt;0.26,"","FAIL")</f>
        <v/>
      </c>
      <c r="S15" s="53" t="s">
        <v>35</v>
      </c>
      <c r="T15" s="48" t="str">
        <f>IF(T13&gt;1, "","FAIL")</f>
        <v/>
      </c>
      <c r="U15" s="51" t="str">
        <f>IF(U13&gt;1, "","FAIL")</f>
        <v/>
      </c>
      <c r="V15" s="52" t="str">
        <f>IF(V13&gt;1, "","FAIL")</f>
        <v/>
      </c>
      <c r="W15" s="37" t="s">
        <v>35</v>
      </c>
      <c r="X15" s="48"/>
      <c r="Y15" s="48"/>
      <c r="Z15" s="52"/>
    </row>
    <row r="16" spans="3:26" ht="35.4" customHeight="1" outlineLevel="2" x14ac:dyDescent="0.35">
      <c r="C16" s="28" t="s">
        <v>36</v>
      </c>
      <c r="D16" s="48" t="str">
        <f t="shared" ref="D16:O16" si="5">IF((D12-D13)&gt;1.95,"","FAIL")</f>
        <v/>
      </c>
      <c r="E16" s="48" t="str">
        <f t="shared" si="5"/>
        <v/>
      </c>
      <c r="F16" s="48" t="str">
        <f t="shared" si="5"/>
        <v>FAIL</v>
      </c>
      <c r="G16" s="48" t="str">
        <f t="shared" si="5"/>
        <v>FAIL</v>
      </c>
      <c r="H16" s="48" t="str">
        <f t="shared" si="5"/>
        <v/>
      </c>
      <c r="I16" s="49" t="str">
        <f t="shared" si="5"/>
        <v>FAIL</v>
      </c>
      <c r="J16" s="50" t="str">
        <f t="shared" si="5"/>
        <v/>
      </c>
      <c r="K16" s="48" t="str">
        <f t="shared" si="5"/>
        <v>FAIL</v>
      </c>
      <c r="L16" s="48" t="str">
        <f t="shared" si="5"/>
        <v/>
      </c>
      <c r="M16" s="48" t="str">
        <f t="shared" si="5"/>
        <v>FAIL</v>
      </c>
      <c r="N16" s="48" t="str">
        <f t="shared" si="5"/>
        <v>FAIL</v>
      </c>
      <c r="O16" s="49" t="str">
        <f t="shared" si="5"/>
        <v>FAIL</v>
      </c>
      <c r="P16" s="28" t="s">
        <v>37</v>
      </c>
      <c r="Q16" s="48" t="str">
        <f>IF((Q12-Q13)&gt;-0.001,"","FAIL")</f>
        <v/>
      </c>
      <c r="R16" s="51" t="str">
        <f>IF((R12-R13)&gt;-0.001,"","FAIL")</f>
        <v>FAIL</v>
      </c>
      <c r="S16" s="53" t="s">
        <v>36</v>
      </c>
      <c r="T16" s="48" t="str">
        <f>IF((T12-T13)&gt;1.95,"","FAIL")</f>
        <v/>
      </c>
      <c r="U16" s="51" t="str">
        <f>IF((U12-U13)&gt;1.95,"","FAIL")</f>
        <v/>
      </c>
      <c r="V16" s="52" t="str">
        <f>IF((V12-V13)&gt;1.95,"","FAIL")</f>
        <v/>
      </c>
      <c r="W16" s="37" t="s">
        <v>36</v>
      </c>
      <c r="X16" s="48" t="str">
        <f t="shared" ref="X16:Z16" si="6">IF((X12-X13)&gt;1.95,"","FAIL")</f>
        <v/>
      </c>
      <c r="Y16" s="48" t="str">
        <f t="shared" si="6"/>
        <v/>
      </c>
      <c r="Z16" s="52" t="str">
        <f t="shared" si="6"/>
        <v/>
      </c>
    </row>
    <row r="17" spans="3:31" ht="35.4" customHeight="1" outlineLevel="2" x14ac:dyDescent="0.35">
      <c r="C17" s="28" t="s">
        <v>4</v>
      </c>
      <c r="D17" s="48" t="s">
        <v>4</v>
      </c>
      <c r="E17" s="48" t="s">
        <v>4</v>
      </c>
      <c r="F17" s="48" t="s">
        <v>4</v>
      </c>
      <c r="G17" s="48" t="s">
        <v>4</v>
      </c>
      <c r="H17" s="48" t="s">
        <v>4</v>
      </c>
      <c r="I17" s="49" t="s">
        <v>4</v>
      </c>
      <c r="J17" s="50" t="s">
        <v>4</v>
      </c>
      <c r="K17" s="48" t="s">
        <v>4</v>
      </c>
      <c r="L17" s="48" t="s">
        <v>4</v>
      </c>
      <c r="M17" s="48" t="s">
        <v>4</v>
      </c>
      <c r="N17" s="48" t="s">
        <v>4</v>
      </c>
      <c r="O17" s="49" t="s">
        <v>4</v>
      </c>
      <c r="P17" s="28" t="s">
        <v>4</v>
      </c>
      <c r="Q17" s="48" t="s">
        <v>4</v>
      </c>
      <c r="R17" s="51" t="s">
        <v>4</v>
      </c>
      <c r="S17" s="54" t="s">
        <v>44</v>
      </c>
      <c r="T17" s="48" t="str">
        <f>IF(AND((T21*V7)&gt;MIN(167.4,228.6),(T21*V7)&lt;MAX(167.4,228.6)),"","FAIL")</f>
        <v/>
      </c>
      <c r="U17" s="48" t="str">
        <f>IF(AND((U21*V7)&gt;MIN(167.4,228.6),(U21*V7)&lt;MAX(167.4,228.6)),"","FAIL")</f>
        <v/>
      </c>
      <c r="V17" s="48" t="str">
        <f>IF(AND((V21*V7)&gt;MIN(167.4,228.6),(V21*V7)&lt;MAX(167.4,228.6)),"","FAIL")</f>
        <v>FAIL</v>
      </c>
      <c r="W17" s="37" t="s">
        <v>39</v>
      </c>
      <c r="X17" s="48" t="str">
        <f>IF(AND((X19*O7)&gt;MIN(0.54,1.04),(X19*O7)&lt;MAX(0.54,1.04)),"","FAIL")</f>
        <v/>
      </c>
      <c r="Y17" s="48" t="str">
        <f>IF(AND((Y19*O7)&gt;MIN(0.54,1.04),(Y19*O7)&lt;MAX(0.54,1.04)),"","FAIL")</f>
        <v/>
      </c>
      <c r="Z17" s="52" t="str">
        <f>IF(AND((Z19*O7)&gt;MIN(0.54,1.04),(Z19*O7)&lt;MAX(0.54,1.04)),"","FAIL")</f>
        <v/>
      </c>
    </row>
    <row r="18" spans="3:31" ht="54" customHeight="1" outlineLevel="2" x14ac:dyDescent="0.35">
      <c r="C18" s="12" t="s">
        <v>12</v>
      </c>
      <c r="D18" s="10">
        <f t="shared" ref="D18:O18" si="7">D12-D13</f>
        <v>2.0600000000000005</v>
      </c>
      <c r="E18" s="10">
        <f t="shared" si="7"/>
        <v>8.6999999999999993</v>
      </c>
      <c r="F18" s="10">
        <f t="shared" si="7"/>
        <v>0</v>
      </c>
      <c r="G18" s="10">
        <f t="shared" si="7"/>
        <v>0</v>
      </c>
      <c r="H18" s="10">
        <f t="shared" si="7"/>
        <v>5</v>
      </c>
      <c r="I18" s="15">
        <f t="shared" si="7"/>
        <v>0</v>
      </c>
      <c r="J18" s="23">
        <f t="shared" si="7"/>
        <v>5.9</v>
      </c>
      <c r="K18" s="10">
        <f t="shared" si="7"/>
        <v>0</v>
      </c>
      <c r="L18" s="10">
        <f t="shared" si="7"/>
        <v>5.3</v>
      </c>
      <c r="M18" s="10">
        <f t="shared" si="7"/>
        <v>0</v>
      </c>
      <c r="N18" s="10">
        <f t="shared" si="7"/>
        <v>0</v>
      </c>
      <c r="O18" s="15">
        <f t="shared" si="7"/>
        <v>0</v>
      </c>
      <c r="P18" s="18" t="s">
        <v>12</v>
      </c>
      <c r="Q18" s="10">
        <f>Q12-Q13</f>
        <v>0</v>
      </c>
      <c r="R18" s="34">
        <f>R12-R13</f>
        <v>-1.0000000000001563E-2</v>
      </c>
      <c r="S18" s="42" t="s">
        <v>12</v>
      </c>
      <c r="T18" s="10">
        <f>T12-T13</f>
        <v>5.0999999999999996</v>
      </c>
      <c r="U18" s="34">
        <f>U12-U13</f>
        <v>4.2</v>
      </c>
      <c r="V18" s="43">
        <f>V12-V13</f>
        <v>3.5</v>
      </c>
      <c r="W18" s="39" t="s">
        <v>12</v>
      </c>
      <c r="X18" s="10">
        <f>X12-X13</f>
        <v>3.2</v>
      </c>
      <c r="Y18" s="10">
        <f>Y12-Y13</f>
        <v>3.5999999999999996</v>
      </c>
      <c r="Z18" s="43">
        <f>Z12-Z13</f>
        <v>5</v>
      </c>
    </row>
    <row r="19" spans="3:31" ht="65.400000000000006" customHeight="1" outlineLevel="2" x14ac:dyDescent="0.35">
      <c r="C19" s="12" t="s">
        <v>52</v>
      </c>
      <c r="D19" s="9">
        <f>X22*R7</f>
        <v>0.79111111111111099</v>
      </c>
      <c r="E19" s="9">
        <f>X22*R7</f>
        <v>0.79111111111111099</v>
      </c>
      <c r="F19" s="9">
        <f>X22*R7</f>
        <v>0.79111111111111099</v>
      </c>
      <c r="G19" s="9">
        <f>X22*R7</f>
        <v>0.79111111111111099</v>
      </c>
      <c r="H19" s="9">
        <f>X22*R7</f>
        <v>0.79111111111111099</v>
      </c>
      <c r="I19" s="16">
        <f>X22*R7</f>
        <v>0.79111111111111099</v>
      </c>
      <c r="J19" s="24">
        <f>IF(Y6 = "yes", X22*O7,X22*O7*0)</f>
        <v>0.79111111111111099</v>
      </c>
      <c r="K19" s="62">
        <f>IF(Y6 = "yes", X22*O7,X22*O7*0)</f>
        <v>0.79111111111111099</v>
      </c>
      <c r="L19" s="24">
        <f>IF(Y6 = "yes", X22*O7,X22*O7*0)</f>
        <v>0.79111111111111099</v>
      </c>
      <c r="M19" s="62">
        <f>IF(Y6 = "yes", X22*O7,X22*O7*0)</f>
        <v>0.79111111111111099</v>
      </c>
      <c r="N19" s="62">
        <f>IF(Y6 = "yes", X22*O7,X22*O7*0)</f>
        <v>0.79111111111111099</v>
      </c>
      <c r="O19" s="62">
        <f>IF(Y6 = "yes", X22*O7,X22*O7*0)</f>
        <v>0.79111111111111099</v>
      </c>
      <c r="P19" s="12" t="s">
        <v>4</v>
      </c>
      <c r="Q19" s="9" t="s">
        <v>4</v>
      </c>
      <c r="R19" s="35" t="s">
        <v>4</v>
      </c>
      <c r="S19" s="42" t="s">
        <v>4</v>
      </c>
      <c r="T19" s="10" t="s">
        <v>4</v>
      </c>
      <c r="U19" s="34" t="s">
        <v>4</v>
      </c>
      <c r="V19" s="43" t="s">
        <v>4</v>
      </c>
      <c r="W19" s="39" t="s">
        <v>13</v>
      </c>
      <c r="X19" s="58">
        <f>X18/X10</f>
        <v>0.21333333333333335</v>
      </c>
      <c r="Y19" s="58">
        <f>Y18/Y10</f>
        <v>0.18</v>
      </c>
      <c r="Z19" s="59">
        <f>Z18/Z10</f>
        <v>0.2</v>
      </c>
      <c r="AE19" s="2"/>
    </row>
    <row r="20" spans="3:31" ht="61.2" customHeight="1" outlineLevel="1" x14ac:dyDescent="0.35">
      <c r="C20" s="12" t="s">
        <v>53</v>
      </c>
      <c r="D20" s="55">
        <f>D18-D19</f>
        <v>1.2688888888888896</v>
      </c>
      <c r="E20" s="55">
        <f t="shared" ref="E20:O20" si="8">E18-E19</f>
        <v>7.908888888888888</v>
      </c>
      <c r="F20" s="55">
        <f t="shared" si="8"/>
        <v>-0.79111111111111099</v>
      </c>
      <c r="G20" s="55">
        <f t="shared" si="8"/>
        <v>-0.79111111111111099</v>
      </c>
      <c r="H20" s="55">
        <f t="shared" si="8"/>
        <v>4.2088888888888887</v>
      </c>
      <c r="I20" s="56">
        <f t="shared" si="8"/>
        <v>-0.79111111111111099</v>
      </c>
      <c r="J20" s="24">
        <f t="shared" si="8"/>
        <v>5.108888888888889</v>
      </c>
      <c r="K20" s="9">
        <f t="shared" si="8"/>
        <v>-0.79111111111111099</v>
      </c>
      <c r="L20" s="9">
        <f t="shared" si="8"/>
        <v>4.5088888888888885</v>
      </c>
      <c r="M20" s="9">
        <f>M18-M19</f>
        <v>-0.79111111111111099</v>
      </c>
      <c r="N20" s="9">
        <f t="shared" si="8"/>
        <v>-0.79111111111111099</v>
      </c>
      <c r="O20" s="16">
        <f t="shared" si="8"/>
        <v>-0.79111111111111099</v>
      </c>
      <c r="P20" s="12" t="s">
        <v>4</v>
      </c>
      <c r="Q20" s="9" t="s">
        <v>4</v>
      </c>
      <c r="R20" s="35" t="s">
        <v>4</v>
      </c>
      <c r="S20" s="39" t="s">
        <v>52</v>
      </c>
      <c r="T20" s="30">
        <f>X22*O7</f>
        <v>0.79111111111111099</v>
      </c>
      <c r="U20" s="35">
        <f>X22*O7</f>
        <v>0.79111111111111099</v>
      </c>
      <c r="V20" s="44">
        <f>X22*O7</f>
        <v>0.79111111111111099</v>
      </c>
      <c r="W20" s="39" t="s">
        <v>4</v>
      </c>
      <c r="X20" s="58" t="s">
        <v>4</v>
      </c>
      <c r="Y20" s="60" t="s">
        <v>4</v>
      </c>
      <c r="Z20" s="60" t="s">
        <v>4</v>
      </c>
    </row>
    <row r="21" spans="3:31" ht="40.950000000000003" customHeight="1" outlineLevel="1" x14ac:dyDescent="0.35">
      <c r="C21" s="12" t="s">
        <v>14</v>
      </c>
      <c r="D21" s="55">
        <f t="shared" ref="D21:O21" si="9">300/D10</f>
        <v>100</v>
      </c>
      <c r="E21" s="55">
        <f t="shared" si="9"/>
        <v>100</v>
      </c>
      <c r="F21" s="55">
        <f t="shared" si="9"/>
        <v>60</v>
      </c>
      <c r="G21" s="55">
        <f t="shared" si="9"/>
        <v>60</v>
      </c>
      <c r="H21" s="55">
        <f t="shared" si="9"/>
        <v>42.857142857142854</v>
      </c>
      <c r="I21" s="56">
        <f t="shared" si="9"/>
        <v>42.857142857142854</v>
      </c>
      <c r="J21" s="24">
        <f t="shared" si="9"/>
        <v>1.5</v>
      </c>
      <c r="K21" s="9">
        <f t="shared" si="9"/>
        <v>1.5</v>
      </c>
      <c r="L21" s="9">
        <f t="shared" si="9"/>
        <v>1.2</v>
      </c>
      <c r="M21" s="9">
        <f t="shared" si="9"/>
        <v>1.2</v>
      </c>
      <c r="N21" s="9">
        <f t="shared" si="9"/>
        <v>1</v>
      </c>
      <c r="O21" s="16">
        <f t="shared" si="9"/>
        <v>1</v>
      </c>
      <c r="P21" s="12" t="s">
        <v>4</v>
      </c>
      <c r="Q21" s="9" t="s">
        <v>4</v>
      </c>
      <c r="R21" s="35" t="s">
        <v>4</v>
      </c>
      <c r="S21" s="39" t="s">
        <v>53</v>
      </c>
      <c r="T21" s="30">
        <f>T18-T20</f>
        <v>4.3088888888888883</v>
      </c>
      <c r="U21" s="35">
        <f>U18-U20</f>
        <v>3.4088888888888893</v>
      </c>
      <c r="V21" s="44">
        <f>V18-V20</f>
        <v>2.7088888888888891</v>
      </c>
      <c r="W21" s="39" t="s">
        <v>38</v>
      </c>
      <c r="X21" s="58">
        <f>IF(COUNTIF(X14:X17,"FAIL"),"", (X19))</f>
        <v>0.21333333333333335</v>
      </c>
      <c r="Y21" s="58">
        <f>IF(COUNTIF(Y14:Y17,"FAIL"),"", (Y19))</f>
        <v>0.18</v>
      </c>
      <c r="Z21" s="59">
        <f>IF(COUNTIF(Z14:Z17,"FAIL"),"", (Z19))</f>
        <v>0.2</v>
      </c>
    </row>
    <row r="22" spans="3:31" ht="43.8" customHeight="1" x14ac:dyDescent="0.35">
      <c r="C22" s="12" t="s">
        <v>54</v>
      </c>
      <c r="D22" s="55">
        <f t="shared" ref="D22:O22" si="10">IF(COUNTIF(D14:D17,"FAIL"),"", D20*D21)</f>
        <v>126.88888888888896</v>
      </c>
      <c r="E22" s="55" t="str">
        <f t="shared" si="10"/>
        <v/>
      </c>
      <c r="F22" s="55" t="str">
        <f t="shared" si="10"/>
        <v/>
      </c>
      <c r="G22" s="55" t="str">
        <f t="shared" si="10"/>
        <v/>
      </c>
      <c r="H22" s="55">
        <f t="shared" si="10"/>
        <v>180.38095238095235</v>
      </c>
      <c r="I22" s="56" t="str">
        <f t="shared" si="10"/>
        <v/>
      </c>
      <c r="J22" s="24">
        <f t="shared" si="10"/>
        <v>7.663333333333334</v>
      </c>
      <c r="K22" s="9" t="str">
        <f t="shared" si="10"/>
        <v/>
      </c>
      <c r="L22" s="9">
        <f t="shared" si="10"/>
        <v>5.4106666666666658</v>
      </c>
      <c r="M22" s="9" t="str">
        <f t="shared" si="10"/>
        <v/>
      </c>
      <c r="N22" s="9" t="str">
        <f t="shared" si="10"/>
        <v/>
      </c>
      <c r="O22" s="16" t="str">
        <f t="shared" si="10"/>
        <v/>
      </c>
      <c r="P22" s="12" t="s">
        <v>54</v>
      </c>
      <c r="Q22" s="9">
        <f>IF(COUNTIF(Q14:Q17,"FAIL"),"", Q18)</f>
        <v>0</v>
      </c>
      <c r="R22" s="35" t="str">
        <f>IF(COUNTIF(R14:R17,"FAIL"),"", R18)</f>
        <v/>
      </c>
      <c r="S22" s="37" t="s">
        <v>54</v>
      </c>
      <c r="T22" s="30">
        <f>IF(COUNTIF(T14:T18,"FAIL"),"", T21*V7)</f>
        <v>215.44444444444443</v>
      </c>
      <c r="U22" s="35">
        <f>IF(COUNTIF(U14:U17,"FAIL"),"", U21*V7)</f>
        <v>170.44444444444446</v>
      </c>
      <c r="V22" s="44" t="str">
        <f>IF(COUNTIF(V14:V17,"FAIL"),"", V21*V7)</f>
        <v/>
      </c>
      <c r="W22" s="39" t="s">
        <v>28</v>
      </c>
      <c r="X22" s="100">
        <f xml:space="preserve"> AVERAGE(X21:Z21)</f>
        <v>0.19777777777777775</v>
      </c>
      <c r="Y22" s="100"/>
      <c r="Z22" s="101"/>
    </row>
    <row r="23" spans="3:31" ht="37.950000000000003" customHeight="1" thickBot="1" x14ac:dyDescent="0.4">
      <c r="C23" s="17" t="s">
        <v>15</v>
      </c>
      <c r="D23" s="102">
        <f xml:space="preserve"> AVERAGE(D22:I22)</f>
        <v>153.63492063492066</v>
      </c>
      <c r="E23" s="102"/>
      <c r="F23" s="102"/>
      <c r="G23" s="102"/>
      <c r="H23" s="102"/>
      <c r="I23" s="103"/>
      <c r="J23" s="108">
        <f>AVERAGE(J22:O22)</f>
        <v>6.5369999999999999</v>
      </c>
      <c r="K23" s="102"/>
      <c r="L23" s="102"/>
      <c r="M23" s="102"/>
      <c r="N23" s="102"/>
      <c r="O23" s="103"/>
      <c r="P23" s="17" t="s">
        <v>15</v>
      </c>
      <c r="Q23" s="102">
        <f>AVERAGE(Q22:R22)</f>
        <v>0</v>
      </c>
      <c r="R23" s="104"/>
      <c r="S23" s="45" t="s">
        <v>15</v>
      </c>
      <c r="T23" s="105">
        <f>AVERAGE(T22:V22)</f>
        <v>192.94444444444446</v>
      </c>
      <c r="U23" s="107"/>
      <c r="V23" s="106"/>
      <c r="W23" s="45" t="s">
        <v>40</v>
      </c>
      <c r="X23" s="105">
        <f>X22*O7</f>
        <v>0.79111111111111099</v>
      </c>
      <c r="Y23" s="105"/>
      <c r="Z23" s="106"/>
    </row>
    <row r="24" spans="3:31" ht="37.950000000000003" customHeight="1" x14ac:dyDescent="0.35">
      <c r="C24" s="99" t="s">
        <v>22</v>
      </c>
      <c r="D24" s="99"/>
      <c r="E24" s="99"/>
      <c r="F24" s="99"/>
      <c r="G24" s="109" t="s">
        <v>41</v>
      </c>
      <c r="H24" s="109"/>
      <c r="I24" s="109"/>
      <c r="J24" s="109"/>
      <c r="K24" s="109"/>
      <c r="L24" s="110" t="s">
        <v>43</v>
      </c>
      <c r="M24" s="110"/>
      <c r="N24" s="110"/>
      <c r="O24" s="110"/>
      <c r="P24" s="110"/>
      <c r="Q24" s="110"/>
      <c r="R24" s="111" t="s">
        <v>42</v>
      </c>
      <c r="S24" s="111"/>
      <c r="T24" s="111"/>
      <c r="U24" s="111"/>
      <c r="V24" s="111"/>
      <c r="W24" s="111"/>
      <c r="X24" s="111"/>
      <c r="Y24" s="111"/>
      <c r="Z24" s="111"/>
      <c r="AA24"/>
    </row>
    <row r="26" spans="3:31" ht="21" x14ac:dyDescent="0.4">
      <c r="C26" s="3" t="s">
        <v>58</v>
      </c>
    </row>
    <row r="27" spans="3:31" ht="21" x14ac:dyDescent="0.4">
      <c r="C27" s="3" t="s">
        <v>59</v>
      </c>
    </row>
    <row r="28" spans="3:31" ht="21" x14ac:dyDescent="0.4">
      <c r="C28" s="3"/>
    </row>
    <row r="30" spans="3:31" s="3" customFormat="1" ht="21" x14ac:dyDescent="0.4">
      <c r="C30" s="3" t="s">
        <v>25</v>
      </c>
    </row>
    <row r="31" spans="3:31" s="3" customFormat="1" ht="21" x14ac:dyDescent="0.4">
      <c r="C31" s="3" t="s">
        <v>46</v>
      </c>
    </row>
    <row r="32" spans="3:31" s="3" customFormat="1" ht="21" x14ac:dyDescent="0.4">
      <c r="C32" s="3" t="s">
        <v>47</v>
      </c>
    </row>
    <row r="33" spans="3:3" s="3" customFormat="1" ht="21" x14ac:dyDescent="0.4">
      <c r="C33" s="3" t="s">
        <v>27</v>
      </c>
    </row>
    <row r="34" spans="3:3" s="3" customFormat="1" ht="21" x14ac:dyDescent="0.4">
      <c r="C34" s="3" t="s">
        <v>29</v>
      </c>
    </row>
    <row r="35" spans="3:3" s="3" customFormat="1" ht="21" x14ac:dyDescent="0.4">
      <c r="C35" s="3" t="s">
        <v>48</v>
      </c>
    </row>
    <row r="36" spans="3:3" s="3" customFormat="1" ht="21" x14ac:dyDescent="0.4">
      <c r="C36" s="3" t="s">
        <v>50</v>
      </c>
    </row>
    <row r="37" spans="3:3" s="3" customFormat="1" ht="21" x14ac:dyDescent="0.4"/>
  </sheetData>
  <mergeCells count="29">
    <mergeCell ref="C24:F24"/>
    <mergeCell ref="X22:Z22"/>
    <mergeCell ref="D23:I23"/>
    <mergeCell ref="Q23:R23"/>
    <mergeCell ref="J7:M7"/>
    <mergeCell ref="X23:Z23"/>
    <mergeCell ref="T23:V23"/>
    <mergeCell ref="J23:O23"/>
    <mergeCell ref="G24:K24"/>
    <mergeCell ref="L24:Q24"/>
    <mergeCell ref="R24:Z24"/>
    <mergeCell ref="W7:Z7"/>
    <mergeCell ref="C7:I7"/>
    <mergeCell ref="W8:Z8"/>
    <mergeCell ref="C6:I6"/>
    <mergeCell ref="J6:R6"/>
    <mergeCell ref="D8:I8"/>
    <mergeCell ref="J8:O8"/>
    <mergeCell ref="Q8:R8"/>
    <mergeCell ref="S8:V8"/>
    <mergeCell ref="S6:V6"/>
    <mergeCell ref="S7:U7"/>
    <mergeCell ref="W6:X6"/>
    <mergeCell ref="C4:R4"/>
    <mergeCell ref="S4:V4"/>
    <mergeCell ref="W4:Z4"/>
    <mergeCell ref="C5:R5"/>
    <mergeCell ref="S5:V5"/>
    <mergeCell ref="W5:Z5"/>
  </mergeCells>
  <phoneticPr fontId="2" type="noConversion"/>
  <conditionalFormatting sqref="D18">
    <cfRule type="cellIs" dxfId="1" priority="3" operator="equal">
      <formula>"FAIL"</formula>
    </cfRule>
  </conditionalFormatting>
  <conditionalFormatting sqref="C10:Z14 W23:Z23 W22:X22 S17 T15:Z17 S18:V23 C15:R23 W18:Z21">
    <cfRule type="cellIs" dxfId="0" priority="2" operator="equal">
      <formula>"FAIL"</formula>
    </cfRule>
  </conditionalFormatting>
  <printOptions gridLines="1"/>
  <pageMargins left="0.25" right="0.25" top="0.75" bottom="0.75" header="0.3" footer="0.3"/>
  <pageSetup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Beverly Glass</dc:creator>
  <cp:lastModifiedBy>Beverly Glass</cp:lastModifiedBy>
  <cp:lastPrinted>2024-02-15T15:37:00Z</cp:lastPrinted>
  <dcterms:created xsi:type="dcterms:W3CDTF">2023-08-03T17:31:52Z</dcterms:created>
  <dcterms:modified xsi:type="dcterms:W3CDTF">2024-03-05T16:32:19Z</dcterms:modified>
</cp:coreProperties>
</file>