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5615" windowHeight="9210" activeTab="0"/>
  </bookViews>
  <sheets>
    <sheet name="Results Matrix Part B" sheetId="1" r:id="rId1"/>
    <sheet name="Compliance Matrix Part B" sheetId="2" r:id="rId2"/>
  </sheets>
  <definedNames>
    <definedName name="_xlnm.Print_Area" localSheetId="1">'Compliance Matrix Part B'!$A$1:$D$23</definedName>
    <definedName name="_xlnm.Print_Area" localSheetId="0">'Results Matrix Part B'!$A$1:$C$30</definedName>
  </definedNames>
  <calcPr fullCalcOnLoad="1"/>
</workbook>
</file>

<file path=xl/sharedStrings.xml><?xml version="1.0" encoding="utf-8"?>
<sst xmlns="http://schemas.openxmlformats.org/spreadsheetml/2006/main" count="314" uniqueCount="108">
  <si>
    <t>Performance</t>
  </si>
  <si>
    <t>Alabama</t>
  </si>
  <si>
    <t>Alaska</t>
  </si>
  <si>
    <t>American Samoa</t>
  </si>
  <si>
    <t>Arizona</t>
  </si>
  <si>
    <t>Arkansas</t>
  </si>
  <si>
    <t>BIE</t>
  </si>
  <si>
    <t>California</t>
  </si>
  <si>
    <t>Colorado</t>
  </si>
  <si>
    <t>Connecticut</t>
  </si>
  <si>
    <t>CNMI</t>
  </si>
  <si>
    <t>Delaware</t>
  </si>
  <si>
    <t>District of Columbia</t>
  </si>
  <si>
    <t xml:space="preserve">Federated States of Micronesia </t>
  </si>
  <si>
    <t>Florida</t>
  </si>
  <si>
    <t>Georgia</t>
  </si>
  <si>
    <t>Guam</t>
  </si>
  <si>
    <t>Hawaii</t>
  </si>
  <si>
    <t>Idaho</t>
  </si>
  <si>
    <t>Illinois</t>
  </si>
  <si>
    <t>Indiana</t>
  </si>
  <si>
    <t>Iowa</t>
  </si>
  <si>
    <t>Kansas</t>
  </si>
  <si>
    <t>Kentucky</t>
  </si>
  <si>
    <t>Louisiana</t>
  </si>
  <si>
    <t>Maine</t>
  </si>
  <si>
    <t>Marshall Islands</t>
  </si>
  <si>
    <t>Customer Service: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</si>
  <si>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</si>
  <si>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</si>
  <si>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</si>
  <si>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</si>
  <si>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</si>
  <si>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</si>
  <si>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</si>
  <si>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</si>
  <si>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</si>
  <si>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</si>
  <si>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</si>
  <si>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</si>
  <si>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</si>
  <si>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</si>
  <si>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</si>
  <si>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</si>
  <si>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</si>
  <si>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</si>
  <si>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Palau</t>
  </si>
  <si>
    <t>Pennsylvania</t>
  </si>
  <si>
    <t>Puerto Rico</t>
  </si>
  <si>
    <t>Rhode Island</t>
  </si>
  <si>
    <t>South Carolina</t>
  </si>
  <si>
    <t>South Dakota</t>
  </si>
  <si>
    <t>Tennessee</t>
  </si>
  <si>
    <t>Texas</t>
  </si>
  <si>
    <t>Utah</t>
  </si>
  <si>
    <t>Vermont</t>
  </si>
  <si>
    <t>Virginia</t>
  </si>
  <si>
    <t>Virgin Islands</t>
  </si>
  <si>
    <t>Washington</t>
  </si>
  <si>
    <t>West Virginia</t>
  </si>
  <si>
    <t>Wisconsin</t>
  </si>
  <si>
    <t>Wyoming</t>
  </si>
  <si>
    <t>[select STATE]</t>
  </si>
  <si>
    <t>Score</t>
  </si>
  <si>
    <t>Percentage of 4th and 8th Grade Children with Disabilities Participating in Regular State Assessment</t>
  </si>
  <si>
    <t>4th and 8th Grade Proficiency Gap on State Assessment</t>
  </si>
  <si>
    <t>(Placeholder for FFY 2013)</t>
  </si>
  <si>
    <t>National Assessment of Educational Progress - Percentage 4th Grade Children with Disabilities Excluded from Testing</t>
  </si>
  <si>
    <t>National Assessment of Educational Progress - Percentage 8th Grade Children with Disabilities Excluded from Testing</t>
  </si>
  <si>
    <t>Results Total  Points Available</t>
  </si>
  <si>
    <t xml:space="preserve">Results Points Earned </t>
  </si>
  <si>
    <t>Results Performance</t>
  </si>
  <si>
    <t>Compliance Performance</t>
  </si>
  <si>
    <t>Compliance Total  Points Available</t>
  </si>
  <si>
    <t>Reading Component Elements</t>
  </si>
  <si>
    <t>Math Component Elements</t>
  </si>
  <si>
    <r>
      <t>Graduation Component Elements</t>
    </r>
    <r>
      <rPr>
        <b/>
        <vertAlign val="superscript"/>
        <sz val="26"/>
        <color indexed="8"/>
        <rFont val="Times New Roman"/>
        <family val="1"/>
      </rPr>
      <t>1</t>
    </r>
  </si>
  <si>
    <r>
      <t xml:space="preserve">Compliance Points Earned </t>
    </r>
    <r>
      <rPr>
        <b/>
        <vertAlign val="superscript"/>
        <sz val="26"/>
        <color indexed="8"/>
        <rFont val="Times New Roman"/>
        <family val="1"/>
      </rPr>
      <t>2</t>
    </r>
  </si>
  <si>
    <t>2. Review the Part B Compliance Matrix for a breakdown of compliance points earned.</t>
  </si>
  <si>
    <t>National Assessment of Educational Progress - Percentage 4th Grade Children with Disabilities Scoring at Basic or Above</t>
  </si>
  <si>
    <t>National Assessment of Educational Progress - Percentage 8th Grade Children with Disabilities Scoring at Basic or Above</t>
  </si>
  <si>
    <r>
      <t>Part B Compliance Indicator</t>
    </r>
    <r>
      <rPr>
        <b/>
        <vertAlign val="superscript"/>
        <sz val="26"/>
        <color indexed="8"/>
        <rFont val="Times New Roman"/>
        <family val="1"/>
      </rPr>
      <t>1</t>
    </r>
  </si>
  <si>
    <t>Full Correction of Findings of Noncompliance Identified in FFY 2011</t>
  </si>
  <si>
    <r>
      <t xml:space="preserve">Indicator 4B: </t>
    </r>
    <r>
      <rPr>
        <sz val="22"/>
        <color indexed="8"/>
        <rFont val="Times New Roman"/>
        <family val="1"/>
      </rPr>
      <t xml:space="preserve"> Significant discrepancy, by race and ethnicity, in the rate of suspension and expulsion, and  policies, procedures or practices that contribute to the significant discrepancy and do not comply with specified requirements.</t>
    </r>
  </si>
  <si>
    <t>Y</t>
  </si>
  <si>
    <r>
      <t xml:space="preserve">Indicator 9: </t>
    </r>
    <r>
      <rPr>
        <sz val="22"/>
        <color indexed="8"/>
        <rFont val="Times New Roman"/>
        <family val="1"/>
      </rPr>
      <t xml:space="preserve"> Disproportionate representation of racial and ethnic groups in special education and related services due to inappropriate identification. </t>
    </r>
  </si>
  <si>
    <r>
      <t xml:space="preserve">Indicator 10: </t>
    </r>
    <r>
      <rPr>
        <sz val="22"/>
        <color indexed="8"/>
        <rFont val="Times New Roman"/>
        <family val="1"/>
      </rPr>
      <t xml:space="preserve">Disproportionate representation of racial and ethnic groups in specific disability categories due to inappropriate identification. </t>
    </r>
  </si>
  <si>
    <r>
      <t xml:space="preserve">Indicator 11: </t>
    </r>
    <r>
      <rPr>
        <sz val="22"/>
        <color indexed="8"/>
        <rFont val="Times New Roman"/>
        <family val="1"/>
      </rPr>
      <t>Timely initial evaluation</t>
    </r>
  </si>
  <si>
    <r>
      <t xml:space="preserve">Indicator 12: </t>
    </r>
    <r>
      <rPr>
        <sz val="22"/>
        <color indexed="8"/>
        <rFont val="Times New Roman"/>
        <family val="1"/>
      </rPr>
      <t xml:space="preserve"> IEP developed and implemented by third birthday</t>
    </r>
  </si>
  <si>
    <r>
      <t xml:space="preserve">Indicator 13: </t>
    </r>
    <r>
      <rPr>
        <sz val="22"/>
        <color indexed="8"/>
        <rFont val="Times New Roman"/>
        <family val="1"/>
      </rPr>
      <t xml:space="preserve">Secondary transition </t>
    </r>
  </si>
  <si>
    <r>
      <t xml:space="preserve">Indicator 15: </t>
    </r>
    <r>
      <rPr>
        <sz val="22"/>
        <color indexed="8"/>
        <rFont val="Times New Roman"/>
        <family val="1"/>
      </rPr>
      <t>Timely correction</t>
    </r>
  </si>
  <si>
    <r>
      <t xml:space="preserve">Indicator 20: </t>
    </r>
    <r>
      <rPr>
        <sz val="22"/>
        <color indexed="8"/>
        <rFont val="Times New Roman"/>
        <family val="1"/>
      </rPr>
      <t xml:space="preserve"> Timely and accurate State-reported data</t>
    </r>
  </si>
  <si>
    <t>Timely State Complaint Decisions</t>
  </si>
  <si>
    <t>Timely Due Process Hearing Decisions</t>
  </si>
  <si>
    <t>Longstanding Noncompliance</t>
  </si>
  <si>
    <t>Special Conditions</t>
  </si>
  <si>
    <t>NONE</t>
  </si>
  <si>
    <t>Uncorrected identified noncompliance</t>
  </si>
  <si>
    <t>Total Compliance Score</t>
  </si>
  <si>
    <t>Points Earned</t>
  </si>
  <si>
    <t>Total Possible Points</t>
  </si>
  <si>
    <t>1. The complete language for each indicator is located on page one of the State's Part B FFY 2012 SPP/APR Response Table.</t>
  </si>
  <si>
    <t>N/A</t>
  </si>
  <si>
    <t>Part B Results Driven Accountability Matrix:  2014</t>
  </si>
  <si>
    <r>
      <t>Results Driven Accountability Percentage and Determination</t>
    </r>
    <r>
      <rPr>
        <b/>
        <vertAlign val="superscript"/>
        <sz val="36"/>
        <color indexed="8"/>
        <rFont val="Calibri"/>
        <family val="2"/>
      </rPr>
      <t>3</t>
    </r>
  </si>
  <si>
    <t>1.  The Department is committed to using graduation data in determinations but identified potential discrepancies between States with respect to what is included as a  regular high school diploma for children with disabilities, as reported to the Department. To ensure that States are treated equitably, we will work with States to address these discrepancies and plan to use graduation data in the 2015 Part B determinations.</t>
  </si>
  <si>
    <t>3.  Review "How the Department Made Determinations under Section 616(d) of the Individuals with Disabilities Education Act in 2014:  Part B" for a detailed description of how the Compliance Performance Percentage, Results Performance Percentage and the Results Driven Accountability Percentage and Determination were calculated.</t>
  </si>
  <si>
    <t xml:space="preserve">Part B Compliance Matrix:  2014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</si>
</sst>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
    <numFmt numFmtId="169" formatCode="00000"/>
  </numFmts>
  <fonts count="72">
    <font>
      <sz val="11"/>
      <color theme="1"/>
      <name val="Calibri"/>
      <family val="2"/>
    </font>
    <font>
      <sz val="11"/>
      <color indexed="8"/>
      <name val="Calibri"/>
      <family val="2"/>
    </font>
    <font>
      <b/>
      <vertAlign val="superscript"/>
      <sz val="26"/>
      <color indexed="8"/>
      <name val="Times New Roman"/>
      <family val="1"/>
    </font>
    <font>
      <b/>
      <vertAlign val="superscript"/>
      <sz val="36"/>
      <color indexed="8"/>
      <name val="Calibri"/>
      <family val="2"/>
    </font>
    <font>
      <sz val="22"/>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color indexed="8"/>
      <name val="Times New Roman"/>
      <family val="1"/>
    </font>
    <font>
      <b/>
      <sz val="22"/>
      <color indexed="8"/>
      <name val="Times New Roman"/>
      <family val="1"/>
    </font>
    <font>
      <sz val="22"/>
      <color indexed="55"/>
      <name val="Calibri"/>
      <family val="2"/>
    </font>
    <font>
      <b/>
      <sz val="28"/>
      <color indexed="8"/>
      <name val="Times New Roman"/>
      <family val="1"/>
    </font>
    <font>
      <sz val="28"/>
      <color indexed="8"/>
      <name val="Calibri"/>
      <family val="2"/>
    </font>
    <font>
      <sz val="20"/>
      <color indexed="8"/>
      <name val="Calibri"/>
      <family val="2"/>
    </font>
    <font>
      <b/>
      <sz val="26"/>
      <color indexed="8"/>
      <name val="Times New Roman"/>
      <family val="1"/>
    </font>
    <font>
      <sz val="20"/>
      <color indexed="8"/>
      <name val="Times New Roman"/>
      <family val="1"/>
    </font>
    <font>
      <b/>
      <sz val="28"/>
      <color indexed="8"/>
      <name val="Calibri"/>
      <family val="2"/>
    </font>
    <font>
      <sz val="22"/>
      <color indexed="55"/>
      <name val="Times New Roman"/>
      <family val="1"/>
    </font>
    <font>
      <b/>
      <sz val="30"/>
      <color indexed="8"/>
      <name val="Times New Roman"/>
      <family val="1"/>
    </font>
    <font>
      <u val="single"/>
      <sz val="20"/>
      <color indexed="12"/>
      <name val="Calibri"/>
      <family val="2"/>
    </font>
    <font>
      <b/>
      <sz val="36"/>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theme="1"/>
      <name val="Times New Roman"/>
      <family val="1"/>
    </font>
    <font>
      <b/>
      <sz val="22"/>
      <color theme="1"/>
      <name val="Times New Roman"/>
      <family val="1"/>
    </font>
    <font>
      <sz val="22"/>
      <color theme="0" tint="-0.24997000396251678"/>
      <name val="Calibri"/>
      <family val="2"/>
    </font>
    <font>
      <b/>
      <sz val="22"/>
      <color rgb="FF000000"/>
      <name val="Times New Roman"/>
      <family val="1"/>
    </font>
    <font>
      <b/>
      <sz val="28"/>
      <color theme="1"/>
      <name val="Times New Roman"/>
      <family val="1"/>
    </font>
    <font>
      <sz val="28"/>
      <color theme="1"/>
      <name val="Calibri"/>
      <family val="2"/>
    </font>
    <font>
      <sz val="20"/>
      <color rgb="FF000000"/>
      <name val="Calibri"/>
      <family val="2"/>
    </font>
    <font>
      <b/>
      <sz val="26"/>
      <color rgb="FF000000"/>
      <name val="Times New Roman"/>
      <family val="1"/>
    </font>
    <font>
      <sz val="20"/>
      <color theme="1"/>
      <name val="Calibri"/>
      <family val="2"/>
    </font>
    <font>
      <sz val="20"/>
      <color theme="1"/>
      <name val="Times New Roman"/>
      <family val="1"/>
    </font>
    <font>
      <b/>
      <sz val="26"/>
      <color theme="1"/>
      <name val="Times New Roman"/>
      <family val="1"/>
    </font>
    <font>
      <sz val="22"/>
      <color theme="1"/>
      <name val="Times New Roman"/>
      <family val="1"/>
    </font>
    <font>
      <b/>
      <sz val="28"/>
      <color theme="1"/>
      <name val="Calibri"/>
      <family val="2"/>
    </font>
    <font>
      <sz val="22"/>
      <color rgb="FF000000"/>
      <name val="Times New Roman"/>
      <family val="1"/>
    </font>
    <font>
      <sz val="22"/>
      <color theme="0" tint="-0.24997000396251678"/>
      <name val="Times New Roman"/>
      <family val="1"/>
    </font>
    <font>
      <b/>
      <sz val="30"/>
      <color theme="1"/>
      <name val="Times New Roman"/>
      <family val="1"/>
    </font>
    <font>
      <u val="single"/>
      <sz val="20"/>
      <color theme="10"/>
      <name val="Calibri"/>
      <family val="2"/>
    </font>
    <font>
      <b/>
      <sz val="36"/>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B05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theme="0"/>
        <bgColor indexed="64"/>
      </patternFill>
    </fill>
    <fill>
      <gradientFill degree="90">
        <stop position="0">
          <color theme="0"/>
        </stop>
        <stop position="1">
          <color theme="4"/>
        </stop>
      </gradientFill>
    </fill>
    <fill>
      <gradientFill degree="90">
        <stop position="0">
          <color theme="0"/>
        </stop>
        <stop position="1">
          <color theme="4"/>
        </stop>
      </gradientFill>
    </fill>
    <fill>
      <gradientFill degree="90">
        <stop position="0">
          <color theme="0"/>
        </stop>
        <stop position="1">
          <color theme="4"/>
        </stop>
      </gradient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color indexed="63"/>
      </left>
      <right>
        <color indexed="63"/>
      </right>
      <top style="medium"/>
      <bottom style="medium"/>
    </border>
    <border>
      <left style="medium"/>
      <right style="medium"/>
      <top>
        <color indexed="63"/>
      </top>
      <bottom style="medium"/>
    </border>
    <border>
      <left style="thick"/>
      <right style="thick"/>
      <top style="thick"/>
      <bottom style="thick"/>
    </border>
    <border>
      <left>
        <color indexed="63"/>
      </left>
      <right style="medium"/>
      <top style="medium"/>
      <bottom style="medium"/>
    </border>
    <border>
      <left style="medium"/>
      <right>
        <color indexed="63"/>
      </right>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thick"/>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77">
    <xf numFmtId="0" fontId="0" fillId="0" borderId="0" xfId="0" applyFont="1" applyAlignment="1">
      <alignment/>
    </xf>
    <xf numFmtId="0" fontId="0" fillId="0" borderId="0" xfId="0" applyAlignment="1">
      <alignment horizontal="left" wrapText="1"/>
    </xf>
    <xf numFmtId="0" fontId="0" fillId="0" borderId="0" xfId="0" applyAlignment="1">
      <alignment horizontal="center" vertical="center"/>
    </xf>
    <xf numFmtId="0" fontId="0" fillId="0" borderId="0" xfId="0" applyAlignment="1">
      <alignment horizontal="center" vertical="center" wrapText="1"/>
    </xf>
    <xf numFmtId="0" fontId="54" fillId="0" borderId="0" xfId="0" applyFont="1" applyAlignment="1">
      <alignment/>
    </xf>
    <xf numFmtId="0" fontId="55" fillId="33" borderId="10" xfId="0" applyFont="1" applyFill="1" applyBorder="1" applyAlignment="1">
      <alignment horizontal="center" vertical="center" wrapText="1"/>
    </xf>
    <xf numFmtId="168" fontId="56" fillId="34" borderId="10" xfId="0" applyNumberFormat="1" applyFont="1" applyFill="1" applyBorder="1" applyAlignment="1">
      <alignment horizontal="center" vertical="center" wrapText="1"/>
    </xf>
    <xf numFmtId="168" fontId="56" fillId="34" borderId="10" xfId="0" applyNumberFormat="1" applyFont="1" applyFill="1" applyBorder="1" applyAlignment="1" applyProtection="1">
      <alignment horizontal="center" vertical="center" wrapText="1"/>
      <protection/>
    </xf>
    <xf numFmtId="0" fontId="55" fillId="0" borderId="10" xfId="0" applyFont="1" applyBorder="1" applyAlignment="1">
      <alignment horizontal="center" vertical="center"/>
    </xf>
    <xf numFmtId="10" fontId="55" fillId="0" borderId="10" xfId="0" applyNumberFormat="1" applyFont="1" applyBorder="1" applyAlignment="1">
      <alignment horizontal="center" vertical="center"/>
    </xf>
    <xf numFmtId="49" fontId="57" fillId="0" borderId="10" xfId="0" applyNumberFormat="1" applyFont="1" applyBorder="1" applyAlignment="1">
      <alignment vertical="center" wrapText="1"/>
    </xf>
    <xf numFmtId="10" fontId="55" fillId="33" borderId="10" xfId="0" applyNumberFormat="1" applyFont="1" applyFill="1" applyBorder="1" applyAlignment="1">
      <alignment horizontal="center" vertical="center" wrapText="1"/>
    </xf>
    <xf numFmtId="0" fontId="58" fillId="34" borderId="11" xfId="0" applyFont="1" applyFill="1" applyBorder="1" applyAlignment="1">
      <alignment vertical="center"/>
    </xf>
    <xf numFmtId="0" fontId="59" fillId="0" borderId="0" xfId="0" applyFont="1" applyAlignment="1">
      <alignment/>
    </xf>
    <xf numFmtId="0" fontId="0" fillId="0" borderId="0" xfId="0" applyAlignment="1">
      <alignment horizontal="left" wrapText="1"/>
    </xf>
    <xf numFmtId="0" fontId="0" fillId="0" borderId="0" xfId="0" applyAlignment="1">
      <alignment horizontal="center"/>
    </xf>
    <xf numFmtId="0" fontId="0" fillId="0" borderId="0" xfId="0" applyAlignment="1">
      <alignment vertical="top" wrapText="1"/>
    </xf>
    <xf numFmtId="0" fontId="60" fillId="0" borderId="0" xfId="0" applyFont="1" applyAlignment="1">
      <alignment horizontal="left" vertical="center"/>
    </xf>
    <xf numFmtId="0" fontId="61" fillId="34" borderId="10" xfId="0" applyFont="1" applyFill="1" applyBorder="1" applyAlignment="1">
      <alignment horizontal="center" vertical="center"/>
    </xf>
    <xf numFmtId="0" fontId="62" fillId="0" borderId="0" xfId="0" applyFont="1" applyAlignment="1">
      <alignment vertical="top"/>
    </xf>
    <xf numFmtId="10" fontId="57" fillId="0" borderId="10" xfId="0" applyNumberFormat="1" applyFont="1" applyBorder="1" applyAlignment="1" applyProtection="1">
      <alignment horizontal="center" vertical="center" wrapText="1"/>
      <protection locked="0"/>
    </xf>
    <xf numFmtId="0" fontId="61" fillId="34" borderId="10" xfId="0" applyFont="1" applyFill="1" applyBorder="1" applyAlignment="1" applyProtection="1">
      <alignment horizontal="center" vertical="center"/>
      <protection/>
    </xf>
    <xf numFmtId="0" fontId="61" fillId="35" borderId="10" xfId="0" applyFont="1" applyFill="1" applyBorder="1" applyAlignment="1" applyProtection="1">
      <alignment horizontal="center" vertical="center" wrapText="1"/>
      <protection locked="0"/>
    </xf>
    <xf numFmtId="0" fontId="63" fillId="0" borderId="0" xfId="0" applyFont="1" applyAlignment="1">
      <alignment horizontal="center" vertical="center"/>
    </xf>
    <xf numFmtId="0" fontId="0" fillId="0" borderId="0" xfId="0" applyAlignment="1">
      <alignment horizontal="left"/>
    </xf>
    <xf numFmtId="0" fontId="55" fillId="33" borderId="0" xfId="0" applyFont="1" applyFill="1" applyBorder="1" applyAlignment="1">
      <alignment horizontal="center" vertical="center" wrapText="1"/>
    </xf>
    <xf numFmtId="0" fontId="63" fillId="0" borderId="10" xfId="0" applyFont="1" applyBorder="1" applyAlignment="1">
      <alignment horizontal="center" vertical="center"/>
    </xf>
    <xf numFmtId="0" fontId="61" fillId="34" borderId="10" xfId="0" applyFont="1" applyFill="1" applyBorder="1" applyAlignment="1" applyProtection="1">
      <alignment horizontal="center" vertical="center"/>
      <protection locked="0"/>
    </xf>
    <xf numFmtId="0" fontId="64" fillId="34" borderId="12" xfId="0" applyFont="1" applyFill="1" applyBorder="1" applyAlignment="1" applyProtection="1">
      <alignment horizontal="center" vertical="center"/>
      <protection locked="0"/>
    </xf>
    <xf numFmtId="0" fontId="64" fillId="34" borderId="12" xfId="0" applyFont="1" applyFill="1" applyBorder="1" applyAlignment="1" applyProtection="1">
      <alignment horizontal="center" vertical="center" wrapText="1"/>
      <protection locked="0"/>
    </xf>
    <xf numFmtId="0" fontId="64" fillId="34" borderId="13" xfId="0" applyFont="1" applyFill="1" applyBorder="1" applyAlignment="1" applyProtection="1">
      <alignment horizontal="center" vertical="center"/>
      <protection locked="0"/>
    </xf>
    <xf numFmtId="0" fontId="64" fillId="34" borderId="13" xfId="0" applyFont="1" applyFill="1" applyBorder="1" applyAlignment="1" applyProtection="1">
      <alignment horizontal="center" vertical="center" wrapText="1"/>
      <protection locked="0"/>
    </xf>
    <xf numFmtId="0" fontId="65" fillId="0" borderId="13" xfId="0" applyFont="1" applyBorder="1" applyAlignment="1">
      <alignment horizontal="center" vertical="center"/>
    </xf>
    <xf numFmtId="0" fontId="54" fillId="0" borderId="13" xfId="0" applyFont="1" applyBorder="1" applyAlignment="1">
      <alignment/>
    </xf>
    <xf numFmtId="0" fontId="55" fillId="0" borderId="13" xfId="0" applyFont="1" applyBorder="1" applyAlignment="1">
      <alignment horizontal="center" vertical="center"/>
    </xf>
    <xf numFmtId="10" fontId="55" fillId="0" borderId="13" xfId="0" applyNumberFormat="1" applyFont="1" applyBorder="1" applyAlignment="1">
      <alignment horizontal="center" vertical="center"/>
    </xf>
    <xf numFmtId="10" fontId="66" fillId="0" borderId="10" xfId="0" applyNumberFormat="1" applyFont="1" applyFill="1" applyBorder="1" applyAlignment="1" applyProtection="1">
      <alignment horizontal="center" vertical="center"/>
      <protection/>
    </xf>
    <xf numFmtId="49" fontId="67" fillId="0" borderId="10" xfId="0" applyNumberFormat="1" applyFont="1" applyBorder="1" applyAlignment="1">
      <alignment vertical="center" wrapText="1"/>
    </xf>
    <xf numFmtId="0" fontId="62" fillId="0" borderId="0" xfId="0" applyFont="1" applyAlignment="1">
      <alignment vertical="center"/>
    </xf>
    <xf numFmtId="0" fontId="58" fillId="34" borderId="14" xfId="0" applyFont="1" applyFill="1" applyBorder="1" applyAlignment="1">
      <alignment vertical="center"/>
    </xf>
    <xf numFmtId="0" fontId="61" fillId="34" borderId="10" xfId="0" applyFont="1" applyFill="1" applyBorder="1" applyAlignment="1">
      <alignment horizontal="center" vertical="top" wrapText="1"/>
    </xf>
    <xf numFmtId="0" fontId="57" fillId="0" borderId="10" xfId="0" applyFont="1" applyBorder="1" applyAlignment="1" applyProtection="1">
      <alignment horizontal="center" vertical="center"/>
      <protection locked="0"/>
    </xf>
    <xf numFmtId="168" fontId="56" fillId="34" borderId="10" xfId="0" applyNumberFormat="1" applyFont="1" applyFill="1" applyBorder="1" applyAlignment="1">
      <alignment horizontal="center" vertical="center"/>
    </xf>
    <xf numFmtId="0" fontId="57" fillId="0" borderId="10" xfId="0" applyFont="1" applyBorder="1" applyAlignment="1">
      <alignment horizontal="left" vertical="center" wrapText="1"/>
    </xf>
    <xf numFmtId="168" fontId="68" fillId="34" borderId="10" xfId="0" applyNumberFormat="1" applyFont="1" applyFill="1" applyBorder="1" applyAlignment="1">
      <alignment horizontal="center" vertical="center" wrapText="1"/>
    </xf>
    <xf numFmtId="0" fontId="57" fillId="0" borderId="10" xfId="0" applyFont="1" applyBorder="1" applyAlignment="1">
      <alignment horizontal="center" vertical="center" wrapText="1"/>
    </xf>
    <xf numFmtId="0" fontId="57" fillId="0" borderId="10" xfId="0" applyFont="1" applyBorder="1" applyAlignment="1" applyProtection="1">
      <alignment horizontal="center" vertical="center" wrapText="1"/>
      <protection locked="0"/>
    </xf>
    <xf numFmtId="0" fontId="56" fillId="34" borderId="10" xfId="0" applyFont="1" applyFill="1" applyBorder="1" applyAlignment="1">
      <alignment horizontal="center" vertical="center" wrapText="1"/>
    </xf>
    <xf numFmtId="0" fontId="57" fillId="36" borderId="10" xfId="0" applyFont="1" applyFill="1" applyBorder="1" applyAlignment="1">
      <alignment horizontal="center" vertical="center" wrapText="1"/>
    </xf>
    <xf numFmtId="168" fontId="56" fillId="34" borderId="10" xfId="0" applyNumberFormat="1" applyFont="1" applyFill="1" applyBorder="1" applyAlignment="1">
      <alignment vertical="center" wrapText="1"/>
    </xf>
    <xf numFmtId="0" fontId="55" fillId="0" borderId="10" xfId="0" applyFont="1" applyFill="1" applyBorder="1" applyAlignment="1">
      <alignment horizontal="center" vertical="center" wrapText="1"/>
    </xf>
    <xf numFmtId="0" fontId="65" fillId="0" borderId="0" xfId="0" applyFont="1" applyAlignment="1">
      <alignment horizontal="center" vertical="center"/>
    </xf>
    <xf numFmtId="0" fontId="64" fillId="34" borderId="10" xfId="0" applyFont="1" applyFill="1" applyBorder="1" applyAlignment="1">
      <alignment horizontal="center" vertical="center"/>
    </xf>
    <xf numFmtId="0" fontId="64" fillId="34" borderId="10" xfId="0" applyFont="1" applyFill="1" applyBorder="1" applyAlignment="1">
      <alignment horizontal="center" vertical="center" wrapText="1"/>
    </xf>
    <xf numFmtId="0" fontId="55" fillId="0" borderId="13" xfId="0" applyFont="1" applyBorder="1" applyAlignment="1" applyProtection="1">
      <alignment horizontal="center" vertical="center"/>
      <protection/>
    </xf>
    <xf numFmtId="0" fontId="55" fillId="0" borderId="10" xfId="0" applyFont="1" applyBorder="1" applyAlignment="1" applyProtection="1">
      <alignment horizontal="center" vertical="center"/>
      <protection/>
    </xf>
    <xf numFmtId="0" fontId="55" fillId="0" borderId="10" xfId="0" applyNumberFormat="1" applyFont="1" applyBorder="1" applyAlignment="1" applyProtection="1">
      <alignment horizontal="center" vertical="center"/>
      <protection/>
    </xf>
    <xf numFmtId="0" fontId="61" fillId="35" borderId="10" xfId="0" applyFont="1" applyFill="1" applyBorder="1" applyAlignment="1" applyProtection="1">
      <alignment horizontal="center" vertical="center" wrapText="1"/>
      <protection/>
    </xf>
    <xf numFmtId="0" fontId="69" fillId="34" borderId="15" xfId="0" applyFont="1" applyFill="1" applyBorder="1" applyAlignment="1" applyProtection="1">
      <alignment horizontal="right" vertical="center"/>
      <protection/>
    </xf>
    <xf numFmtId="0" fontId="70" fillId="0" borderId="0" xfId="53" applyFont="1" applyAlignment="1">
      <alignment horizontal="left" vertical="center"/>
    </xf>
    <xf numFmtId="0" fontId="71" fillId="37" borderId="15" xfId="0" applyFont="1" applyFill="1" applyBorder="1" applyAlignment="1">
      <alignment horizontal="center" vertical="center"/>
    </xf>
    <xf numFmtId="0" fontId="66" fillId="38" borderId="11" xfId="0" applyFont="1" applyFill="1" applyBorder="1" applyAlignment="1">
      <alignment horizontal="center" vertical="center"/>
    </xf>
    <xf numFmtId="0" fontId="66" fillId="39" borderId="14" xfId="0" applyFont="1" applyFill="1" applyBorder="1" applyAlignment="1">
      <alignment horizontal="center" vertical="center"/>
    </xf>
    <xf numFmtId="0" fontId="66" fillId="0" borderId="15" xfId="0" applyFont="1" applyBorder="1" applyAlignment="1" applyProtection="1">
      <alignment horizontal="center" vertical="center"/>
      <protection/>
    </xf>
    <xf numFmtId="0" fontId="66" fillId="0" borderId="14" xfId="0" applyFont="1" applyBorder="1" applyAlignment="1" applyProtection="1">
      <alignment horizontal="center" vertical="center"/>
      <protection/>
    </xf>
    <xf numFmtId="0" fontId="69" fillId="34" borderId="16" xfId="0" applyFont="1" applyFill="1" applyBorder="1" applyAlignment="1" applyProtection="1">
      <alignment horizontal="center" vertical="center"/>
      <protection locked="0"/>
    </xf>
    <xf numFmtId="0" fontId="69" fillId="34" borderId="17" xfId="0" applyFont="1" applyFill="1" applyBorder="1" applyAlignment="1" applyProtection="1">
      <alignment horizontal="center" vertical="center"/>
      <protection locked="0"/>
    </xf>
    <xf numFmtId="0" fontId="69" fillId="34" borderId="18" xfId="0" applyFont="1" applyFill="1" applyBorder="1" applyAlignment="1" applyProtection="1">
      <alignment horizontal="center" vertical="center"/>
      <protection locked="0"/>
    </xf>
    <xf numFmtId="0" fontId="69" fillId="34" borderId="19" xfId="0" applyFont="1" applyFill="1" applyBorder="1" applyAlignment="1" applyProtection="1">
      <alignment horizontal="center" vertical="center"/>
      <protection/>
    </xf>
    <xf numFmtId="0" fontId="69" fillId="34" borderId="20" xfId="0" applyFont="1" applyFill="1" applyBorder="1" applyAlignment="1" applyProtection="1">
      <alignment horizontal="center" vertical="center"/>
      <protection/>
    </xf>
    <xf numFmtId="0" fontId="69" fillId="34" borderId="21" xfId="0" applyFont="1" applyFill="1" applyBorder="1" applyAlignment="1" applyProtection="1">
      <alignment horizontal="center" vertical="center"/>
      <protection/>
    </xf>
    <xf numFmtId="10" fontId="62" fillId="0" borderId="22" xfId="0" applyNumberFormat="1" applyFont="1" applyFill="1" applyBorder="1" applyAlignment="1" applyProtection="1">
      <alignment horizontal="left" vertical="center" wrapText="1"/>
      <protection/>
    </xf>
    <xf numFmtId="0" fontId="60" fillId="0" borderId="0" xfId="0" applyFont="1" applyAlignment="1">
      <alignment horizontal="left" vertical="center" wrapText="1"/>
    </xf>
    <xf numFmtId="0" fontId="64" fillId="34" borderId="15" xfId="0" applyFont="1" applyFill="1" applyBorder="1" applyAlignment="1">
      <alignment horizontal="center" vertical="center" wrapText="1"/>
    </xf>
    <xf numFmtId="0" fontId="64" fillId="34" borderId="14" xfId="0" applyFont="1" applyFill="1" applyBorder="1" applyAlignment="1">
      <alignment horizontal="center" vertical="center" wrapText="1"/>
    </xf>
    <xf numFmtId="10" fontId="55" fillId="0" borderId="15" xfId="0" applyNumberFormat="1" applyFont="1" applyBorder="1" applyAlignment="1">
      <alignment horizontal="center" vertical="center"/>
    </xf>
    <xf numFmtId="10" fontId="55" fillId="0" borderId="14" xfId="0" applyNumberFormat="1" applyFont="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8">
    <dxf>
      <fill>
        <patternFill>
          <bgColor rgb="FF00B050"/>
        </patternFill>
      </fill>
    </dxf>
    <dxf>
      <fill>
        <patternFill>
          <bgColor rgb="FFFFFF00"/>
        </patternFill>
      </fill>
    </dxf>
    <dxf>
      <fill>
        <patternFill>
          <bgColor rgb="FFFF0000"/>
        </patternFill>
      </fill>
    </dxf>
    <dxf>
      <fill>
        <patternFill>
          <bgColor rgb="FFFF0000"/>
        </patternFill>
      </fill>
    </dxf>
    <dxf>
      <fill>
        <patternFill>
          <bgColor theme="7" tint="-0.24993999302387238"/>
        </patternFill>
      </fill>
    </dxf>
    <dxf>
      <fill>
        <patternFill>
          <bgColor rgb="FFFF0000"/>
        </patternFill>
      </fill>
    </dxf>
    <dxf>
      <fill>
        <patternFill>
          <bgColor rgb="FF00B050"/>
        </patternFill>
      </fill>
    </dxf>
    <dxf>
      <fill>
        <patternFill>
          <bgColor rgb="FFFFFF00"/>
        </patternFill>
      </fill>
    </dxf>
    <dxf>
      <fill>
        <patternFill>
          <bgColor rgb="FFFF0000"/>
        </patternFill>
      </fill>
    </dxf>
    <dxf/>
    <dxf>
      <fill>
        <patternFill>
          <bgColor rgb="FF00B050"/>
        </patternFill>
      </fill>
    </dxf>
    <dxf>
      <fill>
        <patternFill>
          <bgColor rgb="FFFFFF00"/>
        </patternFill>
      </fill>
    </dxf>
    <dxf>
      <fill>
        <patternFill>
          <bgColor rgb="FFFF0000"/>
        </patternFill>
      </fill>
    </dxf>
    <dxf>
      <fill>
        <patternFill>
          <bgColor rgb="FFFFFF00"/>
        </patternFill>
      </fill>
    </dxf>
    <dxf>
      <fill>
        <patternFill>
          <bgColor rgb="FF00B050"/>
        </patternFill>
      </fill>
    </dxf>
    <dxf>
      <fill>
        <patternFill>
          <bgColor rgb="FFFF0000"/>
        </patternFill>
      </fill>
    </dxf>
    <dxf>
      <font>
        <color rgb="FF9C6500"/>
      </font>
      <fill>
        <patternFill>
          <bgColor rgb="FFFFEB9C"/>
        </patternFill>
      </fill>
    </dxf>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theme="7" tint="-0.24993999302387238"/>
        </patternFill>
      </fill>
    </dxf>
    <dxf>
      <fill>
        <patternFill>
          <bgColor rgb="FFFF0000"/>
        </patternFill>
      </fill>
    </dxf>
    <dxf>
      <font>
        <color rgb="FF9C6500"/>
      </font>
      <fill>
        <patternFill>
          <bgColor rgb="FFFFEB9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20</xdr:row>
      <xdr:rowOff>0</xdr:rowOff>
    </xdr:from>
    <xdr:ext cx="952500" cy="276225"/>
    <xdr:sp fLocksText="0">
      <xdr:nvSpPr>
        <xdr:cNvPr id="1" name="TextBox 2"/>
        <xdr:cNvSpPr txBox="1">
          <a:spLocks noChangeArrowheads="1"/>
        </xdr:cNvSpPr>
      </xdr:nvSpPr>
      <xdr:spPr>
        <a:xfrm>
          <a:off x="15782925" y="15706725"/>
          <a:ext cx="952500" cy="276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428625</xdr:colOff>
      <xdr:row>17</xdr:row>
      <xdr:rowOff>0</xdr:rowOff>
    </xdr:from>
    <xdr:ext cx="952500" cy="276225"/>
    <xdr:sp fLocksText="0">
      <xdr:nvSpPr>
        <xdr:cNvPr id="2" name="TextBox 3"/>
        <xdr:cNvSpPr txBox="1">
          <a:spLocks noChangeArrowheads="1"/>
        </xdr:cNvSpPr>
      </xdr:nvSpPr>
      <xdr:spPr>
        <a:xfrm>
          <a:off x="428625" y="13106400"/>
          <a:ext cx="952500" cy="276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428625</xdr:colOff>
      <xdr:row>17</xdr:row>
      <xdr:rowOff>0</xdr:rowOff>
    </xdr:from>
    <xdr:ext cx="952500" cy="276225"/>
    <xdr:sp fLocksText="0">
      <xdr:nvSpPr>
        <xdr:cNvPr id="3" name="TextBox 4"/>
        <xdr:cNvSpPr txBox="1">
          <a:spLocks noChangeArrowheads="1"/>
        </xdr:cNvSpPr>
      </xdr:nvSpPr>
      <xdr:spPr>
        <a:xfrm>
          <a:off x="428625" y="13106400"/>
          <a:ext cx="952500" cy="276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438150</xdr:colOff>
      <xdr:row>17</xdr:row>
      <xdr:rowOff>0</xdr:rowOff>
    </xdr:from>
    <xdr:ext cx="933450" cy="276225"/>
    <xdr:sp fLocksText="0">
      <xdr:nvSpPr>
        <xdr:cNvPr id="4" name="TextBox 5"/>
        <xdr:cNvSpPr txBox="1">
          <a:spLocks noChangeArrowheads="1"/>
        </xdr:cNvSpPr>
      </xdr:nvSpPr>
      <xdr:spPr>
        <a:xfrm>
          <a:off x="9477375" y="13106400"/>
          <a:ext cx="933450" cy="276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xdr:row>
      <xdr:rowOff>0</xdr:rowOff>
    </xdr:from>
    <xdr:ext cx="923925" cy="276225"/>
    <xdr:sp fLocksText="0">
      <xdr:nvSpPr>
        <xdr:cNvPr id="5" name="TextBox 6"/>
        <xdr:cNvSpPr txBox="1">
          <a:spLocks noChangeArrowheads="1"/>
        </xdr:cNvSpPr>
      </xdr:nvSpPr>
      <xdr:spPr>
        <a:xfrm>
          <a:off x="12220575" y="13106400"/>
          <a:ext cx="923925" cy="276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419100</xdr:colOff>
      <xdr:row>17</xdr:row>
      <xdr:rowOff>0</xdr:rowOff>
    </xdr:from>
    <xdr:ext cx="942975" cy="276225"/>
    <xdr:sp fLocksText="0">
      <xdr:nvSpPr>
        <xdr:cNvPr id="1" name="TextBox 1"/>
        <xdr:cNvSpPr txBox="1">
          <a:spLocks noChangeArrowheads="1"/>
        </xdr:cNvSpPr>
      </xdr:nvSpPr>
      <xdr:spPr>
        <a:xfrm>
          <a:off x="12820650" y="17640300"/>
          <a:ext cx="942975" cy="276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428625</xdr:colOff>
      <xdr:row>17</xdr:row>
      <xdr:rowOff>0</xdr:rowOff>
    </xdr:from>
    <xdr:ext cx="952500" cy="276225"/>
    <xdr:sp fLocksText="0">
      <xdr:nvSpPr>
        <xdr:cNvPr id="2" name="TextBox 2"/>
        <xdr:cNvSpPr txBox="1">
          <a:spLocks noChangeArrowheads="1"/>
        </xdr:cNvSpPr>
      </xdr:nvSpPr>
      <xdr:spPr>
        <a:xfrm>
          <a:off x="428625" y="17640300"/>
          <a:ext cx="952500" cy="276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428625</xdr:colOff>
      <xdr:row>17</xdr:row>
      <xdr:rowOff>0</xdr:rowOff>
    </xdr:from>
    <xdr:ext cx="952500" cy="276225"/>
    <xdr:sp fLocksText="0">
      <xdr:nvSpPr>
        <xdr:cNvPr id="3" name="TextBox 3"/>
        <xdr:cNvSpPr txBox="1">
          <a:spLocks noChangeArrowheads="1"/>
        </xdr:cNvSpPr>
      </xdr:nvSpPr>
      <xdr:spPr>
        <a:xfrm>
          <a:off x="428625" y="17640300"/>
          <a:ext cx="952500" cy="276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438150</xdr:colOff>
      <xdr:row>17</xdr:row>
      <xdr:rowOff>0</xdr:rowOff>
    </xdr:from>
    <xdr:ext cx="942975" cy="276225"/>
    <xdr:sp fLocksText="0">
      <xdr:nvSpPr>
        <xdr:cNvPr id="4" name="TextBox 4"/>
        <xdr:cNvSpPr txBox="1">
          <a:spLocks noChangeArrowheads="1"/>
        </xdr:cNvSpPr>
      </xdr:nvSpPr>
      <xdr:spPr>
        <a:xfrm>
          <a:off x="7715250" y="17640300"/>
          <a:ext cx="942975" cy="276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17</xdr:row>
      <xdr:rowOff>0</xdr:rowOff>
    </xdr:from>
    <xdr:ext cx="914400" cy="276225"/>
    <xdr:sp fLocksText="0">
      <xdr:nvSpPr>
        <xdr:cNvPr id="5" name="TextBox 5"/>
        <xdr:cNvSpPr txBox="1">
          <a:spLocks noChangeArrowheads="1"/>
        </xdr:cNvSpPr>
      </xdr:nvSpPr>
      <xdr:spPr>
        <a:xfrm>
          <a:off x="9953625" y="17640300"/>
          <a:ext cx="914400" cy="276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A1:H100"/>
  <sheetViews>
    <sheetView tabSelected="1" zoomScale="53" zoomScaleNormal="53" zoomScaleSheetLayoutView="75" zoomScalePageLayoutView="39" workbookViewId="0" topLeftCell="A1">
      <selection activeCell="A2" sqref="A2:C2"/>
    </sheetView>
  </sheetViews>
  <sheetFormatPr defaultColWidth="9.140625" defaultRowHeight="15"/>
  <cols>
    <col min="1" max="1" width="135.57421875" style="2" customWidth="1"/>
    <col min="2" max="2" width="47.7109375" style="0" customWidth="1"/>
    <col min="3" max="3" width="53.421875" style="0" customWidth="1"/>
    <col min="4" max="4" width="36.7109375" style="0" hidden="1" customWidth="1"/>
    <col min="5" max="6" width="9.140625" style="0" hidden="1" customWidth="1"/>
    <col min="7" max="7" width="8.8515625" style="0" hidden="1" customWidth="1"/>
    <col min="8" max="8" width="26.140625" style="0" hidden="1" customWidth="1"/>
    <col min="12" max="12" width="8.8515625" style="0" customWidth="1"/>
    <col min="13" max="13" width="9.140625" style="0" hidden="1" customWidth="1"/>
  </cols>
  <sheetData>
    <row r="1" spans="1:3" ht="43.5" customHeight="1">
      <c r="A1" s="68" t="s">
        <v>52</v>
      </c>
      <c r="B1" s="69"/>
      <c r="C1" s="70"/>
    </row>
    <row r="2" spans="1:3" ht="53.25" customHeight="1" thickBot="1">
      <c r="A2" s="65" t="s">
        <v>103</v>
      </c>
      <c r="B2" s="66"/>
      <c r="C2" s="67"/>
    </row>
    <row r="3" spans="1:3" ht="33.75" customHeight="1" thickBot="1">
      <c r="A3" s="18" t="s">
        <v>74</v>
      </c>
      <c r="B3" s="18" t="s">
        <v>0</v>
      </c>
      <c r="C3" s="18" t="s">
        <v>63</v>
      </c>
    </row>
    <row r="4" spans="1:6" ht="69" customHeight="1" thickBot="1">
      <c r="A4" s="37" t="s">
        <v>64</v>
      </c>
      <c r="B4" s="20">
        <v>0.59</v>
      </c>
      <c r="C4" s="5">
        <f>IF(B4="N/A","N/A",IF(B4="Data Suppressed","*",IF(B4&lt;0%,"ERROR",IF(B4&gt;100%,"ERROR",IF(B4&gt;=70%,2,IF(B4&lt;=60%,0,IF(B4&gt;=61%-69%,1,)))))))</f>
        <v>0</v>
      </c>
      <c r="D4" s="5">
        <f>IF(B4="N/A","N/A",IF(B4="No Data",0,IF(B4="Not Valid and Reliable",0,IF(B4&lt;0%,"ERROR",IF(B4&gt;100%,"ERROR",IF(B4&gt;25%,0,IF(B4&gt;5.49%,1,2)))))))</f>
        <v>0</v>
      </c>
      <c r="F4" t="s">
        <v>62</v>
      </c>
    </row>
    <row r="5" spans="1:6" ht="69" customHeight="1" thickBot="1">
      <c r="A5" s="37" t="s">
        <v>65</v>
      </c>
      <c r="B5" s="20">
        <v>0.18</v>
      </c>
      <c r="C5" s="5">
        <f>IF(B5="N/A","N/A",IF(B5="Data Suppressed","*",IF(B5&lt;0%,"ERROR",IF(B5&gt;100%,"ERROR",IF(B5&gt;=35%,0,IF(B5&lt;=26%,2,IF(B5&gt;=34%-27%,1,)))))))</f>
        <v>2</v>
      </c>
      <c r="D5" s="5">
        <f>IF(B5="N/A","N/A",IF(B5="No Data",0,IF(B5="Not Valid and Reliable",0,IF(B5&lt;0%,"ERROR",IF(B5&gt;100%,"ERROR",IF(B5&gt;25%,0,IF(B5&gt;5.49%,1,2)))))))</f>
        <v>1</v>
      </c>
      <c r="F5" t="s">
        <v>1</v>
      </c>
    </row>
    <row r="6" spans="1:6" ht="69" customHeight="1" thickBot="1">
      <c r="A6" s="37" t="s">
        <v>79</v>
      </c>
      <c r="B6" s="20">
        <v>0.23</v>
      </c>
      <c r="C6" s="5">
        <f>IF(B6="N/A","N/A",IF(B6="Data Suppressed","*",IF(B6&lt;0%,"ERROR",IF(B6&gt;100%,"ERROR",IF(B6&gt;=30%,2,IF(B6&lt;=23%,0,IF(B6&gt;=24%-29%,1,)))))))</f>
        <v>0</v>
      </c>
      <c r="D6" s="5">
        <f>IF(B6="N/A","N/A",IF(B6="No Data",0,IF(B6="Not Valid and Reliable",0,IF(B6&lt;0%,"ERROR",IF(B6&gt;100%,"ERROR",IF(B6&gt;25%,0,IF(B6&gt;5.49%,1,2)))))))</f>
        <v>1</v>
      </c>
      <c r="F6" t="s">
        <v>2</v>
      </c>
    </row>
    <row r="7" spans="1:6" ht="69.75" customHeight="1" thickBot="1">
      <c r="A7" s="37" t="s">
        <v>67</v>
      </c>
      <c r="B7" s="20">
        <v>0.18</v>
      </c>
      <c r="C7" s="5">
        <f>IF(B7="N/A","N/A",IF(B7="Data Suppressed","*",IF(B7&lt;0%,"ERROR",IF(B7&gt;100%,"ERROR",IF(B7&gt;=16%,-1,IF(B7&lt;=15%,1,))))))</f>
        <v>-1</v>
      </c>
      <c r="D7" s="5">
        <f>IF(B7="N/A","N/A",IF(B7="No Data",0,IF(B7="Not Valid and Reliable",0,IF(B7&lt;0,"ERROR",IF(B7&gt;100%,"ERROR",IF(B7&gt;94.49%,2,IF(B7&gt;74.49%,1,0)))))))</f>
        <v>0</v>
      </c>
      <c r="F7" t="s">
        <v>3</v>
      </c>
    </row>
    <row r="8" spans="1:6" ht="69.75" customHeight="1" thickBot="1">
      <c r="A8" s="37" t="s">
        <v>80</v>
      </c>
      <c r="B8" s="20">
        <v>0.31</v>
      </c>
      <c r="C8" s="5">
        <f>IF(B8="N/A","N/A",IF(B8="Data Suppressed","*",IF(B8&lt;0%,"ERROR",IF(B8&gt;100%,"ERROR",IF(B8&gt;=38%,2,IF(B8&lt;=29%,0,IF(B8&gt;=30%-37%,1,)))))))</f>
        <v>1</v>
      </c>
      <c r="D8" s="5">
        <f>IF(B8="N/A","N/A",IF(B8="No Data",0,IF(B8="Not Valid and Reliable",0,IF(B8&lt;0,"ERROR",IF(B8&gt;100%,"ERROR",IF(B8&gt;94.49%,2,IF(B8&gt;74.49%,1,0)))))))</f>
        <v>0</v>
      </c>
      <c r="F8" t="s">
        <v>4</v>
      </c>
    </row>
    <row r="9" spans="1:6" ht="69.75" customHeight="1" thickBot="1">
      <c r="A9" s="37" t="s">
        <v>68</v>
      </c>
      <c r="B9" s="20">
        <v>0.27</v>
      </c>
      <c r="C9" s="5">
        <f>IF(B9="N/A","N/A",IF(B9="Data Suppressed","*",IF(B9&lt;0%,"ERROR",IF(B9&gt;100%,"ERROR",IF(B9&gt;=16%,-1,IF(B9&lt;=15%,1,))))))</f>
        <v>-1</v>
      </c>
      <c r="D9" s="5">
        <f>IF(B9="N/A","N/A",IF(B9="No Data",0,IF(B9="Not Valid and Reliable",0,IF(B9&lt;0,"ERROR",IF(B9&gt;100%,"ERROR",IF(B9&gt;94.49%,2,IF(B9&gt;74.49%,1,0)))))))</f>
        <v>0</v>
      </c>
      <c r="F9" t="s">
        <v>5</v>
      </c>
    </row>
    <row r="10" spans="1:4" ht="35.25" customHeight="1" thickBot="1">
      <c r="A10" s="21" t="s">
        <v>75</v>
      </c>
      <c r="B10" s="21" t="s">
        <v>0</v>
      </c>
      <c r="C10" s="21" t="s">
        <v>63</v>
      </c>
      <c r="D10" s="5"/>
    </row>
    <row r="11" spans="1:6" ht="69.75" customHeight="1" thickBot="1">
      <c r="A11" s="37" t="s">
        <v>64</v>
      </c>
      <c r="B11" s="20">
        <v>0.59</v>
      </c>
      <c r="C11" s="5">
        <f>IF(B11="N/A","N/A",IF(B11="Data Suppressed","*",IF(B11&lt;0%,"ERROR",IF(B11&gt;100%,"ERROR",IF(B11&gt;=70%,2,IF(B11&lt;=60%,0,IF(B11&gt;=61%-69%,1,)))))))</f>
        <v>0</v>
      </c>
      <c r="D11" s="5">
        <f>IF(B11="N/A","N/A",IF(B11="No Data",0,IF(B11="Not Valid and Reliable",0,IF(B11&lt;0,"ERROR",IF(B11&gt;100%,"ERROR",IF(B11&gt;94.49%,2,IF(B11&gt;74.49%,1,0)))))))</f>
        <v>0</v>
      </c>
      <c r="F11" t="s">
        <v>6</v>
      </c>
    </row>
    <row r="12" spans="1:6" ht="68.25" customHeight="1" thickBot="1">
      <c r="A12" s="37" t="s">
        <v>65</v>
      </c>
      <c r="B12" s="20">
        <v>0.2</v>
      </c>
      <c r="C12" s="5">
        <f>IF(B12="N/A","N/A",IF(B12="Data Suppressed","*",IF(B12&lt;0%,"ERROR",IF(B12&gt;100%,"ERROR",IF(B12&gt;=35%,0,IF(B12&lt;=26%,2,IF(B12&gt;=34%-27%,1,)))))))</f>
        <v>2</v>
      </c>
      <c r="D12" s="5">
        <f>IF(B13="N/A","N/A",IF(B13="No Data",0,IF(B13="Not Valid and Reliable",0,IF(B13&lt;0,"ERROR",IF(B13&gt;100%,"ERROR",IF(B13&gt;94.49%,2,IF(B13&gt;74.49%,1,0)))))))</f>
        <v>0</v>
      </c>
      <c r="F12" t="s">
        <v>7</v>
      </c>
    </row>
    <row r="13" spans="1:6" ht="68.25" customHeight="1" thickBot="1">
      <c r="A13" s="37" t="s">
        <v>79</v>
      </c>
      <c r="B13" s="20">
        <v>0.47</v>
      </c>
      <c r="C13" s="5">
        <f>IF(B13="N/A","N/A",IF(B13="Data Suppressed","*",IF(B13&lt;0%,"ERROR",IF(B13&gt;100%,"ERROR",IF(B13&gt;=58%,2,IF(B13&lt;=51%,0,IF(B13&gt;=52%-57%,1,)))))))</f>
        <v>0</v>
      </c>
      <c r="D13" s="5">
        <f>IF(B14="N/A","N/A",IF(B14="No Data",0,IF(B14="Not Valid and Reliable",0,IF(B14&lt;0,"ERROR",IF(B14&gt;100%,"ERROR",IF(B14&gt;94.49%,2,IF(B14&gt;74.49%,1,0)))))))</f>
        <v>0</v>
      </c>
      <c r="F13" t="s">
        <v>8</v>
      </c>
    </row>
    <row r="14" spans="1:6" ht="69.75" customHeight="1" thickBot="1">
      <c r="A14" s="37" t="s">
        <v>67</v>
      </c>
      <c r="B14" s="20">
        <v>0.07</v>
      </c>
      <c r="C14" s="5">
        <f>IF(B14="N/A","N/A",IF(B14="Data Suppressed","*",IF(B14&lt;0%,"ERROR",IF(B14&gt;100%,"ERROR",IF(B14&gt;=16%,-1,IF(B14&lt;=15%,1,))))))</f>
        <v>1</v>
      </c>
      <c r="D14" s="5">
        <f>IF(B12="N/A","N/A",IF(B12="No Data",0,IF(B12="Not Valid and Reliable",0,IF(B12&lt;0,"ERROR",IF(B12&gt;100%,"ERROR",IF(B12&gt;94.49%,2,IF(B12&gt;74.49%,1,0)))))))</f>
        <v>0</v>
      </c>
      <c r="F14" t="s">
        <v>9</v>
      </c>
    </row>
    <row r="15" spans="1:6" ht="69.75" customHeight="1" thickBot="1">
      <c r="A15" s="37" t="s">
        <v>80</v>
      </c>
      <c r="B15" s="20">
        <v>0.21</v>
      </c>
      <c r="C15" s="5">
        <f>IF(B15="N/A","N/A",IF(B15="Data Suppressed","*",IF(B15&lt;0%,"ERROR",IF(B15&gt;100%,"ERROR",IF(B15&gt;=34%,2,IF(B15&lt;=26%,0,IF(B15&gt;=27%-33%,1,)))))))</f>
        <v>0</v>
      </c>
      <c r="D15" s="5">
        <f>IF(B15=4,2,IF(B15&lt;3,0,1))</f>
        <v>0</v>
      </c>
      <c r="F15" t="s">
        <v>10</v>
      </c>
    </row>
    <row r="16" spans="1:6" ht="69.75" customHeight="1" thickBot="1">
      <c r="A16" s="37" t="s">
        <v>68</v>
      </c>
      <c r="B16" s="20">
        <v>0.14</v>
      </c>
      <c r="C16" s="5">
        <f>IF(B16="N/A","N/A",IF(B16="Data Suppressed","*",IF(B16&lt;0%,"ERROR",IF(B16&gt;100%,"ERROR",IF(B16&gt;16%,-1,IF(B16&lt;=15%,1,))))))</f>
        <v>1</v>
      </c>
      <c r="D16" s="6" t="b">
        <f>IF(B16="NONE",2,IF(B16="YES 1 OR 2 YRS",1.5,IF(B16="YES 3 OR MORE YRS",0)))</f>
        <v>0</v>
      </c>
      <c r="F16" t="s">
        <v>11</v>
      </c>
    </row>
    <row r="17" spans="1:6" ht="34.5" customHeight="1" thickBot="1">
      <c r="A17" s="22" t="s">
        <v>76</v>
      </c>
      <c r="B17" s="57" t="s">
        <v>0</v>
      </c>
      <c r="C17" s="27" t="s">
        <v>63</v>
      </c>
      <c r="D17" s="6" t="b">
        <f>IF(B17="NONE",2,IF(B17="YES 2 TO 4 YRS",1.5,IF(B17="YES 5 OR MORE YRS",0)))</f>
        <v>0</v>
      </c>
      <c r="F17" t="s">
        <v>12</v>
      </c>
    </row>
    <row r="18" spans="1:6" ht="68.25" customHeight="1" thickBot="1">
      <c r="A18" s="26" t="s">
        <v>66</v>
      </c>
      <c r="B18" s="26" t="s">
        <v>66</v>
      </c>
      <c r="C18" s="26" t="s">
        <v>66</v>
      </c>
      <c r="D18" s="5"/>
      <c r="F18" t="s">
        <v>13</v>
      </c>
    </row>
    <row r="19" spans="1:4" ht="68.25" customHeight="1" thickBot="1">
      <c r="A19" s="23"/>
      <c r="B19" s="23"/>
      <c r="C19" s="23"/>
      <c r="D19" s="25"/>
    </row>
    <row r="20" spans="1:7" ht="68.25" customHeight="1" thickBot="1" thickTop="1">
      <c r="A20" s="30" t="s">
        <v>69</v>
      </c>
      <c r="B20" s="31" t="s">
        <v>70</v>
      </c>
      <c r="C20" s="31" t="s">
        <v>71</v>
      </c>
      <c r="E20" s="7" t="e">
        <f>IF(#REF!="NO",2,IF(#REF!="YES(ONE)",1.5,IF(#REF!="YES(MULTIPLE)",0)))</f>
        <v>#REF!</v>
      </c>
      <c r="G20" t="s">
        <v>14</v>
      </c>
    </row>
    <row r="21" spans="1:7" ht="3.75" customHeight="1" thickBot="1" thickTop="1">
      <c r="A21" s="32"/>
      <c r="B21" s="33"/>
      <c r="C21" s="33"/>
      <c r="E21" s="7" t="e">
        <f>IF(#REF!="NO",2,IF(#REF!="YES(ONE)",1.5,IF(#REF!="YES(MULTIPLE)",0)))</f>
        <v>#REF!</v>
      </c>
      <c r="G21" t="s">
        <v>15</v>
      </c>
    </row>
    <row r="22" spans="1:5" ht="70.5" customHeight="1" thickBot="1" thickTop="1">
      <c r="A22" s="54">
        <f>(COUNT(C4:C16)*2-4)</f>
        <v>20</v>
      </c>
      <c r="B22" s="34">
        <f>SUM(C4:C16)</f>
        <v>5</v>
      </c>
      <c r="C22" s="35">
        <f>B22/A22</f>
        <v>0.25</v>
      </c>
      <c r="E22" t="s">
        <v>16</v>
      </c>
    </row>
    <row r="23" spans="1:3" ht="68.25" customHeight="1" thickBot="1" thickTop="1">
      <c r="A23" s="28" t="s">
        <v>73</v>
      </c>
      <c r="B23" s="29" t="s">
        <v>77</v>
      </c>
      <c r="C23" s="29" t="s">
        <v>72</v>
      </c>
    </row>
    <row r="24" spans="1:6" ht="69" customHeight="1" thickBot="1">
      <c r="A24" s="55">
        <f>'Compliance Matrix Part B'!$B$20</f>
        <v>22</v>
      </c>
      <c r="B24" s="56">
        <f>'Compliance Matrix Part B'!$A$20</f>
        <v>21</v>
      </c>
      <c r="C24" s="9">
        <f>B24/A24</f>
        <v>0.9545454545454546</v>
      </c>
      <c r="D24" s="11" t="e">
        <f>IF(#REF!&gt;94.49%,"MEETS (green)",IF(#REF!&gt;74.49%,"NEEDS ASSISTANCE (yellow)","NEEDS INTERVENTION (red)"))</f>
        <v>#REF!</v>
      </c>
      <c r="E24" s="11" t="e">
        <f>IF(D24&gt;94.49%,"MEETS (green)",IF(D24&gt;74.49%,"NEEDS ASSISTANCE (yellow)","NEEDS INTERVENTION (red)"))</f>
        <v>#REF!</v>
      </c>
      <c r="F24" s="11" t="e">
        <f>IF(E24&gt;94.49%,"MEETS (green)",IF(E24&gt;74.49%,"NEEDS ASSISTANCE (yellow)","NEEDS INTERVENTION (red)"))</f>
        <v>#REF!</v>
      </c>
    </row>
    <row r="25" spans="1:8" ht="68.25" customHeight="1" thickBot="1">
      <c r="A25" s="60" t="s">
        <v>104</v>
      </c>
      <c r="B25" s="61"/>
      <c r="C25" s="62"/>
      <c r="D25" s="4"/>
      <c r="H25" t="s">
        <v>18</v>
      </c>
    </row>
    <row r="26" spans="1:4" ht="69.75" customHeight="1" thickBot="1">
      <c r="A26" s="36">
        <f>C22*0.5+C24*0.5</f>
        <v>0.6022727272727273</v>
      </c>
      <c r="B26" s="63" t="str">
        <f>IF(A26&gt;79.49%,"MEETS REQUIREMENTS (green)",IF(A26&gt;59.49%,"NEEDS ASSISTANCE (yellow)","NEEDS INTERVENTION (red)"))</f>
        <v>NEEDS ASSISTANCE (yellow)</v>
      </c>
      <c r="C26" s="64"/>
      <c r="D26" s="4"/>
    </row>
    <row r="27" spans="1:4" ht="100.5" customHeight="1" thickTop="1">
      <c r="A27" s="71" t="s">
        <v>105</v>
      </c>
      <c r="B27" s="71"/>
      <c r="C27" s="71"/>
      <c r="D27" s="4"/>
    </row>
    <row r="28" spans="1:8" ht="52.5" customHeight="1">
      <c r="A28" s="59" t="s">
        <v>78</v>
      </c>
      <c r="B28" s="15"/>
      <c r="C28" s="15"/>
      <c r="D28" s="4"/>
      <c r="H28" t="s">
        <v>19</v>
      </c>
    </row>
    <row r="29" spans="1:4" ht="100.5" customHeight="1">
      <c r="A29" s="72" t="s">
        <v>106</v>
      </c>
      <c r="B29" s="72"/>
      <c r="C29" s="72"/>
      <c r="D29" s="4"/>
    </row>
    <row r="30" spans="1:7" ht="56.25" customHeight="1">
      <c r="A30" s="38"/>
      <c r="B30" s="24"/>
      <c r="C30" s="14"/>
      <c r="G30" t="s">
        <v>20</v>
      </c>
    </row>
    <row r="31" spans="1:7" ht="104.25" customHeight="1">
      <c r="A31" s="3"/>
      <c r="B31" s="1"/>
      <c r="C31" s="1"/>
      <c r="G31" t="s">
        <v>21</v>
      </c>
    </row>
    <row r="32" spans="1:8" ht="15">
      <c r="A32" s="14"/>
      <c r="B32" s="14"/>
      <c r="C32" s="14"/>
      <c r="H32" t="s">
        <v>22</v>
      </c>
    </row>
    <row r="33" spans="1:8" ht="15">
      <c r="A33" s="3"/>
      <c r="B33" s="1"/>
      <c r="C33" s="1"/>
      <c r="D33" s="15"/>
      <c r="H33" t="s">
        <v>23</v>
      </c>
    </row>
    <row r="34" spans="1:8" ht="30" customHeight="1">
      <c r="A34" s="16"/>
      <c r="B34" s="16"/>
      <c r="C34" s="16"/>
      <c r="D34" s="14"/>
      <c r="H34" t="s">
        <v>24</v>
      </c>
    </row>
    <row r="35" spans="4:8" ht="9.75" customHeight="1">
      <c r="D35" s="1"/>
      <c r="H35" t="s">
        <v>25</v>
      </c>
    </row>
    <row r="36" spans="4:8" ht="30" customHeight="1">
      <c r="D36" s="14"/>
      <c r="H36" t="s">
        <v>26</v>
      </c>
    </row>
    <row r="37" spans="4:8" ht="14.25" customHeight="1">
      <c r="D37" s="1"/>
      <c r="H37" t="s">
        <v>27</v>
      </c>
    </row>
    <row r="38" spans="4:8" ht="65.25" customHeight="1">
      <c r="D38" s="16"/>
      <c r="H38" t="s">
        <v>28</v>
      </c>
    </row>
    <row r="39" spans="4:8" ht="36">
      <c r="D39" s="13" t="s">
        <v>62</v>
      </c>
      <c r="H39" t="s">
        <v>29</v>
      </c>
    </row>
    <row r="40" spans="4:8" ht="36">
      <c r="D40" s="13" t="s">
        <v>1</v>
      </c>
      <c r="H40" t="s">
        <v>30</v>
      </c>
    </row>
    <row r="41" spans="4:8" ht="36">
      <c r="D41" s="13" t="s">
        <v>2</v>
      </c>
      <c r="H41" t="s">
        <v>31</v>
      </c>
    </row>
    <row r="42" spans="4:8" ht="36">
      <c r="D42" s="13" t="s">
        <v>3</v>
      </c>
      <c r="H42" t="s">
        <v>32</v>
      </c>
    </row>
    <row r="43" spans="4:8" ht="36">
      <c r="D43" s="13" t="s">
        <v>4</v>
      </c>
      <c r="H43" t="s">
        <v>33</v>
      </c>
    </row>
    <row r="44" spans="4:8" ht="36">
      <c r="D44" s="13" t="s">
        <v>5</v>
      </c>
      <c r="H44" t="s">
        <v>34</v>
      </c>
    </row>
    <row r="45" spans="4:8" ht="36">
      <c r="D45" s="13" t="s">
        <v>6</v>
      </c>
      <c r="H45" t="s">
        <v>35</v>
      </c>
    </row>
    <row r="46" spans="4:8" ht="36">
      <c r="D46" s="13" t="s">
        <v>7</v>
      </c>
      <c r="H46" t="s">
        <v>36</v>
      </c>
    </row>
    <row r="47" spans="4:8" ht="36">
      <c r="D47" s="13" t="s">
        <v>8</v>
      </c>
      <c r="H47" t="s">
        <v>37</v>
      </c>
    </row>
    <row r="48" spans="4:8" ht="36">
      <c r="D48" s="13" t="s">
        <v>9</v>
      </c>
      <c r="H48" t="s">
        <v>38</v>
      </c>
    </row>
    <row r="49" spans="4:8" ht="36">
      <c r="D49" s="13" t="s">
        <v>10</v>
      </c>
      <c r="H49" t="s">
        <v>39</v>
      </c>
    </row>
    <row r="50" spans="4:8" ht="36">
      <c r="D50" s="13" t="s">
        <v>11</v>
      </c>
      <c r="H50" t="s">
        <v>40</v>
      </c>
    </row>
    <row r="51" spans="4:8" ht="36">
      <c r="D51" s="13" t="s">
        <v>12</v>
      </c>
      <c r="H51" t="s">
        <v>41</v>
      </c>
    </row>
    <row r="52" spans="4:8" ht="36">
      <c r="D52" s="13" t="s">
        <v>13</v>
      </c>
      <c r="H52" t="s">
        <v>42</v>
      </c>
    </row>
    <row r="53" spans="4:8" ht="36">
      <c r="D53" s="13" t="s">
        <v>14</v>
      </c>
      <c r="H53" t="s">
        <v>43</v>
      </c>
    </row>
    <row r="54" spans="4:8" ht="36">
      <c r="D54" s="13" t="s">
        <v>15</v>
      </c>
      <c r="H54" t="s">
        <v>44</v>
      </c>
    </row>
    <row r="55" spans="4:8" ht="36">
      <c r="D55" s="13" t="s">
        <v>16</v>
      </c>
      <c r="H55" t="s">
        <v>45</v>
      </c>
    </row>
    <row r="56" spans="4:8" ht="36">
      <c r="D56" s="13" t="s">
        <v>17</v>
      </c>
      <c r="H56" t="s">
        <v>46</v>
      </c>
    </row>
    <row r="57" spans="4:8" ht="36">
      <c r="D57" s="13" t="s">
        <v>18</v>
      </c>
      <c r="H57" t="s">
        <v>47</v>
      </c>
    </row>
    <row r="58" spans="4:8" ht="36">
      <c r="D58" s="13" t="s">
        <v>19</v>
      </c>
      <c r="H58" t="s">
        <v>48</v>
      </c>
    </row>
    <row r="59" spans="4:8" ht="36">
      <c r="D59" s="13" t="s">
        <v>20</v>
      </c>
      <c r="H59" t="s">
        <v>49</v>
      </c>
    </row>
    <row r="60" spans="4:8" ht="36">
      <c r="D60" s="13" t="s">
        <v>21</v>
      </c>
      <c r="H60" t="s">
        <v>50</v>
      </c>
    </row>
    <row r="61" spans="4:8" ht="36">
      <c r="D61" s="13" t="s">
        <v>22</v>
      </c>
      <c r="H61" t="s">
        <v>51</v>
      </c>
    </row>
    <row r="62" spans="4:8" ht="36">
      <c r="D62" s="13" t="s">
        <v>23</v>
      </c>
      <c r="H62" t="s">
        <v>52</v>
      </c>
    </row>
    <row r="63" spans="4:8" ht="36">
      <c r="D63" s="13" t="s">
        <v>24</v>
      </c>
      <c r="H63" t="s">
        <v>53</v>
      </c>
    </row>
    <row r="64" spans="4:8" ht="36">
      <c r="D64" s="13" t="s">
        <v>25</v>
      </c>
      <c r="H64" t="s">
        <v>54</v>
      </c>
    </row>
    <row r="65" spans="4:8" ht="36">
      <c r="D65" s="13" t="s">
        <v>26</v>
      </c>
      <c r="H65" t="s">
        <v>55</v>
      </c>
    </row>
    <row r="66" spans="4:8" ht="36">
      <c r="D66" s="13" t="s">
        <v>27</v>
      </c>
      <c r="H66" t="s">
        <v>56</v>
      </c>
    </row>
    <row r="67" spans="4:8" ht="36">
      <c r="D67" s="13" t="s">
        <v>28</v>
      </c>
      <c r="H67" t="s">
        <v>57</v>
      </c>
    </row>
    <row r="68" spans="4:8" ht="36">
      <c r="D68" s="13" t="s">
        <v>29</v>
      </c>
      <c r="H68" t="s">
        <v>58</v>
      </c>
    </row>
    <row r="69" spans="4:8" ht="36">
      <c r="D69" s="13" t="s">
        <v>30</v>
      </c>
      <c r="H69" t="s">
        <v>59</v>
      </c>
    </row>
    <row r="70" spans="4:8" ht="36">
      <c r="D70" s="13" t="s">
        <v>31</v>
      </c>
      <c r="H70" t="s">
        <v>60</v>
      </c>
    </row>
    <row r="71" spans="4:8" ht="36">
      <c r="D71" s="13" t="s">
        <v>32</v>
      </c>
      <c r="H71" t="s">
        <v>61</v>
      </c>
    </row>
    <row r="72" ht="36">
      <c r="D72" s="13" t="s">
        <v>33</v>
      </c>
    </row>
    <row r="73" ht="36">
      <c r="D73" s="13" t="s">
        <v>34</v>
      </c>
    </row>
    <row r="74" ht="36">
      <c r="D74" s="13" t="s">
        <v>35</v>
      </c>
    </row>
    <row r="75" ht="36">
      <c r="D75" s="13" t="s">
        <v>36</v>
      </c>
    </row>
    <row r="76" ht="36">
      <c r="D76" s="13" t="s">
        <v>37</v>
      </c>
    </row>
    <row r="77" ht="36">
      <c r="D77" s="13" t="s">
        <v>38</v>
      </c>
    </row>
    <row r="78" ht="36">
      <c r="D78" s="13" t="s">
        <v>39</v>
      </c>
    </row>
    <row r="79" ht="36">
      <c r="D79" s="13" t="s">
        <v>40</v>
      </c>
    </row>
    <row r="80" ht="36">
      <c r="D80" s="13" t="s">
        <v>41</v>
      </c>
    </row>
    <row r="81" ht="36">
      <c r="D81" s="13" t="s">
        <v>42</v>
      </c>
    </row>
    <row r="82" ht="36">
      <c r="D82" s="13" t="s">
        <v>43</v>
      </c>
    </row>
    <row r="83" ht="36">
      <c r="D83" s="13" t="s">
        <v>44</v>
      </c>
    </row>
    <row r="84" ht="36">
      <c r="D84" s="13" t="s">
        <v>45</v>
      </c>
    </row>
    <row r="85" ht="36">
      <c r="D85" s="13" t="s">
        <v>46</v>
      </c>
    </row>
    <row r="86" ht="36">
      <c r="D86" s="13" t="s">
        <v>47</v>
      </c>
    </row>
    <row r="87" ht="36">
      <c r="D87" s="13" t="s">
        <v>48</v>
      </c>
    </row>
    <row r="88" ht="36">
      <c r="D88" s="13" t="s">
        <v>49</v>
      </c>
    </row>
    <row r="89" ht="36">
      <c r="D89" s="13" t="s">
        <v>50</v>
      </c>
    </row>
    <row r="90" ht="36">
      <c r="D90" s="13" t="s">
        <v>51</v>
      </c>
    </row>
    <row r="91" ht="36">
      <c r="D91" s="13" t="s">
        <v>52</v>
      </c>
    </row>
    <row r="92" ht="36">
      <c r="D92" s="13" t="s">
        <v>53</v>
      </c>
    </row>
    <row r="93" ht="36">
      <c r="D93" s="13" t="s">
        <v>54</v>
      </c>
    </row>
    <row r="94" ht="36">
      <c r="D94" s="13" t="s">
        <v>55</v>
      </c>
    </row>
    <row r="95" ht="36">
      <c r="D95" s="13" t="s">
        <v>56</v>
      </c>
    </row>
    <row r="96" ht="36">
      <c r="D96" s="13" t="s">
        <v>57</v>
      </c>
    </row>
    <row r="97" ht="36">
      <c r="D97" s="13" t="s">
        <v>58</v>
      </c>
    </row>
    <row r="98" ht="36">
      <c r="D98" s="13" t="s">
        <v>59</v>
      </c>
    </row>
    <row r="99" ht="36">
      <c r="D99" s="13" t="s">
        <v>60</v>
      </c>
    </row>
    <row r="100" ht="36">
      <c r="D100" s="13" t="s">
        <v>61</v>
      </c>
    </row>
  </sheetData>
  <sheetProtection password="8689" sheet="1" selectLockedCells="1"/>
  <mergeCells count="6">
    <mergeCell ref="A25:C25"/>
    <mergeCell ref="B26:C26"/>
    <mergeCell ref="A2:C2"/>
    <mergeCell ref="A1:C1"/>
    <mergeCell ref="A27:C27"/>
    <mergeCell ref="A29:C29"/>
  </mergeCells>
  <conditionalFormatting sqref="D4:D6">
    <cfRule type="containsText" priority="22" dxfId="2" operator="containsText" stopIfTrue="1" text="ERROR">
      <formula>NOT(ISERROR(SEARCH("ERROR",D4)))</formula>
    </cfRule>
    <cfRule type="expression" priority="23" dxfId="4" stopIfTrue="1">
      <formula>"$C$3=""ERROR"""</formula>
    </cfRule>
  </conditionalFormatting>
  <conditionalFormatting sqref="C4:C9 C11:C15 D4:D14">
    <cfRule type="containsText" priority="21" dxfId="2" operator="containsText" stopIfTrue="1" text="ERROR">
      <formula>NOT(ISERROR(SEARCH("ERROR",C4)))</formula>
    </cfRule>
  </conditionalFormatting>
  <conditionalFormatting sqref="D24:F24">
    <cfRule type="containsText" priority="12" dxfId="2" operator="containsText" stopIfTrue="1" text="NEEDS INTERVENTION (red)">
      <formula>NOT(ISERROR(SEARCH("NEEDS INTERVENTION (red)",D24)))</formula>
    </cfRule>
    <cfRule type="containsText" priority="13" dxfId="1" operator="containsText" stopIfTrue="1" text="NEEDS ASSISTANCE (yellow)">
      <formula>NOT(ISERROR(SEARCH("NEEDS ASSISTANCE (yellow)",D24)))</formula>
    </cfRule>
    <cfRule type="containsText" priority="14" dxfId="0" operator="containsText" stopIfTrue="1" text="MEETS (green)">
      <formula>NOT(ISERROR(SEARCH("MEETS (green)",D24)))</formula>
    </cfRule>
  </conditionalFormatting>
  <conditionalFormatting sqref="C7 C9 C14 C16">
    <cfRule type="containsText" priority="8" dxfId="2" operator="containsText" stopIfTrue="1" text="ERROR">
      <formula>NOT(ISERROR(SEARCH("ERROR",C7)))</formula>
    </cfRule>
    <cfRule type="cellIs" priority="9" dxfId="2" operator="equal" stopIfTrue="1">
      <formula>-1</formula>
    </cfRule>
    <cfRule type="cellIs" priority="11" dxfId="0" operator="equal" stopIfTrue="1">
      <formula>1</formula>
    </cfRule>
  </conditionalFormatting>
  <conditionalFormatting sqref="A26">
    <cfRule type="expression" priority="7" dxfId="9" stopIfTrue="1">
      <formula>IF(A26&gt;89.49%,"MEETS REQUIREMENTS (green)",IF(A26&gt;74.49%,"NEEDS ASSISTANCE (yellow)","NEEDS INTERVENTION (red)"))</formula>
    </cfRule>
  </conditionalFormatting>
  <conditionalFormatting sqref="B28">
    <cfRule type="containsText" priority="6" dxfId="27" operator="containsText" stopIfTrue="1" text="NEEDS ASSISTANCE (Yellow)">
      <formula>NOT(ISERROR(SEARCH("NEEDS ASSISTANCE (Yellow)",B28)))</formula>
    </cfRule>
  </conditionalFormatting>
  <conditionalFormatting sqref="B26:C26">
    <cfRule type="containsText" priority="2" dxfId="2" operator="containsText" stopIfTrue="1" text="NEEDS INTERVENTION (red)">
      <formula>NOT(ISERROR(SEARCH("NEEDS INTERVENTION (red)",B26)))</formula>
    </cfRule>
    <cfRule type="containsText" priority="3" dxfId="0" operator="containsText" stopIfTrue="1" text="MEETS REQUIREMENTS (green)">
      <formula>NOT(ISERROR(SEARCH("MEETS REQUIREMENTS (green)",B26)))</formula>
    </cfRule>
    <cfRule type="containsText" priority="5" dxfId="1" operator="containsText" stopIfTrue="1" text="NEEDS ASSISTANCE (yellow)">
      <formula>NOT(ISERROR(SEARCH("NEEDS ASSISTANCE (yellow)",B26)))</formula>
    </cfRule>
  </conditionalFormatting>
  <conditionalFormatting sqref="D18:D19 C4:C6 C8 C11:C13 C15 D4:D15">
    <cfRule type="cellIs" priority="34" dxfId="2" operator="equal" stopIfTrue="1">
      <formula>0</formula>
    </cfRule>
    <cfRule type="cellIs" priority="35" dxfId="1" operator="equal" stopIfTrue="1">
      <formula>1</formula>
    </cfRule>
    <cfRule type="cellIs" priority="36" dxfId="0" operator="equal" stopIfTrue="1">
      <formula>2</formula>
    </cfRule>
  </conditionalFormatting>
  <conditionalFormatting sqref="A27">
    <cfRule type="expression" priority="1" dxfId="9" stopIfTrue="1">
      <formula>IF(A27&gt;89.49%,"MEETS REQUIREMENTS (green)",IF(A27&gt;74.49%,"NEEDS ASSISTANCE (yellow)","NEEDS INTERVENTION (red)"))</formula>
    </cfRule>
  </conditionalFormatting>
  <dataValidations count="3">
    <dataValidation type="list" allowBlank="1" showInputMessage="1" showErrorMessage="1" sqref="A1">
      <formula1>$D$39:$D$100</formula1>
    </dataValidation>
    <dataValidation allowBlank="1" showInputMessage="1" showErrorMessage="1" prompt="Enter:&#10; 0-100%, N/A, or Data Suppressed&#10;" sqref="B4:B9 B11:B13 B15:B16"/>
    <dataValidation allowBlank="1" showInputMessage="1" showErrorMessage="1" prompt="Enter:&#10; 0-100%, N/A, or Data Suppressed" sqref="B14"/>
  </dataValidations>
  <hyperlinks>
    <hyperlink ref="A28" location="'Compliance Matrix Part B'!A1" display="2. Review the Part B Compliance Matrix for a breakdown of compliance points earned."/>
  </hyperlinks>
  <printOptions horizontalCentered="1" verticalCentered="1"/>
  <pageMargins left="0.5341880341880342" right="0.07" top="0.25" bottom="0.3" header="0.3" footer="0.3"/>
  <pageSetup fitToHeight="0" fitToWidth="0" horizontalDpi="600" verticalDpi="600" orientation="portrait" scale="40" r:id="rId2"/>
  <drawing r:id="rId1"/>
</worksheet>
</file>

<file path=xl/worksheets/sheet2.xml><?xml version="1.0" encoding="utf-8"?>
<worksheet xmlns="http://schemas.openxmlformats.org/spreadsheetml/2006/main" xmlns:r="http://schemas.openxmlformats.org/officeDocument/2006/relationships">
  <sheetPr>
    <tabColor theme="4"/>
  </sheetPr>
  <dimension ref="A1:I93"/>
  <sheetViews>
    <sheetView zoomScale="53" zoomScaleNormal="53" zoomScaleSheetLayoutView="19" zoomScalePageLayoutView="39" workbookViewId="0" topLeftCell="A7">
      <selection activeCell="B3" sqref="B3"/>
    </sheetView>
  </sheetViews>
  <sheetFormatPr defaultColWidth="9.140625" defaultRowHeight="15"/>
  <cols>
    <col min="1" max="1" width="109.140625" style="2" customWidth="1"/>
    <col min="2" max="2" width="40.140625" style="0" customWidth="1"/>
    <col min="3" max="3" width="36.7109375" style="0" customWidth="1"/>
    <col min="4" max="4" width="38.421875" style="0" customWidth="1"/>
    <col min="5" max="5" width="36.7109375" style="0" hidden="1" customWidth="1"/>
    <col min="6" max="7" width="9.140625" style="0" hidden="1" customWidth="1"/>
    <col min="8" max="8" width="8.8515625" style="0" hidden="1" customWidth="1"/>
    <col min="9" max="9" width="26.140625" style="0" hidden="1" customWidth="1"/>
  </cols>
  <sheetData>
    <row r="1" spans="1:4" ht="112.5" customHeight="1" thickBot="1">
      <c r="A1" s="58" t="s">
        <v>52</v>
      </c>
      <c r="B1" s="12" t="s">
        <v>107</v>
      </c>
      <c r="C1" s="12"/>
      <c r="D1" s="39"/>
    </row>
    <row r="2" spans="1:4" ht="174" customHeight="1" thickBot="1">
      <c r="A2" s="18" t="s">
        <v>81</v>
      </c>
      <c r="B2" s="18" t="s">
        <v>0</v>
      </c>
      <c r="C2" s="40" t="s">
        <v>82</v>
      </c>
      <c r="D2" s="18" t="s">
        <v>63</v>
      </c>
    </row>
    <row r="3" spans="1:8" ht="125.25" customHeight="1" thickBot="1">
      <c r="A3" s="10" t="s">
        <v>83</v>
      </c>
      <c r="B3" s="20">
        <v>0</v>
      </c>
      <c r="C3" s="41" t="s">
        <v>102</v>
      </c>
      <c r="D3" s="5">
        <f>IF(F3="ERROR","ERROR",IF(F3="N/A","N/A",IF(C3="N",F3,IF(C3="N/A",F3,IF(F3=0,0,IF(F3=2,2,IF(B3&lt;=10%,F3+1,F3)))))))</f>
        <v>2</v>
      </c>
      <c r="F3" s="5">
        <f>IF(B3="N/A","N/A",IF(B3="No Data",0,IF(B3="Not Valid and Reliable",0,IF(B3&lt;0%,"ERROR",IF(B3&gt;100%,"ERROR",IF(B3&gt;25%,0,IF(B3&gt;5.49%,1,2)))))))</f>
        <v>2</v>
      </c>
      <c r="H3" t="s">
        <v>62</v>
      </c>
    </row>
    <row r="4" spans="1:8" ht="96" customHeight="1" thickBot="1">
      <c r="A4" s="10" t="s">
        <v>85</v>
      </c>
      <c r="B4" s="20">
        <v>0</v>
      </c>
      <c r="C4" s="41" t="s">
        <v>102</v>
      </c>
      <c r="D4" s="5">
        <f>IF(F4="ERROR","ERROR",IF(F4="N/A","N/A",IF(C4="N",F4,IF(C4="N/A",F4,IF(F4=0,0,IF(F4=2,2,IF(B4&lt;=10%,F4+1,F4)))))))</f>
        <v>2</v>
      </c>
      <c r="F4" s="5">
        <f>IF(B4="N/A","N/A",IF(B4="No Data",0,IF(B4="Not Valid and Reliable",0,IF(B4&lt;0%,"ERROR",IF(B4&gt;100%,"ERROR",IF(B4&gt;25%,0,IF(B4&gt;5.49%,1,2)))))))</f>
        <v>2</v>
      </c>
      <c r="H4" t="s">
        <v>1</v>
      </c>
    </row>
    <row r="5" spans="1:8" ht="87.75" customHeight="1" thickBot="1">
      <c r="A5" s="10" t="s">
        <v>86</v>
      </c>
      <c r="B5" s="20">
        <v>0.0147</v>
      </c>
      <c r="C5" s="41" t="s">
        <v>102</v>
      </c>
      <c r="D5" s="5">
        <f>IF(F5="ERROR","ERROR",IF(F5="N/A","N/A",IF(C5="N",F5,IF(C5="N/A",F5,IF(F5=0,0,IF(F5=2,2,IF(B5&lt;=10%,F5+1,F5)))))))</f>
        <v>2</v>
      </c>
      <c r="F5" s="5">
        <f>IF(B5="N/A","N/A",IF(B5="No Data",0,IF(B5="Not Valid and Reliable",0,IF(B5&lt;0%,"ERROR",IF(B5&gt;100%,"ERROR",IF(B5&gt;25%,0,IF(B5&gt;5.49%,1,2)))))))</f>
        <v>2</v>
      </c>
      <c r="H5" t="s">
        <v>2</v>
      </c>
    </row>
    <row r="6" spans="1:8" ht="86.25" customHeight="1" thickBot="1">
      <c r="A6" s="10" t="s">
        <v>87</v>
      </c>
      <c r="B6" s="20">
        <v>0.979</v>
      </c>
      <c r="C6" s="41" t="s">
        <v>84</v>
      </c>
      <c r="D6" s="5">
        <f>IF(F6="ERROR","ERROR",IF(F6="ERROR","ERROR",IF(F6="N/A","N/A",IF(C6="N",F6,IF(C6="N/A",F6,IF(F6=0,0,IF(F6=2,2,IF(B6&gt;89.49%,F6+1,F6))))))))</f>
        <v>2</v>
      </c>
      <c r="F6" s="5">
        <f>IF(B6="N/A","N/A",IF(B6="No Data",0,IF(B6="Not Valid and Reliable",0,IF(B6&lt;0,"ERROR",IF(B6&gt;100%,"ERROR",IF(B6&gt;94.49%,2,IF(B6&gt;74.49%,1,0)))))))</f>
        <v>2</v>
      </c>
      <c r="H6" t="s">
        <v>3</v>
      </c>
    </row>
    <row r="7" spans="1:8" ht="79.5" customHeight="1" thickBot="1">
      <c r="A7" s="10" t="s">
        <v>88</v>
      </c>
      <c r="B7" s="20">
        <v>0.9871</v>
      </c>
      <c r="C7" s="41" t="s">
        <v>84</v>
      </c>
      <c r="D7" s="5">
        <f>IF(F7="ERROR","ERROR",IF(F7="N/A","N/A",IF(C7="N",F7,IF(C7="N/A",F7,IF(F7=0,0,IF(F7=2,2,IF(B7&gt;89.49%,F7+1,F7)))))))</f>
        <v>2</v>
      </c>
      <c r="F7" s="5">
        <f>IF(B7="N/A","N/A",IF(B7="No Data",0,IF(B7="Not Valid and Reliable",0,IF(B7&lt;0,"ERROR",IF(B7&gt;100%,"ERROR",IF(B7&gt;94.49%,2,IF(B7&gt;74.49%,1,0)))))))</f>
        <v>2</v>
      </c>
      <c r="H7" t="s">
        <v>4</v>
      </c>
    </row>
    <row r="8" spans="1:8" ht="72" customHeight="1" thickBot="1">
      <c r="A8" s="10" t="s">
        <v>89</v>
      </c>
      <c r="B8" s="20">
        <v>0.876</v>
      </c>
      <c r="C8" s="41" t="s">
        <v>84</v>
      </c>
      <c r="D8" s="5">
        <f>IF(F8="ERROR","ERROR",IF(F8="N/A","N/A",IF(C8="N",F8,IF(C8="N/A",F8,IF(F8=0,0,IF(F8=2,2,IF(B8&gt;89.49%,F8+1,F8)))))))</f>
        <v>1</v>
      </c>
      <c r="F8" s="5">
        <f>IF(B8="N/A","N/A",IF(B8="No Data",0,IF(B8="Not Valid and Reliable",0,IF(B8&lt;0,"ERROR",IF(B8&gt;100%,"ERROR",IF(B8&gt;94.49%,2,IF(B8&gt;74.49%,1,0)))))))</f>
        <v>1</v>
      </c>
      <c r="H8" t="s">
        <v>5</v>
      </c>
    </row>
    <row r="9" spans="1:8" ht="73.5" customHeight="1" thickBot="1">
      <c r="A9" s="10" t="s">
        <v>90</v>
      </c>
      <c r="B9" s="20">
        <v>1</v>
      </c>
      <c r="C9" s="42"/>
      <c r="D9" s="5">
        <f>F9</f>
        <v>2</v>
      </c>
      <c r="F9" s="5">
        <f>IF(B9="N/A","N/A",IF(B9="No Data",0,IF(B9="Not Valid and Reliable",0,IF(B9&lt;0,"ERROR",IF(B9&gt;100%,"ERROR",IF(B9&gt;94.49%,2,IF(B9&gt;74.49%,1,0)))))))</f>
        <v>2</v>
      </c>
      <c r="H9" t="s">
        <v>6</v>
      </c>
    </row>
    <row r="10" spans="1:8" ht="60.75" customHeight="1" thickBot="1">
      <c r="A10" s="10" t="s">
        <v>91</v>
      </c>
      <c r="B10" s="20">
        <v>0.9884</v>
      </c>
      <c r="C10" s="42"/>
      <c r="D10" s="5">
        <f>F12</f>
        <v>2</v>
      </c>
      <c r="F10" s="5">
        <f>IF(B11="N/A","N/A",IF(B11="No Data",0,IF(B11="Not Valid and Reliable",0,IF(B11&lt;0,"ERROR",IF(B11&gt;100%,"ERROR",IF(B11&gt;94.49%,2,IF(B11&gt;74.49%,1,0)))))))</f>
        <v>2</v>
      </c>
      <c r="H10" t="s">
        <v>7</v>
      </c>
    </row>
    <row r="11" spans="1:8" ht="60.75" customHeight="1" thickBot="1">
      <c r="A11" s="10" t="s">
        <v>92</v>
      </c>
      <c r="B11" s="20">
        <v>1</v>
      </c>
      <c r="C11" s="42"/>
      <c r="D11" s="5">
        <f>F10</f>
        <v>2</v>
      </c>
      <c r="F11" s="5">
        <f>IF(B12="N/A","N/A",IF(B12="No Data",0,IF(B12="Not Valid and Reliable",0,IF(B12&lt;0,"ERROR",IF(B12&gt;100%,"ERROR",IF(B12&gt;94.49%,2,IF(B12&gt;74.49%,1,0)))))))</f>
        <v>2</v>
      </c>
      <c r="H11" t="s">
        <v>8</v>
      </c>
    </row>
    <row r="12" spans="1:8" ht="60" customHeight="1" thickBot="1">
      <c r="A12" s="10" t="s">
        <v>93</v>
      </c>
      <c r="B12" s="20">
        <v>1</v>
      </c>
      <c r="C12" s="42"/>
      <c r="D12" s="5">
        <f>F11</f>
        <v>2</v>
      </c>
      <c r="F12" s="5">
        <f>IF(B10="N/A","N/A",IF(B10="No Data",0,IF(B10="Not Valid and Reliable",0,IF(B10&lt;0,"ERROR",IF(B10&gt;100%,"ERROR",IF(B10&gt;94.49%,2,IF(B10&gt;74.49%,1,0)))))))</f>
        <v>2</v>
      </c>
      <c r="H12" t="s">
        <v>9</v>
      </c>
    </row>
    <row r="13" spans="1:8" ht="63.75" customHeight="1" thickBot="1">
      <c r="A13" s="43" t="s">
        <v>94</v>
      </c>
      <c r="B13" s="44">
        <f>SUM(F14:F15)</f>
        <v>4</v>
      </c>
      <c r="C13" s="42"/>
      <c r="D13" s="5">
        <f>F13</f>
        <v>2</v>
      </c>
      <c r="F13" s="5">
        <f>IF(B13=4,2,IF(B13&lt;3,0,1))</f>
        <v>2</v>
      </c>
      <c r="H13" t="s">
        <v>10</v>
      </c>
    </row>
    <row r="14" spans="1:8" ht="56.25" customHeight="1" thickBot="1">
      <c r="A14" s="45" t="s">
        <v>95</v>
      </c>
      <c r="B14" s="46" t="s">
        <v>96</v>
      </c>
      <c r="C14" s="42"/>
      <c r="D14" s="6"/>
      <c r="F14" s="6">
        <f>IF(B14="NONE",2,IF(B14="YES 1 OR 2 YRS",1.5,IF(B14="YES 3 OR MORE YRS",0)))</f>
        <v>2</v>
      </c>
      <c r="H14" t="s">
        <v>11</v>
      </c>
    </row>
    <row r="15" spans="1:8" ht="65.25" customHeight="1" thickBot="1">
      <c r="A15" s="45" t="s">
        <v>97</v>
      </c>
      <c r="B15" s="46" t="s">
        <v>96</v>
      </c>
      <c r="C15" s="42"/>
      <c r="D15" s="6"/>
      <c r="F15" s="6">
        <f>IF(B15="NONE",2,IF(B15="YES 2 TO 4 YRS",1.5,IF(B15="YES 5 OR MORE YRS",0)))</f>
        <v>2</v>
      </c>
      <c r="H15" t="s">
        <v>12</v>
      </c>
    </row>
    <row r="16" spans="1:8" ht="75" customHeight="1" thickBot="1">
      <c r="A16" s="47"/>
      <c r="B16" s="48" t="s">
        <v>98</v>
      </c>
      <c r="C16" s="49"/>
      <c r="D16" s="50">
        <f>SUM(D3:D13)</f>
        <v>21</v>
      </c>
      <c r="F16" s="5" t="e">
        <f>IF(#REF!=6,2,IF(#REF!&lt;5,0,1))</f>
        <v>#REF!</v>
      </c>
      <c r="H16" t="s">
        <v>13</v>
      </c>
    </row>
    <row r="17" spans="1:8" ht="40.5" customHeight="1" thickBot="1">
      <c r="A17" s="51"/>
      <c r="B17" s="4"/>
      <c r="C17" s="4"/>
      <c r="D17" s="4"/>
      <c r="F17" s="7" t="e">
        <f>IF(#REF!="NO",2,IF(#REF!="YES(ONE)",1.5,IF(#REF!="YES(MULTIPLE)",0)))</f>
        <v>#REF!</v>
      </c>
      <c r="H17" t="s">
        <v>14</v>
      </c>
    </row>
    <row r="18" spans="1:8" ht="3.75" customHeight="1" thickBot="1">
      <c r="A18" s="51"/>
      <c r="B18" s="4"/>
      <c r="C18" s="4"/>
      <c r="D18" s="4"/>
      <c r="F18" s="7" t="e">
        <f>IF(#REF!="NO",2,IF(#REF!="YES(ONE)",1.5,IF(#REF!="YES(MULTIPLE)",0)))</f>
        <v>#REF!</v>
      </c>
      <c r="H18" t="s">
        <v>15</v>
      </c>
    </row>
    <row r="19" spans="1:8" ht="68.25" customHeight="1" thickBot="1">
      <c r="A19" s="52" t="s">
        <v>99</v>
      </c>
      <c r="B19" s="53" t="s">
        <v>100</v>
      </c>
      <c r="C19" s="73" t="s">
        <v>72</v>
      </c>
      <c r="D19" s="74"/>
      <c r="F19" s="7" t="e">
        <f>IF(#REF!="NO",2,0)</f>
        <v>#REF!</v>
      </c>
      <c r="H19" t="s">
        <v>16</v>
      </c>
    </row>
    <row r="20" spans="1:9" ht="103.5" customHeight="1" thickBot="1">
      <c r="A20" s="8">
        <f>D16</f>
        <v>21</v>
      </c>
      <c r="B20" s="8">
        <f>(COUNT(D3:D15)*2)</f>
        <v>22</v>
      </c>
      <c r="C20" s="75">
        <f>A20/B20</f>
        <v>0.9545454545454546</v>
      </c>
      <c r="D20" s="76"/>
      <c r="E20" s="11" t="str">
        <f>IF(D20&gt;94.49%,"MEETS (green)",IF(D20&gt;74.49%,"NEEDS ASSISTANCE (yellow)","NEEDS INTERVENTION (red)"))</f>
        <v>NEEDS INTERVENTION (red)</v>
      </c>
      <c r="F20" s="11" t="str">
        <f>IF(E20&gt;94.49%,"MEETS (green)",IF(E20&gt;74.49%,"NEEDS ASSISTANCE (yellow)","NEEDS INTERVENTION (red)"))</f>
        <v>MEETS (green)</v>
      </c>
      <c r="G20" s="11" t="str">
        <f>IF(F20&gt;94.49%,"MEETS (green)",IF(F20&gt;74.49%,"NEEDS ASSISTANCE (yellow)","NEEDS INTERVENTION (red)"))</f>
        <v>MEETS (green)</v>
      </c>
      <c r="H20" s="11" t="str">
        <f>IF(G20&gt;94.49%,"MEETS (green)",IF(G20&gt;74.49%,"NEEDS ASSISTANCE (yellow)","NEEDS INTERVENTION (red)"))</f>
        <v>MEETS (green)</v>
      </c>
      <c r="I20" s="11" t="str">
        <f>IF(H20&gt;94.49%,"MEETS (green)",IF(H20&gt;74.49%,"NEEDS ASSISTANCE (yellow)","NEEDS INTERVENTION (red)"))</f>
        <v>MEETS (green)</v>
      </c>
    </row>
    <row r="21" spans="5:9" ht="22.5" customHeight="1">
      <c r="E21" s="4"/>
      <c r="I21" t="s">
        <v>18</v>
      </c>
    </row>
    <row r="22" spans="1:9" ht="31.5" customHeight="1">
      <c r="A22" s="17" t="s">
        <v>101</v>
      </c>
      <c r="B22" s="15"/>
      <c r="C22" s="15"/>
      <c r="D22" s="15"/>
      <c r="E22" s="4"/>
      <c r="I22" t="s">
        <v>19</v>
      </c>
    </row>
    <row r="23" spans="1:8" ht="29.25" customHeight="1">
      <c r="A23" s="19"/>
      <c r="B23" s="14"/>
      <c r="C23" s="14"/>
      <c r="D23" s="14"/>
      <c r="H23" t="s">
        <v>20</v>
      </c>
    </row>
    <row r="24" spans="1:8" ht="104.25" customHeight="1">
      <c r="A24" s="3"/>
      <c r="B24" s="14"/>
      <c r="C24" s="14"/>
      <c r="D24" s="14"/>
      <c r="H24" t="s">
        <v>21</v>
      </c>
    </row>
    <row r="25" spans="1:9" ht="15">
      <c r="A25" s="14"/>
      <c r="B25" s="14"/>
      <c r="C25" s="14"/>
      <c r="D25" s="14"/>
      <c r="I25" t="s">
        <v>22</v>
      </c>
    </row>
    <row r="26" spans="1:9" ht="15">
      <c r="A26" s="3"/>
      <c r="B26" s="14"/>
      <c r="C26" s="14"/>
      <c r="D26" s="14"/>
      <c r="E26" s="15"/>
      <c r="I26" t="s">
        <v>23</v>
      </c>
    </row>
    <row r="27" spans="1:9" ht="30" customHeight="1">
      <c r="A27" s="16"/>
      <c r="B27" s="16"/>
      <c r="C27" s="16"/>
      <c r="D27" s="16"/>
      <c r="E27" s="14"/>
      <c r="I27" t="s">
        <v>24</v>
      </c>
    </row>
    <row r="28" spans="5:9" ht="9.75" customHeight="1">
      <c r="E28" s="14"/>
      <c r="I28" t="s">
        <v>25</v>
      </c>
    </row>
    <row r="29" spans="5:9" ht="30" customHeight="1">
      <c r="E29" s="14"/>
      <c r="I29" t="s">
        <v>26</v>
      </c>
    </row>
    <row r="30" spans="5:9" ht="14.25" customHeight="1">
      <c r="E30" s="14"/>
      <c r="I30" t="s">
        <v>27</v>
      </c>
    </row>
    <row r="31" spans="5:9" ht="65.25" customHeight="1">
      <c r="E31" s="16"/>
      <c r="I31" t="s">
        <v>28</v>
      </c>
    </row>
    <row r="32" spans="5:9" ht="36">
      <c r="E32" s="13" t="s">
        <v>62</v>
      </c>
      <c r="I32" t="s">
        <v>29</v>
      </c>
    </row>
    <row r="33" spans="5:9" ht="36">
      <c r="E33" s="13" t="s">
        <v>1</v>
      </c>
      <c r="I33" t="s">
        <v>30</v>
      </c>
    </row>
    <row r="34" spans="5:9" ht="36">
      <c r="E34" s="13" t="s">
        <v>2</v>
      </c>
      <c r="I34" t="s">
        <v>31</v>
      </c>
    </row>
    <row r="35" spans="5:9" ht="36">
      <c r="E35" s="13" t="s">
        <v>3</v>
      </c>
      <c r="I35" t="s">
        <v>32</v>
      </c>
    </row>
    <row r="36" spans="5:9" ht="36">
      <c r="E36" s="13" t="s">
        <v>4</v>
      </c>
      <c r="I36" t="s">
        <v>33</v>
      </c>
    </row>
    <row r="37" spans="5:9" ht="36">
      <c r="E37" s="13" t="s">
        <v>5</v>
      </c>
      <c r="I37" t="s">
        <v>34</v>
      </c>
    </row>
    <row r="38" spans="5:9" ht="36">
      <c r="E38" s="13" t="s">
        <v>6</v>
      </c>
      <c r="I38" t="s">
        <v>35</v>
      </c>
    </row>
    <row r="39" spans="5:9" ht="36">
      <c r="E39" s="13" t="s">
        <v>7</v>
      </c>
      <c r="I39" t="s">
        <v>36</v>
      </c>
    </row>
    <row r="40" spans="5:9" ht="36">
      <c r="E40" s="13" t="s">
        <v>8</v>
      </c>
      <c r="I40" t="s">
        <v>37</v>
      </c>
    </row>
    <row r="41" spans="5:9" ht="36">
      <c r="E41" s="13" t="s">
        <v>9</v>
      </c>
      <c r="I41" t="s">
        <v>38</v>
      </c>
    </row>
    <row r="42" spans="5:9" ht="36">
      <c r="E42" s="13" t="s">
        <v>10</v>
      </c>
      <c r="I42" t="s">
        <v>39</v>
      </c>
    </row>
    <row r="43" spans="5:9" ht="36">
      <c r="E43" s="13" t="s">
        <v>11</v>
      </c>
      <c r="I43" t="s">
        <v>40</v>
      </c>
    </row>
    <row r="44" spans="5:9" ht="36">
      <c r="E44" s="13" t="s">
        <v>12</v>
      </c>
      <c r="I44" t="s">
        <v>41</v>
      </c>
    </row>
    <row r="45" spans="5:9" ht="36">
      <c r="E45" s="13" t="s">
        <v>13</v>
      </c>
      <c r="I45" t="s">
        <v>42</v>
      </c>
    </row>
    <row r="46" spans="5:9" ht="36">
      <c r="E46" s="13" t="s">
        <v>14</v>
      </c>
      <c r="I46" t="s">
        <v>43</v>
      </c>
    </row>
    <row r="47" spans="5:9" ht="36">
      <c r="E47" s="13" t="s">
        <v>15</v>
      </c>
      <c r="I47" t="s">
        <v>44</v>
      </c>
    </row>
    <row r="48" spans="5:9" ht="36">
      <c r="E48" s="13" t="s">
        <v>16</v>
      </c>
      <c r="I48" t="s">
        <v>45</v>
      </c>
    </row>
    <row r="49" spans="5:9" ht="36">
      <c r="E49" s="13" t="s">
        <v>17</v>
      </c>
      <c r="I49" t="s">
        <v>46</v>
      </c>
    </row>
    <row r="50" spans="5:9" ht="36">
      <c r="E50" s="13" t="s">
        <v>18</v>
      </c>
      <c r="I50" t="s">
        <v>47</v>
      </c>
    </row>
    <row r="51" spans="5:9" ht="36">
      <c r="E51" s="13" t="s">
        <v>19</v>
      </c>
      <c r="I51" t="s">
        <v>48</v>
      </c>
    </row>
    <row r="52" spans="5:9" ht="36">
      <c r="E52" s="13" t="s">
        <v>20</v>
      </c>
      <c r="I52" t="s">
        <v>49</v>
      </c>
    </row>
    <row r="53" spans="5:9" ht="36">
      <c r="E53" s="13" t="s">
        <v>21</v>
      </c>
      <c r="I53" t="s">
        <v>50</v>
      </c>
    </row>
    <row r="54" spans="5:9" ht="36">
      <c r="E54" s="13" t="s">
        <v>22</v>
      </c>
      <c r="I54" t="s">
        <v>51</v>
      </c>
    </row>
    <row r="55" spans="5:9" ht="36">
      <c r="E55" s="13" t="s">
        <v>23</v>
      </c>
      <c r="I55" t="s">
        <v>52</v>
      </c>
    </row>
    <row r="56" spans="5:9" ht="36">
      <c r="E56" s="13" t="s">
        <v>24</v>
      </c>
      <c r="I56" t="s">
        <v>53</v>
      </c>
    </row>
    <row r="57" spans="5:9" ht="36">
      <c r="E57" s="13" t="s">
        <v>25</v>
      </c>
      <c r="I57" t="s">
        <v>54</v>
      </c>
    </row>
    <row r="58" spans="5:9" ht="36">
      <c r="E58" s="13" t="s">
        <v>26</v>
      </c>
      <c r="I58" t="s">
        <v>55</v>
      </c>
    </row>
    <row r="59" spans="5:9" ht="36">
      <c r="E59" s="13" t="s">
        <v>27</v>
      </c>
      <c r="I59" t="s">
        <v>56</v>
      </c>
    </row>
    <row r="60" spans="5:9" ht="36">
      <c r="E60" s="13" t="s">
        <v>28</v>
      </c>
      <c r="I60" t="s">
        <v>57</v>
      </c>
    </row>
    <row r="61" spans="5:9" ht="36">
      <c r="E61" s="13" t="s">
        <v>29</v>
      </c>
      <c r="I61" t="s">
        <v>58</v>
      </c>
    </row>
    <row r="62" spans="5:9" ht="36">
      <c r="E62" s="13" t="s">
        <v>30</v>
      </c>
      <c r="I62" t="s">
        <v>59</v>
      </c>
    </row>
    <row r="63" spans="5:9" ht="36">
      <c r="E63" s="13" t="s">
        <v>31</v>
      </c>
      <c r="I63" t="s">
        <v>60</v>
      </c>
    </row>
    <row r="64" spans="5:9" ht="36">
      <c r="E64" s="13" t="s">
        <v>32</v>
      </c>
      <c r="I64" t="s">
        <v>61</v>
      </c>
    </row>
    <row r="65" ht="36">
      <c r="E65" s="13" t="s">
        <v>33</v>
      </c>
    </row>
    <row r="66" ht="36">
      <c r="E66" s="13" t="s">
        <v>34</v>
      </c>
    </row>
    <row r="67" ht="36">
      <c r="E67" s="13" t="s">
        <v>35</v>
      </c>
    </row>
    <row r="68" ht="36">
      <c r="E68" s="13" t="s">
        <v>36</v>
      </c>
    </row>
    <row r="69" ht="36">
      <c r="E69" s="13" t="s">
        <v>37</v>
      </c>
    </row>
    <row r="70" ht="36">
      <c r="E70" s="13" t="s">
        <v>38</v>
      </c>
    </row>
    <row r="71" ht="36">
      <c r="E71" s="13" t="s">
        <v>39</v>
      </c>
    </row>
    <row r="72" ht="36">
      <c r="E72" s="13" t="s">
        <v>40</v>
      </c>
    </row>
    <row r="73" ht="36">
      <c r="E73" s="13" t="s">
        <v>41</v>
      </c>
    </row>
    <row r="74" ht="36">
      <c r="E74" s="13" t="s">
        <v>42</v>
      </c>
    </row>
    <row r="75" ht="36">
      <c r="E75" s="13" t="s">
        <v>43</v>
      </c>
    </row>
    <row r="76" ht="36">
      <c r="E76" s="13" t="s">
        <v>44</v>
      </c>
    </row>
    <row r="77" ht="36">
      <c r="E77" s="13" t="s">
        <v>45</v>
      </c>
    </row>
    <row r="78" ht="36">
      <c r="E78" s="13" t="s">
        <v>46</v>
      </c>
    </row>
    <row r="79" ht="36">
      <c r="E79" s="13" t="s">
        <v>47</v>
      </c>
    </row>
    <row r="80" ht="36">
      <c r="E80" s="13" t="s">
        <v>48</v>
      </c>
    </row>
    <row r="81" ht="36">
      <c r="E81" s="13" t="s">
        <v>49</v>
      </c>
    </row>
    <row r="82" ht="36">
      <c r="E82" s="13" t="s">
        <v>50</v>
      </c>
    </row>
    <row r="83" ht="36">
      <c r="E83" s="13" t="s">
        <v>51</v>
      </c>
    </row>
    <row r="84" ht="36">
      <c r="E84" s="13" t="s">
        <v>52</v>
      </c>
    </row>
    <row r="85" ht="36">
      <c r="E85" s="13" t="s">
        <v>53</v>
      </c>
    </row>
    <row r="86" ht="36">
      <c r="E86" s="13" t="s">
        <v>54</v>
      </c>
    </row>
    <row r="87" ht="36">
      <c r="E87" s="13" t="s">
        <v>55</v>
      </c>
    </row>
    <row r="88" ht="36">
      <c r="E88" s="13" t="s">
        <v>56</v>
      </c>
    </row>
    <row r="89" ht="36">
      <c r="E89" s="13" t="s">
        <v>57</v>
      </c>
    </row>
    <row r="90" ht="36">
      <c r="E90" s="13" t="s">
        <v>58</v>
      </c>
    </row>
    <row r="91" ht="36">
      <c r="E91" s="13" t="s">
        <v>59</v>
      </c>
    </row>
    <row r="92" ht="36">
      <c r="E92" s="13" t="s">
        <v>60</v>
      </c>
    </row>
    <row r="93" ht="36">
      <c r="E93" s="13" t="s">
        <v>61</v>
      </c>
    </row>
  </sheetData>
  <sheetProtection password="8689" sheet="1" selectLockedCells="1"/>
  <mergeCells count="2">
    <mergeCell ref="C19:D19"/>
    <mergeCell ref="C20:D20"/>
  </mergeCells>
  <conditionalFormatting sqref="D16 F16 F3:F13 D3:D13">
    <cfRule type="cellIs" priority="7" dxfId="2" operator="equal" stopIfTrue="1">
      <formula>0</formula>
    </cfRule>
    <cfRule type="cellIs" priority="8" dxfId="1" operator="equal" stopIfTrue="1">
      <formula>1</formula>
    </cfRule>
    <cfRule type="cellIs" priority="9" dxfId="0" operator="equal" stopIfTrue="1">
      <formula>2</formula>
    </cfRule>
  </conditionalFormatting>
  <conditionalFormatting sqref="F3:F5">
    <cfRule type="containsText" priority="5" dxfId="2" operator="containsText" stopIfTrue="1" text="ERROR">
      <formula>NOT(ISERROR(SEARCH("ERROR",F3)))</formula>
    </cfRule>
    <cfRule type="expression" priority="6" dxfId="4" stopIfTrue="1">
      <formula>"$C$3=""ERROR"""</formula>
    </cfRule>
  </conditionalFormatting>
  <conditionalFormatting sqref="F3:F12 D3:D13">
    <cfRule type="containsText" priority="4" dxfId="2" operator="containsText" stopIfTrue="1" text="ERROR">
      <formula>NOT(ISERROR(SEARCH("ERROR",D3)))</formula>
    </cfRule>
  </conditionalFormatting>
  <conditionalFormatting sqref="E20:I20">
    <cfRule type="containsText" priority="1" dxfId="2" operator="containsText" stopIfTrue="1" text="NEEDS INTERVENTION (red)">
      <formula>NOT(ISERROR(SEARCH("NEEDS INTERVENTION (red)",E20)))</formula>
    </cfRule>
    <cfRule type="containsText" priority="2" dxfId="1" operator="containsText" stopIfTrue="1" text="NEEDS ASSISTANCE (yellow)">
      <formula>NOT(ISERROR(SEARCH("NEEDS ASSISTANCE (yellow)",E20)))</formula>
    </cfRule>
    <cfRule type="containsText" priority="3" dxfId="0" operator="containsText" stopIfTrue="1" text="MEETS (green)">
      <formula>NOT(ISERROR(SEARCH("MEETS (green)",E20)))</formula>
    </cfRule>
  </conditionalFormatting>
  <dataValidations count="5">
    <dataValidation allowBlank="1" showInputMessage="1" showErrorMessage="1" prompt="Enter:&#10; 0-100%, N/A, No Data, or Not Valid and Reliable&#10;" sqref="B3:B12"/>
    <dataValidation type="list" allowBlank="1" showInputMessage="1" showErrorMessage="1" sqref="A1">
      <formula1>$E$32:$E$93</formula1>
    </dataValidation>
    <dataValidation type="list" allowBlank="1" showInputMessage="1" showErrorMessage="1" sqref="B15">
      <formula1>"NONE, YES 2 TO 4 YRS, YES 5 OR MORE YRS"</formula1>
    </dataValidation>
    <dataValidation type="list" allowBlank="1" showInputMessage="1" showErrorMessage="1" sqref="C3:C8">
      <formula1>"Y, N, N/A"</formula1>
    </dataValidation>
    <dataValidation type="list" allowBlank="1" showInputMessage="1" showErrorMessage="1" sqref="B14">
      <formula1>"NONE, YES 1 OR 2 YRS, YES 3 OR MORE YRS"</formula1>
    </dataValidation>
  </dataValidations>
  <printOptions horizontalCentered="1" verticalCentered="1"/>
  <pageMargins left="0.25" right="0.25" top="0.25" bottom="0.25" header="0.3" footer="0.3"/>
  <pageSetup fitToHeight="0" fitToWidth="0" horizontalDpi="600" verticalDpi="600" orientation="portrait" scale="4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Department of Education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Frank Miller</dc:creator>
  <cp:keywords/>
  <dc:description/>
  <cp:lastModifiedBy>Al Jones</cp:lastModifiedBy>
  <cp:lastPrinted>2014-06-04T23:25:15Z</cp:lastPrinted>
  <dcterms:created xsi:type="dcterms:W3CDTF">2013-01-30T13:47:39Z</dcterms:created>
  <dcterms:modified xsi:type="dcterms:W3CDTF">2014-06-19T15:11:44Z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