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LOCAL FINANCE\Charter Schools\FY18\"/>
    </mc:Choice>
  </mc:AlternateContent>
  <bookViews>
    <workbookView xWindow="-15" yWindow="-15" windowWidth="10920" windowHeight="9975" activeTab="1"/>
  </bookViews>
  <sheets>
    <sheet name="Overview" sheetId="6" r:id="rId1"/>
    <sheet name="Davidson" sheetId="9" r:id="rId2"/>
    <sheet name="Hamilton" sheetId="2" r:id="rId3"/>
    <sheet name="Knox" sheetId="10" r:id="rId4"/>
    <sheet name="Shelby" sheetId="5" r:id="rId5"/>
    <sheet name="Robertson" sheetId="11" state="hidden" r:id="rId6"/>
  </sheets>
  <definedNames>
    <definedName name="_xlnm.Print_Area" localSheetId="1">Davidson!$A$1:$I$36</definedName>
    <definedName name="_xlnm.Print_Area" localSheetId="0">Overview!$A$1:$G$46</definedName>
  </definedNames>
  <calcPr calcId="152511"/>
</workbook>
</file>

<file path=xl/calcChain.xml><?xml version="1.0" encoding="utf-8"?>
<calcChain xmlns="http://schemas.openxmlformats.org/spreadsheetml/2006/main">
  <c r="I17" i="5" l="1"/>
  <c r="I8" i="10" l="1"/>
  <c r="I8" i="2"/>
  <c r="I8" i="9"/>
  <c r="I8" i="5"/>
  <c r="D10" i="5"/>
  <c r="D8" i="11"/>
  <c r="D10" i="11"/>
  <c r="I8" i="11"/>
  <c r="D22" i="11"/>
  <c r="I19" i="11"/>
  <c r="D17" i="11"/>
  <c r="I14" i="11"/>
  <c r="I10" i="11"/>
  <c r="G10" i="11"/>
  <c r="G19" i="11"/>
  <c r="I16" i="11"/>
  <c r="I6" i="11"/>
  <c r="D6" i="11"/>
  <c r="D24" i="11"/>
  <c r="I15" i="11"/>
  <c r="I18" i="11"/>
  <c r="I21" i="11"/>
  <c r="I7" i="11"/>
  <c r="I9" i="11"/>
  <c r="I12" i="11"/>
  <c r="D29" i="11"/>
  <c r="D31" i="11"/>
  <c r="D22" i="10"/>
  <c r="I19" i="10"/>
  <c r="D19" i="10"/>
  <c r="D17" i="10"/>
  <c r="I16" i="10"/>
  <c r="I14" i="10"/>
  <c r="I10" i="10"/>
  <c r="G10" i="10"/>
  <c r="G19" i="10"/>
  <c r="I6" i="10"/>
  <c r="D6" i="10"/>
  <c r="D24" i="10"/>
  <c r="I7" i="10"/>
  <c r="I9" i="10"/>
  <c r="I12" i="10" s="1"/>
  <c r="D29" i="10"/>
  <c r="I15" i="10"/>
  <c r="I18" i="10"/>
  <c r="I21" i="10" s="1"/>
  <c r="I14" i="9"/>
  <c r="I6" i="9"/>
  <c r="D21" i="9"/>
  <c r="I14" i="5"/>
  <c r="I6" i="5"/>
  <c r="D19" i="5"/>
  <c r="D19" i="2"/>
  <c r="I14" i="2"/>
  <c r="I6" i="2"/>
  <c r="G10" i="9"/>
  <c r="G19" i="9"/>
  <c r="G10" i="5"/>
  <c r="G19" i="5"/>
  <c r="D6" i="5"/>
  <c r="D6" i="2"/>
  <c r="G10" i="2"/>
  <c r="G19" i="2"/>
  <c r="D17" i="2"/>
  <c r="D17" i="5"/>
  <c r="I19" i="9"/>
  <c r="D24" i="9"/>
  <c r="D19" i="9"/>
  <c r="D26" i="9" s="1"/>
  <c r="I10" i="9"/>
  <c r="I16" i="9"/>
  <c r="D22" i="5"/>
  <c r="I19" i="5"/>
  <c r="I16" i="5"/>
  <c r="I10" i="5"/>
  <c r="D22" i="2"/>
  <c r="I19" i="2"/>
  <c r="I16" i="2"/>
  <c r="I10" i="2"/>
  <c r="D24" i="5"/>
  <c r="D29" i="5"/>
  <c r="D24" i="2"/>
  <c r="D29" i="2"/>
  <c r="I7" i="5"/>
  <c r="I9" i="5"/>
  <c r="I12" i="5"/>
  <c r="I15" i="5"/>
  <c r="I18" i="5"/>
  <c r="I21" i="5" s="1"/>
  <c r="I7" i="2"/>
  <c r="I9" i="2"/>
  <c r="I12" i="2"/>
  <c r="I15" i="2"/>
  <c r="I18" i="2"/>
  <c r="I21" i="2"/>
  <c r="D31" i="9" l="1"/>
  <c r="I15" i="9"/>
  <c r="I18" i="9" s="1"/>
  <c r="I21" i="9" s="1"/>
  <c r="I7" i="9"/>
  <c r="I9" i="9" s="1"/>
  <c r="I12" i="9" s="1"/>
</calcChain>
</file>

<file path=xl/sharedStrings.xml><?xml version="1.0" encoding="utf-8"?>
<sst xmlns="http://schemas.openxmlformats.org/spreadsheetml/2006/main" count="325" uniqueCount="123">
  <si>
    <t>Licenses and Permits</t>
  </si>
  <si>
    <t>Investment Income</t>
  </si>
  <si>
    <t>City General Fund Transfer</t>
  </si>
  <si>
    <t>BEP</t>
  </si>
  <si>
    <t>fiscal year</t>
  </si>
  <si>
    <t>Local Option Sales Tax</t>
  </si>
  <si>
    <t>County Property Taxes</t>
  </si>
  <si>
    <t>Total Local Revenue</t>
  </si>
  <si>
    <t>40220-40290</t>
  </si>
  <si>
    <t>Other County Local Option Taxes</t>
  </si>
  <si>
    <t>40320-40390</t>
  </si>
  <si>
    <t>Statutory Local Taxes</t>
  </si>
  <si>
    <t>41110-41590</t>
  </si>
  <si>
    <t>40110-40163</t>
  </si>
  <si>
    <t>Using Local and State Revenues from General Purpose Fund</t>
  </si>
  <si>
    <t>Description</t>
  </si>
  <si>
    <t>46810-46851</t>
  </si>
  <si>
    <t>Other State Revenues</t>
  </si>
  <si>
    <r>
      <t>Local Revenue</t>
    </r>
    <r>
      <rPr>
        <b/>
        <u/>
        <sz val="11"/>
        <color theme="1"/>
        <rFont val="Calibri"/>
        <family val="2"/>
      </rPr>
      <t>¹</t>
    </r>
  </si>
  <si>
    <r>
      <t>State Revenue</t>
    </r>
    <r>
      <rPr>
        <b/>
        <u/>
        <sz val="11"/>
        <color theme="1"/>
        <rFont val="Calibri"/>
        <family val="2"/>
      </rPr>
      <t>¹</t>
    </r>
  </si>
  <si>
    <t>Total State Revenue</t>
  </si>
  <si>
    <t>Total State and Local Revenue</t>
  </si>
  <si>
    <t>Funding for Charter Schools that do not provide Transportation</t>
  </si>
  <si>
    <t>Less:  BEP Capital Outlay, State Funded Portion</t>
  </si>
  <si>
    <t>Adjusted State and Local Revenue</t>
  </si>
  <si>
    <t>Per Pupil Funding for Charter Schools Providing Transportation</t>
  </si>
  <si>
    <t>Less:  Transportation (72710)</t>
  </si>
  <si>
    <t>Funding for Charter Schools that provide Transportation</t>
  </si>
  <si>
    <t>Total Funding Achievement School District</t>
  </si>
  <si>
    <t>Per Pupil Funding for</t>
  </si>
  <si>
    <t>Achievement School District, if applicable</t>
  </si>
  <si>
    <t xml:space="preserve">Per Pupil Funding for Charter Schools </t>
  </si>
  <si>
    <t>Not Providing Transportation</t>
  </si>
  <si>
    <r>
      <rPr>
        <b/>
        <sz val="11"/>
        <color theme="1"/>
        <rFont val="Calibri"/>
        <family val="2"/>
      </rPr>
      <t xml:space="preserve">¹ </t>
    </r>
    <r>
      <rPr>
        <b/>
        <i/>
        <sz val="11"/>
        <color theme="1"/>
        <rFont val="Calibri"/>
        <family val="2"/>
      </rPr>
      <t>Include revenues from all revenue accounts in the noted range</t>
    </r>
  </si>
  <si>
    <t>Per Pupil Funding for Achievement School District and Charter Schools</t>
  </si>
  <si>
    <t>40610-40650</t>
  </si>
  <si>
    <t>City/SSD Property Taxes</t>
  </si>
  <si>
    <t>Property Tax Refund (MDHA)</t>
  </si>
  <si>
    <t>Local Revenue¹</t>
  </si>
  <si>
    <t>State Revenue¹</t>
  </si>
  <si>
    <t>¹ Include revenues from all revenue accounts in the noted range</t>
  </si>
  <si>
    <t>Hamilton County Schools</t>
  </si>
  <si>
    <t>Shelby County Schools</t>
  </si>
  <si>
    <t xml:space="preserve">Instructions for Payments and Adjustments </t>
  </si>
  <si>
    <t>Pay in equal installments (plus/minus adjustments) ten months a year (no payments in</t>
  </si>
  <si>
    <t xml:space="preserve">   July and May)</t>
  </si>
  <si>
    <r>
      <t xml:space="preserve">October, February, and June:  </t>
    </r>
    <r>
      <rPr>
        <sz val="11"/>
        <color rgb="FF000000"/>
        <rFont val="Calibri"/>
        <family val="2"/>
        <scheme val="minor"/>
      </rPr>
      <t>Adjust to Current Year ADMs for ASD, Charters,</t>
    </r>
  </si>
  <si>
    <t xml:space="preserve">   and LEA--same weighting applies</t>
  </si>
  <si>
    <r>
      <t xml:space="preserve">June:  </t>
    </r>
    <r>
      <rPr>
        <sz val="11"/>
        <color rgb="FF000000"/>
        <rFont val="Calibri"/>
        <family val="2"/>
        <scheme val="minor"/>
      </rPr>
      <t>Use Actual Revenues for Current Fiscal Year, rather than Budgeted Revenues--BEP</t>
    </r>
  </si>
  <si>
    <t xml:space="preserve">    should include January insurance increase as well as Growth</t>
  </si>
  <si>
    <t>Source</t>
  </si>
  <si>
    <t>Explanation</t>
  </si>
  <si>
    <t>Flow through to charter schools?</t>
  </si>
  <si>
    <t>Basic Education Program (BEP), including:</t>
  </si>
  <si>
    <t>* Transportation</t>
  </si>
  <si>
    <t>* Local education revenue</t>
  </si>
  <si>
    <t>* Capital outlay</t>
  </si>
  <si>
    <t>The State's funding formula, with differing percentages paid by the State and local funding bodies.  More detail here.</t>
  </si>
  <si>
    <t>Detailed BEP information available online.</t>
  </si>
  <si>
    <t>100%, depending on whether providing transportation.</t>
  </si>
  <si>
    <t>Yes.  Paid directly by the Department to charter schools.  This reduces the BEP payment that comes from the LEA.</t>
  </si>
  <si>
    <t>100%.</t>
  </si>
  <si>
    <t>If charter schools provide transportation in accordance with applicable statutes and rules (e.g., T.C.A. 49-6-2100 et seq.), the LEA must pass through the transportation component of the BEP.</t>
  </si>
  <si>
    <t>Just as an LEA receives all of the transportation component regardless of how many students actually use the LEA's transportation services, a charter school providing compliant transportation services receives the BEP transportation funds for all its students, not just those who use the services.</t>
  </si>
  <si>
    <t>High cost special education reimbursement</t>
  </si>
  <si>
    <t>Services provided to charter school students should be included in these requests, and, if paid for by the charter school originally, be passed through.</t>
  </si>
  <si>
    <t>Federal Revenue</t>
  </si>
  <si>
    <t>State Revenue</t>
  </si>
  <si>
    <t>Title I</t>
  </si>
  <si>
    <t xml:space="preserve">LEAs must pass through funds for schoolwide services just as they do for non-chartered schools in the LEA.  LEAs must also make districtwide services available to charter schools.  Conditions for those funds or programs apply to charter schools, too (so, e.g., if a district agrees to pay the salary of a licensed instructional coach, the charter school may be required to use a licensed person in that role, too). </t>
  </si>
  <si>
    <t>IDEA Part B</t>
  </si>
  <si>
    <t>Funds provided on reimbursement basis for services provided to students eligible pursuant to the Individuals with Disabilities Education Act.  Note that these funds, together with the BEP funds generated based on special education, may be insufficient to cover the actual cost of all services necessary to provide eligible students a free, appropriate public education (FAPE).</t>
  </si>
  <si>
    <t>LEAs must treat charter schools like other non-chartered schools in the LEA in the provision of special education services.  This includes proportional distribution of funds, even if the LEA doesn't distribute the funds to its non-chartered schools.  Charter schools may be allowed to purchase services from any provider, depending on LEA policy.</t>
  </si>
  <si>
    <t>USDA School Nutrition</t>
  </si>
  <si>
    <t>Charter schools that elect to be their own School Food Authority (SFA) may apply directly to the State for reimbursement from the federal program.  Charter schools may also receive food services from another SFA, such as the LEA.</t>
  </si>
  <si>
    <t>Tennessee State, Local and Federal Education Funding Sources</t>
  </si>
  <si>
    <t>School Improvement Grants</t>
  </si>
  <si>
    <t>Race to the Top/TN First to the Top</t>
  </si>
  <si>
    <t>A $500 million, four year grant awarded to Tennessee, with half the funds to be spent in Departmental programs to benefit all students, and the other half provided to LEAs based on their Title I populations, to be used according to individual LEA plans.</t>
  </si>
  <si>
    <t>Other federal formula funds</t>
  </si>
  <si>
    <t>Some funds are provided to LEAs for homeless students, education technology, migrant students, etc.</t>
  </si>
  <si>
    <t>These funds are usually much smaller on a per pupil basis, and usually used district wide.  Charter schools should review information on these programs with LEA and Department staff overseeing the programs.</t>
  </si>
  <si>
    <t>Statutory or Regulatory Basis</t>
  </si>
  <si>
    <t>Sample amounts, per pupil</t>
  </si>
  <si>
    <t>T.C.A. 49-13-112</t>
  </si>
  <si>
    <t xml:space="preserve">49-13-112(c) </t>
  </si>
  <si>
    <t>49-13-114; 49-6-21xx</t>
  </si>
  <si>
    <t>49-13-112(b)(1)</t>
  </si>
  <si>
    <t>$6,589 - $8,989</t>
  </si>
  <si>
    <t>One non-classroom component of the BEP.  Varies by grade (e.g., elementary, middle or high).  This is not the same as debt proceeds which may be used to fund capital projects by LEAs or schools.</t>
  </si>
  <si>
    <t>$140 - $350</t>
  </si>
  <si>
    <t>Included in total above.</t>
  </si>
  <si>
    <t>Varies by student and year.</t>
  </si>
  <si>
    <t>$183-$490 Excluded from total above if not providing transportation.</t>
  </si>
  <si>
    <t>ESEA Sec. 1003, 1116</t>
  </si>
  <si>
    <t>Grants awarded to LEAs for schools identified for improvement (turnaround, restart, closure or transformation).</t>
  </si>
  <si>
    <t>IDEA Regs. 34 C.F.R. 300.209</t>
  </si>
  <si>
    <t>$200 - $300</t>
  </si>
  <si>
    <t xml:space="preserve">No.  Charter schools benefit from statewide programs funded through this grant, and may also have access to programs funded at the LEA level. </t>
  </si>
  <si>
    <t>At the end of each year, LEAs may apply to the Department for reimbursement of costs of providing certain high cost services to eligible students (subject to availability of funds).</t>
  </si>
  <si>
    <t>Public Law 108-446, Sections 602(8) and 611(e)(3).</t>
  </si>
  <si>
    <t>ESEA 5206</t>
  </si>
  <si>
    <t>The School Nutrition Program reimburses school nutrition programs for meals served to all students based upon the student's eligibility.  Funds are also available for Afterschool Snack Program, the Fresh Fruit and Vegetable Program, and the Seamless Summer Option.</t>
  </si>
  <si>
    <t xml:space="preserve">Only if included in an LEA's School Improvement Plan.  </t>
  </si>
  <si>
    <t>Tennessee law requires local boards of education to "allocate to the charter school an amount equal to the per student state and local funds received by the LEA and all appropriate allocations under federal law or regulation, including, but not limited to, Title I and ESEA funds."  T.C.A. 49-13-112(a).  Because the Achievement School District (ASD) is funded directly by the State, its per pupil allocations are nearly identical to those for public charter schools authorized by local boards of education.  A list of revenue sources and whether and how they flow to public charter schools is below.  The accompanying worksheets show the Basic Education Program (BEP) calculations for the ASD and charter schools.</t>
  </si>
  <si>
    <t>All local funds generated through the BEP formula must be passed through on a per pupil basis. Payments made in 9 or 10 installments. Initial payments based on projected local revenues. Adjustments may be made later in the year based on actual local revenues received.</t>
  </si>
  <si>
    <t>Total federal allocations by district available online.</t>
  </si>
  <si>
    <t xml:space="preserve">"Formula funding" generated based on the number of students eligible for free or reduced price lunch.  LEAs submit a plan for a portion of these funds to be used for districtwide services.  Another portion is dedicated for schools with a majority of poor students, for schoolwide services.  </t>
  </si>
  <si>
    <t>Davidson County Schools</t>
  </si>
  <si>
    <t>72310-510</t>
  </si>
  <si>
    <t>Trustee Commission</t>
  </si>
  <si>
    <t>² Weighted Average of Periods 2, 3, 6, 7</t>
  </si>
  <si>
    <t>Current Year ADM²</t>
  </si>
  <si>
    <t>Actual ADM for Achievement School District</t>
  </si>
  <si>
    <t>Actual Amount</t>
  </si>
  <si>
    <t>Knox County Schools</t>
  </si>
  <si>
    <t>Robertson County Schools</t>
  </si>
  <si>
    <t>Projected Amount</t>
  </si>
  <si>
    <r>
      <t>BEP--</t>
    </r>
    <r>
      <rPr>
        <b/>
        <i/>
        <sz val="11"/>
        <color theme="1"/>
        <rFont val="Calibri"/>
        <family val="2"/>
        <scheme val="minor"/>
      </rPr>
      <t>FY18 April Estimate</t>
    </r>
  </si>
  <si>
    <t>2017-18</t>
  </si>
  <si>
    <t>72310-599</t>
  </si>
  <si>
    <t>Prior Year ADM²</t>
  </si>
  <si>
    <r>
      <t>Prior Year ADM</t>
    </r>
    <r>
      <rPr>
        <b/>
        <sz val="11"/>
        <color theme="1"/>
        <rFont val="Calibri"/>
        <family val="2"/>
      </rPr>
      <t>²</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</si>
</sst>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30" x14ac:knownFonts="1">
    <font>
      <sz val="11"/>
      <color theme="1"/>
      <name val="Calibri"/>
      <family val="2"/>
      <scheme val="minor"/>
    </font>
    <font>
      <u/>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b/>
      <sz val="10"/>
      <color theme="1"/>
      <name val="Calibri"/>
      <family val="2"/>
      <scheme val="minor"/>
    </font>
    <font>
      <sz val="12"/>
      <color theme="1"/>
      <name val="Calibri"/>
      <family val="2"/>
      <scheme val="minor"/>
    </font>
    <font>
      <b/>
      <u/>
      <sz val="11"/>
      <color theme="1"/>
      <name val="Calibri"/>
      <family val="2"/>
      <scheme val="minor"/>
    </font>
    <font>
      <b/>
      <u/>
      <sz val="11"/>
      <color theme="1"/>
      <name val="Calibri"/>
      <family val="2"/>
    </font>
    <font>
      <b/>
      <i/>
      <sz val="11"/>
      <color theme="1"/>
      <name val="Calibri"/>
      <family val="2"/>
    </font>
    <font>
      <b/>
      <sz val="11"/>
      <color theme="1"/>
      <name val="Calibri"/>
      <family val="2"/>
    </font>
    <font>
      <b/>
      <u val="doubleAccounting"/>
      <sz val="12"/>
      <color theme="1"/>
      <name val="Calibri"/>
      <family val="2"/>
      <scheme val="minor"/>
    </font>
    <font>
      <b/>
      <u val="doubleAccounting"/>
      <sz val="14"/>
      <color theme="1"/>
      <name val="Calibri"/>
      <family val="2"/>
      <scheme val="minor"/>
    </font>
    <font>
      <b/>
      <i/>
      <sz val="11"/>
      <color theme="1"/>
      <name val="Calibri"/>
      <family val="2"/>
      <scheme val="minor"/>
    </font>
    <font>
      <b/>
      <i/>
      <sz val="12"/>
      <color theme="1"/>
      <name val="Calibri"/>
      <family val="2"/>
      <scheme val="minor"/>
    </font>
    <font>
      <b/>
      <u/>
      <sz val="12"/>
      <color theme="1"/>
      <name val="Calibri"/>
      <family val="2"/>
      <scheme val="minor"/>
    </font>
    <font>
      <u val="singleAccounting"/>
      <sz val="12"/>
      <color theme="1"/>
      <name val="Calibri"/>
      <family val="2"/>
      <scheme val="minor"/>
    </font>
    <font>
      <sz val="10"/>
      <color theme="1"/>
      <name val="Calibri"/>
      <family val="2"/>
      <scheme val="minor"/>
    </font>
    <font>
      <b/>
      <u/>
      <sz val="11"/>
      <color rgb="FF000000"/>
      <name val="Calibri"/>
      <family val="2"/>
      <scheme val="minor"/>
    </font>
    <font>
      <sz val="11"/>
      <color rgb="FF000000"/>
      <name val="Calibri"/>
      <family val="2"/>
      <scheme val="minor"/>
    </font>
    <font>
      <b/>
      <sz val="11"/>
      <color rgb="FF000000"/>
      <name val="Calibri"/>
      <family val="2"/>
      <scheme val="minor"/>
    </font>
    <font>
      <u/>
      <sz val="9.25"/>
      <color theme="10"/>
      <name val="Calibri"/>
      <family val="2"/>
    </font>
    <font>
      <u/>
      <sz val="11"/>
      <color theme="10"/>
      <name val="Calibri"/>
      <family val="2"/>
    </font>
    <font>
      <sz val="8"/>
      <color theme="1"/>
      <name val="Calibri"/>
      <family val="2"/>
      <scheme val="minor"/>
    </font>
    <font>
      <u/>
      <sz val="8"/>
      <color theme="10"/>
      <name val="Calibri"/>
      <family val="2"/>
      <scheme val="minor"/>
    </font>
    <font>
      <b/>
      <sz val="8"/>
      <color theme="1"/>
      <name val="Calibri"/>
      <family val="2"/>
      <scheme val="minor"/>
    </font>
    <font>
      <b/>
      <u/>
      <sz val="12"/>
      <color theme="10"/>
      <name val="Calibri"/>
      <family val="2"/>
      <scheme val="minor"/>
    </font>
    <font>
      <u val="singleAccounting"/>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25">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alignment vertical="top"/>
      <protection locked="0"/>
    </xf>
  </cellStyleXfs>
  <cellXfs count="175">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11" fillId="0" borderId="0" xfId="0" applyFont="1"/>
    <xf numFmtId="0" fontId="1" fillId="0" borderId="0" xfId="0" applyFont="1" applyBorder="1"/>
    <xf numFmtId="0" fontId="0" fillId="0" borderId="0" xfId="0" applyBorder="1"/>
    <xf numFmtId="0" fontId="0" fillId="3" borderId="0" xfId="0" applyFill="1" applyBorder="1"/>
    <xf numFmtId="0" fontId="0" fillId="4" borderId="0" xfId="0" applyFill="1" applyBorder="1"/>
    <xf numFmtId="0" fontId="0" fillId="0" borderId="0" xfId="0" applyFill="1"/>
    <xf numFmtId="0" fontId="0" fillId="4" borderId="1" xfId="0" applyFill="1" applyBorder="1"/>
    <xf numFmtId="164" fontId="14" fillId="4" borderId="6" xfId="0" applyNumberFormat="1" applyFont="1" applyFill="1" applyBorder="1"/>
    <xf numFmtId="0" fontId="0" fillId="3" borderId="1" xfId="0" applyFill="1" applyBorder="1"/>
    <xf numFmtId="164" fontId="14" fillId="3" borderId="6" xfId="0" applyNumberFormat="1" applyFont="1" applyFill="1" applyBorder="1"/>
    <xf numFmtId="0" fontId="5" fillId="5" borderId="5" xfId="0" applyFont="1" applyFill="1" applyBorder="1" applyAlignment="1">
      <alignment horizontal="center"/>
    </xf>
    <xf numFmtId="0" fontId="0" fillId="5" borderId="1" xfId="0" applyFill="1" applyBorder="1"/>
    <xf numFmtId="0" fontId="0" fillId="5" borderId="0" xfId="0" applyFill="1" applyBorder="1"/>
    <xf numFmtId="0" fontId="9" fillId="5" borderId="1" xfId="0" applyFont="1" applyFill="1" applyBorder="1"/>
    <xf numFmtId="0" fontId="9" fillId="5" borderId="0" xfId="0" applyFont="1" applyFill="1" applyBorder="1"/>
    <xf numFmtId="0" fontId="9" fillId="5" borderId="6" xfId="0" applyFont="1" applyFill="1" applyBorder="1" applyAlignment="1">
      <alignment horizontal="center"/>
    </xf>
    <xf numFmtId="0" fontId="0" fillId="5" borderId="1" xfId="0" applyFill="1" applyBorder="1" applyAlignment="1">
      <alignment horizontal="center"/>
    </xf>
    <xf numFmtId="0" fontId="0" fillId="5" borderId="0" xfId="0" applyFill="1" applyBorder="1" applyAlignment="1">
      <alignment horizontal="center"/>
    </xf>
    <xf numFmtId="0" fontId="0" fillId="5" borderId="0" xfId="0" applyFill="1" applyBorder="1" applyAlignment="1">
      <alignment horizontal="left" wrapText="1"/>
    </xf>
    <xf numFmtId="0" fontId="0" fillId="5" borderId="0" xfId="0" applyFont="1" applyFill="1" applyBorder="1" applyAlignment="1">
      <alignment horizontal="left" wrapText="1"/>
    </xf>
    <xf numFmtId="0" fontId="15" fillId="5" borderId="0" xfId="0" applyFont="1" applyFill="1" applyBorder="1"/>
    <xf numFmtId="164" fontId="16" fillId="5" borderId="6" xfId="0" applyNumberFormat="1" applyFont="1" applyFill="1" applyBorder="1"/>
    <xf numFmtId="0" fontId="3" fillId="5" borderId="1" xfId="0" applyFont="1" applyFill="1" applyBorder="1"/>
    <xf numFmtId="0" fontId="3" fillId="5" borderId="0" xfId="0" applyFont="1" applyFill="1" applyBorder="1"/>
    <xf numFmtId="164" fontId="0" fillId="5" borderId="6" xfId="0" applyNumberFormat="1" applyFill="1" applyBorder="1"/>
    <xf numFmtId="164" fontId="3" fillId="5" borderId="6" xfId="0" applyNumberFormat="1" applyFont="1" applyFill="1" applyBorder="1"/>
    <xf numFmtId="0" fontId="5" fillId="5" borderId="0" xfId="0" applyFont="1" applyFill="1" applyBorder="1"/>
    <xf numFmtId="164" fontId="14" fillId="5" borderId="6" xfId="0" applyNumberFormat="1" applyFont="1" applyFill="1" applyBorder="1"/>
    <xf numFmtId="37" fontId="6" fillId="5" borderId="6" xfId="0" applyNumberFormat="1" applyFont="1" applyFill="1" applyBorder="1"/>
    <xf numFmtId="0" fontId="0" fillId="4" borderId="7" xfId="0" applyFill="1" applyBorder="1"/>
    <xf numFmtId="0" fontId="0" fillId="4" borderId="8" xfId="0" applyFill="1" applyBorder="1"/>
    <xf numFmtId="0" fontId="0" fillId="3" borderId="7" xfId="0" applyFill="1" applyBorder="1"/>
    <xf numFmtId="0" fontId="0" fillId="3" borderId="8" xfId="0" applyFill="1" applyBorder="1"/>
    <xf numFmtId="0" fontId="7" fillId="0" borderId="0" xfId="0" applyFont="1" applyAlignment="1">
      <alignment horizontal="right"/>
    </xf>
    <xf numFmtId="0" fontId="0" fillId="5" borderId="7" xfId="0" applyFill="1" applyBorder="1"/>
    <xf numFmtId="0" fontId="0" fillId="5" borderId="8" xfId="0" applyFill="1" applyBorder="1"/>
    <xf numFmtId="164" fontId="14" fillId="2" borderId="2" xfId="0" applyNumberFormat="1" applyFont="1" applyFill="1" applyBorder="1"/>
    <xf numFmtId="164" fontId="4" fillId="4" borderId="6" xfId="0" applyNumberFormat="1" applyFont="1" applyFill="1" applyBorder="1"/>
    <xf numFmtId="164" fontId="13" fillId="4" borderId="6" xfId="0" applyNumberFormat="1" applyFont="1" applyFill="1" applyBorder="1"/>
    <xf numFmtId="0" fontId="4" fillId="4" borderId="0" xfId="0" applyFont="1" applyFill="1" applyBorder="1"/>
    <xf numFmtId="0" fontId="4" fillId="3" borderId="0" xfId="0" applyFont="1" applyFill="1" applyBorder="1"/>
    <xf numFmtId="164" fontId="8" fillId="5" borderId="6" xfId="2" applyNumberFormat="1" applyFont="1" applyFill="1" applyBorder="1"/>
    <xf numFmtId="164" fontId="18" fillId="5" borderId="6" xfId="2" applyNumberFormat="1" applyFont="1" applyFill="1" applyBorder="1"/>
    <xf numFmtId="164" fontId="4" fillId="3" borderId="6" xfId="0" applyNumberFormat="1" applyFont="1" applyFill="1" applyBorder="1"/>
    <xf numFmtId="164" fontId="13" fillId="3" borderId="6" xfId="0" applyNumberFormat="1" applyFont="1" applyFill="1" applyBorder="1"/>
    <xf numFmtId="0" fontId="5" fillId="5" borderId="8" xfId="0" applyFont="1" applyFill="1" applyBorder="1"/>
    <xf numFmtId="0" fontId="5" fillId="5" borderId="0" xfId="0" applyFont="1" applyFill="1" applyBorder="1" applyAlignment="1"/>
    <xf numFmtId="0" fontId="5" fillId="3" borderId="0" xfId="0" applyFont="1" applyFill="1" applyBorder="1" applyAlignment="1"/>
    <xf numFmtId="0" fontId="5" fillId="3" borderId="8" xfId="0" applyFont="1" applyFill="1" applyBorder="1" applyAlignment="1"/>
    <xf numFmtId="0" fontId="9" fillId="4" borderId="5" xfId="0" applyFont="1" applyFill="1" applyBorder="1" applyAlignment="1">
      <alignment horizontal="center"/>
    </xf>
    <xf numFmtId="0" fontId="9" fillId="3" borderId="5" xfId="0" applyFont="1" applyFill="1" applyBorder="1" applyAlignment="1">
      <alignment horizontal="center"/>
    </xf>
    <xf numFmtId="0" fontId="0" fillId="5" borderId="3" xfId="0" applyFill="1" applyBorder="1"/>
    <xf numFmtId="0" fontId="0" fillId="5" borderId="4" xfId="0" applyFill="1" applyBorder="1"/>
    <xf numFmtId="43" fontId="0" fillId="0" borderId="0" xfId="1" applyFont="1" applyFill="1"/>
    <xf numFmtId="165" fontId="0" fillId="0" borderId="0" xfId="1" applyNumberFormat="1" applyFont="1" applyFill="1"/>
    <xf numFmtId="37" fontId="0" fillId="0" borderId="0" xfId="0" applyNumberFormat="1" applyFill="1"/>
    <xf numFmtId="0" fontId="1" fillId="5" borderId="1" xfId="0" applyFont="1" applyFill="1" applyBorder="1" applyAlignment="1">
      <alignment horizontal="center"/>
    </xf>
    <xf numFmtId="43" fontId="0" fillId="0" borderId="0" xfId="0" applyNumberFormat="1"/>
    <xf numFmtId="0" fontId="19" fillId="0" borderId="0" xfId="0" applyFont="1" applyAlignment="1">
      <alignment horizontal="right"/>
    </xf>
    <xf numFmtId="0" fontId="15" fillId="0" borderId="0" xfId="0" applyFont="1"/>
    <xf numFmtId="0" fontId="9" fillId="5" borderId="6" xfId="0" applyFont="1" applyFill="1" applyBorder="1"/>
    <xf numFmtId="0" fontId="0" fillId="5" borderId="1" xfId="0" quotePrefix="1" applyFill="1" applyBorder="1" applyAlignment="1">
      <alignment horizontal="center"/>
    </xf>
    <xf numFmtId="164" fontId="0" fillId="5" borderId="18" xfId="0" applyNumberFormat="1" applyFill="1" applyBorder="1"/>
    <xf numFmtId="164" fontId="5" fillId="5" borderId="18" xfId="0" applyNumberFormat="1" applyFont="1" applyFill="1" applyBorder="1"/>
    <xf numFmtId="37" fontId="0" fillId="5" borderId="6" xfId="0" applyNumberFormat="1" applyFill="1" applyBorder="1"/>
    <xf numFmtId="0" fontId="17" fillId="4" borderId="3" xfId="0" applyFont="1" applyFill="1" applyBorder="1"/>
    <xf numFmtId="0" fontId="0" fillId="4" borderId="4" xfId="0" applyFill="1" applyBorder="1"/>
    <xf numFmtId="0" fontId="9" fillId="4" borderId="5" xfId="0" applyFont="1" applyFill="1" applyBorder="1"/>
    <xf numFmtId="164" fontId="4" fillId="4" borderId="18" xfId="0" applyNumberFormat="1" applyFont="1" applyFill="1" applyBorder="1"/>
    <xf numFmtId="164" fontId="0" fillId="4" borderId="6" xfId="0" applyNumberFormat="1" applyFill="1" applyBorder="1"/>
    <xf numFmtId="0" fontId="15" fillId="0" borderId="0" xfId="0" applyFont="1" applyAlignment="1"/>
    <xf numFmtId="164" fontId="5" fillId="2" borderId="19" xfId="0" applyNumberFormat="1" applyFont="1" applyFill="1" applyBorder="1"/>
    <xf numFmtId="164" fontId="5" fillId="2" borderId="9" xfId="0" applyNumberFormat="1" applyFont="1" applyFill="1" applyBorder="1"/>
    <xf numFmtId="164" fontId="14" fillId="2" borderId="9" xfId="0" applyNumberFormat="1" applyFont="1" applyFill="1" applyBorder="1"/>
    <xf numFmtId="0" fontId="17" fillId="3" borderId="3" xfId="0" applyFont="1" applyFill="1" applyBorder="1"/>
    <xf numFmtId="0" fontId="0" fillId="3" borderId="4" xfId="0" applyFill="1" applyBorder="1"/>
    <xf numFmtId="0" fontId="9" fillId="3" borderId="5" xfId="0" applyFont="1" applyFill="1" applyBorder="1"/>
    <xf numFmtId="164" fontId="4" fillId="3" borderId="19" xfId="0" applyNumberFormat="1" applyFont="1" applyFill="1" applyBorder="1"/>
    <xf numFmtId="164" fontId="4" fillId="3" borderId="18" xfId="0" applyNumberFormat="1" applyFont="1" applyFill="1" applyBorder="1"/>
    <xf numFmtId="0" fontId="5" fillId="3" borderId="0" xfId="0" applyFont="1" applyFill="1" applyBorder="1" applyAlignment="1">
      <alignment wrapText="1"/>
    </xf>
    <xf numFmtId="164" fontId="0" fillId="3" borderId="6" xfId="0" applyNumberFormat="1" applyFill="1" applyBorder="1"/>
    <xf numFmtId="0" fontId="5" fillId="3" borderId="8" xfId="0" applyFont="1" applyFill="1" applyBorder="1" applyAlignment="1">
      <alignment wrapText="1"/>
    </xf>
    <xf numFmtId="0" fontId="5" fillId="3" borderId="0" xfId="0" applyFont="1" applyFill="1" applyBorder="1"/>
    <xf numFmtId="0" fontId="5" fillId="3" borderId="8" xfId="0" applyFont="1" applyFill="1" applyBorder="1"/>
    <xf numFmtId="0" fontId="20" fillId="0" borderId="11" xfId="0" applyFont="1" applyBorder="1"/>
    <xf numFmtId="0" fontId="0" fillId="0" borderId="12" xfId="0" applyBorder="1"/>
    <xf numFmtId="0" fontId="0" fillId="0" borderId="13" xfId="0" applyBorder="1"/>
    <xf numFmtId="0" fontId="21" fillId="0" borderId="14" xfId="0" applyFont="1" applyBorder="1"/>
    <xf numFmtId="0" fontId="0" fillId="0" borderId="15" xfId="0" applyBorder="1"/>
    <xf numFmtId="0" fontId="22" fillId="0" borderId="14" xfId="0" applyFont="1" applyBorder="1"/>
    <xf numFmtId="0" fontId="21" fillId="0" borderId="17" xfId="0" applyFont="1" applyBorder="1"/>
    <xf numFmtId="0" fontId="0" fillId="0" borderId="10" xfId="0" applyBorder="1"/>
    <xf numFmtId="0" fontId="0" fillId="0" borderId="16" xfId="0" applyBorder="1"/>
    <xf numFmtId="0" fontId="5" fillId="0" borderId="0" xfId="0" applyFont="1" applyFill="1" applyBorder="1" applyAlignment="1"/>
    <xf numFmtId="0" fontId="0" fillId="5" borderId="1" xfId="0" applyNumberFormat="1" applyFill="1" applyBorder="1" applyAlignment="1">
      <alignment vertical="top" wrapText="1"/>
    </xf>
    <xf numFmtId="0" fontId="0" fillId="5" borderId="0" xfId="0" applyNumberFormat="1" applyFont="1" applyFill="1" applyBorder="1" applyAlignment="1">
      <alignment vertical="top" wrapText="1"/>
    </xf>
    <xf numFmtId="0" fontId="0" fillId="5" borderId="0" xfId="0" applyFont="1" applyFill="1" applyBorder="1" applyAlignment="1">
      <alignment vertical="top" wrapText="1"/>
    </xf>
    <xf numFmtId="0" fontId="8" fillId="5" borderId="0" xfId="0" applyNumberFormat="1" applyFont="1" applyFill="1" applyBorder="1" applyAlignment="1">
      <alignment vertical="top" wrapText="1"/>
    </xf>
    <xf numFmtId="0" fontId="8" fillId="5" borderId="6" xfId="0" applyNumberFormat="1" applyFont="1" applyFill="1" applyBorder="1" applyAlignment="1">
      <alignment vertical="top" wrapText="1"/>
    </xf>
    <xf numFmtId="0" fontId="0" fillId="5" borderId="7" xfId="0" applyNumberFormat="1" applyFont="1" applyFill="1" applyBorder="1" applyAlignment="1">
      <alignment vertical="top" wrapText="1"/>
    </xf>
    <xf numFmtId="0" fontId="0" fillId="5" borderId="8" xfId="0" applyNumberFormat="1" applyFont="1" applyFill="1" applyBorder="1" applyAlignment="1">
      <alignment vertical="top" wrapText="1"/>
    </xf>
    <xf numFmtId="0" fontId="8" fillId="5" borderId="8" xfId="0" applyNumberFormat="1" applyFont="1" applyFill="1" applyBorder="1" applyAlignment="1">
      <alignment vertical="top" wrapText="1"/>
    </xf>
    <xf numFmtId="0" fontId="0" fillId="5" borderId="8" xfId="0" applyFont="1" applyFill="1" applyBorder="1" applyAlignment="1">
      <alignment vertical="top" wrapText="1"/>
    </xf>
    <xf numFmtId="0" fontId="8" fillId="5" borderId="9" xfId="0" applyNumberFormat="1" applyFont="1" applyFill="1" applyBorder="1" applyAlignment="1">
      <alignment vertical="top" wrapText="1"/>
    </xf>
    <xf numFmtId="164" fontId="4" fillId="5" borderId="20" xfId="0" applyNumberFormat="1" applyFont="1" applyFill="1" applyBorder="1" applyAlignment="1">
      <alignment vertical="center" wrapText="1"/>
    </xf>
    <xf numFmtId="0" fontId="8" fillId="5" borderId="21" xfId="0" applyFont="1" applyFill="1" applyBorder="1" applyAlignment="1">
      <alignment vertical="center"/>
    </xf>
    <xf numFmtId="0" fontId="4" fillId="5" borderId="21" xfId="0" applyFont="1" applyFill="1" applyBorder="1" applyAlignment="1">
      <alignment vertical="center"/>
    </xf>
    <xf numFmtId="164" fontId="4" fillId="5" borderId="22" xfId="0" applyNumberFormat="1" applyFont="1" applyFill="1" applyBorder="1" applyAlignment="1">
      <alignment vertical="center" wrapText="1"/>
    </xf>
    <xf numFmtId="0" fontId="24" fillId="5" borderId="0" xfId="3" applyNumberFormat="1" applyFont="1" applyFill="1" applyBorder="1" applyAlignment="1" applyProtection="1">
      <alignment vertical="top" wrapText="1"/>
    </xf>
    <xf numFmtId="0" fontId="25" fillId="0" borderId="0" xfId="0" applyFont="1"/>
    <xf numFmtId="0" fontId="25" fillId="4" borderId="1" xfId="0" applyNumberFormat="1" applyFont="1" applyFill="1" applyBorder="1" applyAlignment="1">
      <alignment vertical="top" wrapText="1"/>
    </xf>
    <xf numFmtId="0" fontId="25" fillId="4" borderId="0" xfId="0" applyNumberFormat="1" applyFont="1" applyFill="1" applyBorder="1" applyAlignment="1">
      <alignment vertical="top" wrapText="1"/>
    </xf>
    <xf numFmtId="0" fontId="26" fillId="4" borderId="0" xfId="3" applyNumberFormat="1" applyFont="1" applyFill="1" applyBorder="1" applyAlignment="1" applyProtection="1">
      <alignment vertical="top" wrapText="1"/>
    </xf>
    <xf numFmtId="0" fontId="25" fillId="4" borderId="0" xfId="0" applyFont="1" applyFill="1" applyBorder="1" applyAlignment="1">
      <alignment vertical="top" wrapText="1"/>
    </xf>
    <xf numFmtId="0" fontId="25" fillId="4" borderId="6" xfId="0" applyNumberFormat="1" applyFont="1" applyFill="1" applyBorder="1" applyAlignment="1">
      <alignment vertical="top" wrapText="1"/>
    </xf>
    <xf numFmtId="0" fontId="25" fillId="6" borderId="1" xfId="0" applyNumberFormat="1" applyFont="1" applyFill="1" applyBorder="1" applyAlignment="1">
      <alignment vertical="top" wrapText="1"/>
    </xf>
    <xf numFmtId="0" fontId="25" fillId="6" borderId="0" xfId="0" applyNumberFormat="1" applyFont="1" applyFill="1" applyBorder="1" applyAlignment="1">
      <alignment vertical="top" wrapText="1"/>
    </xf>
    <xf numFmtId="0" fontId="26" fillId="6" borderId="0" xfId="3" applyNumberFormat="1" applyFont="1" applyFill="1" applyBorder="1" applyAlignment="1" applyProtection="1">
      <alignment vertical="top" wrapText="1"/>
    </xf>
    <xf numFmtId="0" fontId="25" fillId="6" borderId="0" xfId="0" applyFont="1" applyFill="1" applyBorder="1" applyAlignment="1">
      <alignment vertical="top" wrapText="1"/>
    </xf>
    <xf numFmtId="0" fontId="25" fillId="6" borderId="6" xfId="0" applyNumberFormat="1" applyFont="1" applyFill="1" applyBorder="1" applyAlignment="1">
      <alignment vertical="top" wrapText="1"/>
    </xf>
    <xf numFmtId="164" fontId="4" fillId="5" borderId="1" xfId="0" applyNumberFormat="1" applyFont="1" applyFill="1" applyBorder="1" applyAlignment="1">
      <alignment vertical="center" wrapText="1"/>
    </xf>
    <xf numFmtId="0" fontId="8" fillId="5" borderId="0" xfId="0" applyFont="1" applyFill="1" applyBorder="1" applyAlignment="1">
      <alignment vertical="center"/>
    </xf>
    <xf numFmtId="0" fontId="4" fillId="5" borderId="4" xfId="0" applyFont="1" applyFill="1" applyBorder="1" applyAlignment="1">
      <alignment vertical="center"/>
    </xf>
    <xf numFmtId="164" fontId="4" fillId="5" borderId="5" xfId="0" applyNumberFormat="1" applyFont="1" applyFill="1" applyBorder="1" applyAlignment="1">
      <alignment vertical="center" wrapText="1"/>
    </xf>
    <xf numFmtId="0" fontId="8" fillId="5" borderId="4" xfId="0" applyFont="1" applyFill="1" applyBorder="1" applyAlignment="1">
      <alignment vertical="center"/>
    </xf>
    <xf numFmtId="0" fontId="4" fillId="5" borderId="0" xfId="0" applyFont="1" applyFill="1" applyBorder="1" applyAlignment="1">
      <alignment vertical="center"/>
    </xf>
    <xf numFmtId="164" fontId="4" fillId="5" borderId="6" xfId="0" applyNumberFormat="1" applyFont="1" applyFill="1" applyBorder="1" applyAlignment="1">
      <alignment vertical="center" wrapText="1"/>
    </xf>
    <xf numFmtId="0" fontId="27" fillId="4" borderId="6" xfId="0" applyNumberFormat="1" applyFont="1" applyFill="1" applyBorder="1" applyAlignment="1">
      <alignment horizontal="center" vertical="center" wrapText="1"/>
    </xf>
    <xf numFmtId="0" fontId="25" fillId="4" borderId="6" xfId="0" applyNumberFormat="1" applyFont="1" applyFill="1" applyBorder="1" applyAlignment="1">
      <alignment horizontal="center" vertical="center" wrapText="1"/>
    </xf>
    <xf numFmtId="0" fontId="4" fillId="5" borderId="6"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27" fillId="6" borderId="6" xfId="0" applyNumberFormat="1" applyFont="1" applyFill="1" applyBorder="1" applyAlignment="1">
      <alignment horizontal="center" vertical="center" wrapText="1"/>
    </xf>
    <xf numFmtId="0" fontId="25" fillId="6" borderId="6" xfId="0" applyNumberFormat="1" applyFont="1" applyFill="1" applyBorder="1" applyAlignment="1">
      <alignment horizontal="center" vertical="center" wrapText="1"/>
    </xf>
    <xf numFmtId="164" fontId="4" fillId="5" borderId="6" xfId="0" applyNumberFormat="1" applyFont="1" applyFill="1" applyBorder="1" applyAlignment="1">
      <alignment horizontal="center" vertical="center" wrapText="1"/>
    </xf>
    <xf numFmtId="0" fontId="4" fillId="5" borderId="9"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top" wrapText="1"/>
    </xf>
    <xf numFmtId="6" fontId="4" fillId="5" borderId="6" xfId="0" applyNumberFormat="1" applyFont="1" applyFill="1" applyBorder="1" applyAlignment="1">
      <alignment horizontal="center" vertical="center" wrapText="1"/>
    </xf>
    <xf numFmtId="0" fontId="24" fillId="5" borderId="1" xfId="3" applyNumberFormat="1" applyFont="1" applyFill="1" applyBorder="1" applyAlignment="1" applyProtection="1">
      <alignment vertical="top" wrapText="1"/>
    </xf>
    <xf numFmtId="0" fontId="24" fillId="5" borderId="6" xfId="3" applyNumberFormat="1" applyFont="1" applyFill="1" applyBorder="1" applyAlignment="1" applyProtection="1">
      <alignment horizontal="center" vertical="center" wrapText="1"/>
    </xf>
    <xf numFmtId="0" fontId="2" fillId="4" borderId="6" xfId="0" applyNumberFormat="1" applyFont="1" applyFill="1" applyBorder="1" applyAlignment="1">
      <alignment horizontal="center" vertical="center" wrapText="1"/>
    </xf>
    <xf numFmtId="0" fontId="2" fillId="5" borderId="6" xfId="0" applyNumberFormat="1" applyFont="1" applyFill="1" applyBorder="1" applyAlignment="1">
      <alignment horizontal="center" vertical="center" wrapText="1"/>
    </xf>
    <xf numFmtId="0" fontId="23" fillId="0" borderId="0" xfId="3" applyAlignment="1" applyProtection="1"/>
    <xf numFmtId="0" fontId="28" fillId="5" borderId="0" xfId="3" applyFont="1" applyFill="1" applyBorder="1" applyAlignment="1" applyProtection="1">
      <alignment vertical="center"/>
    </xf>
    <xf numFmtId="164" fontId="0" fillId="5" borderId="6" xfId="2" applyNumberFormat="1" applyFont="1" applyFill="1" applyBorder="1"/>
    <xf numFmtId="164" fontId="0" fillId="0" borderId="0" xfId="0" applyNumberFormat="1"/>
    <xf numFmtId="39" fontId="0" fillId="5" borderId="6" xfId="0" applyNumberFormat="1" applyFill="1" applyBorder="1"/>
    <xf numFmtId="164" fontId="4" fillId="5" borderId="6" xfId="0" applyNumberFormat="1" applyFont="1" applyFill="1" applyBorder="1"/>
    <xf numFmtId="43" fontId="0" fillId="0" borderId="0" xfId="1" applyFont="1"/>
    <xf numFmtId="164" fontId="0" fillId="5" borderId="6" xfId="0" applyNumberFormat="1" applyFont="1" applyFill="1" applyBorder="1"/>
    <xf numFmtId="164" fontId="29" fillId="5" borderId="6" xfId="0" applyNumberFormat="1" applyFont="1" applyFill="1" applyBorder="1"/>
    <xf numFmtId="0" fontId="5" fillId="5" borderId="8" xfId="0" applyFont="1" applyFill="1" applyBorder="1" applyAlignment="1"/>
    <xf numFmtId="0" fontId="5" fillId="0" borderId="1" xfId="0" applyFont="1" applyFill="1" applyBorder="1" applyAlignment="1"/>
    <xf numFmtId="0" fontId="5" fillId="0" borderId="0" xfId="0" applyFont="1" applyFill="1" applyBorder="1" applyAlignment="1"/>
    <xf numFmtId="0" fontId="0" fillId="0" borderId="0" xfId="0" applyFill="1" applyBorder="1" applyAlignment="1">
      <alignment vertical="top" wrapText="1"/>
    </xf>
    <xf numFmtId="0" fontId="0" fillId="0" borderId="0" xfId="0" applyFont="1" applyFill="1" applyBorder="1" applyAlignment="1">
      <alignment vertical="top" wrapText="1"/>
    </xf>
    <xf numFmtId="164" fontId="4" fillId="5" borderId="23" xfId="0" applyNumberFormat="1" applyFont="1" applyFill="1" applyBorder="1" applyAlignment="1">
      <alignment horizontal="center" vertical="center" wrapText="1"/>
    </xf>
    <xf numFmtId="164" fontId="4" fillId="5" borderId="24" xfId="0" applyNumberFormat="1" applyFont="1" applyFill="1" applyBorder="1" applyAlignment="1">
      <alignment horizontal="center" vertical="center" wrapText="1"/>
    </xf>
    <xf numFmtId="0" fontId="8" fillId="5" borderId="23" xfId="0" applyNumberFormat="1" applyFont="1" applyFill="1" applyBorder="1" applyAlignment="1">
      <alignment horizontal="center" vertical="center" wrapText="1"/>
    </xf>
    <xf numFmtId="0" fontId="8" fillId="5" borderId="24" xfId="0" applyNumberFormat="1" applyFont="1" applyFill="1" applyBorder="1" applyAlignment="1">
      <alignment horizontal="center" vertical="center" wrapText="1"/>
    </xf>
    <xf numFmtId="0" fontId="5" fillId="0" borderId="3" xfId="0" applyFont="1" applyFill="1" applyBorder="1" applyAlignment="1"/>
    <xf numFmtId="0" fontId="5" fillId="0" borderId="4" xfId="0" applyFont="1" applyFill="1" applyBorder="1" applyAlignment="1"/>
    <xf numFmtId="0" fontId="0" fillId="0" borderId="4" xfId="0" applyFill="1" applyBorder="1" applyAlignment="1"/>
    <xf numFmtId="0" fontId="17" fillId="4" borderId="3" xfId="0" applyFont="1" applyFill="1" applyBorder="1" applyAlignment="1">
      <alignment wrapText="1"/>
    </xf>
    <xf numFmtId="0" fontId="1" fillId="0" borderId="4" xfId="0" applyFont="1" applyBorder="1" applyAlignment="1">
      <alignment wrapText="1"/>
    </xf>
    <xf numFmtId="0" fontId="5" fillId="4" borderId="0" xfId="0" applyFont="1" applyFill="1" applyBorder="1" applyAlignment="1">
      <alignment wrapText="1"/>
    </xf>
    <xf numFmtId="0" fontId="0" fillId="0" borderId="8" xfId="0" applyBorder="1" applyAlignment="1">
      <alignment wrapText="1"/>
    </xf>
    <xf numFmtId="0" fontId="17" fillId="3" borderId="3" xfId="0" applyFont="1" applyFill="1" applyBorder="1" applyAlignment="1">
      <alignment wrapText="1"/>
    </xf>
    <xf numFmtId="0" fontId="17" fillId="3" borderId="4" xfId="0" applyFont="1" applyFill="1" applyBorder="1" applyAlignment="1">
      <alignment wrapText="1"/>
    </xf>
    <xf numFmtId="0" fontId="5" fillId="4" borderId="0" xfId="0" applyFont="1" applyFill="1" applyBorder="1" applyAlignment="1">
      <alignment horizontal="left" wrapText="1"/>
    </xf>
    <xf numFmtId="0" fontId="5" fillId="4" borderId="8" xfId="0" applyFont="1" applyFill="1" applyBorder="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86352</xdr:colOff>
      <xdr:row>34</xdr:row>
      <xdr:rowOff>0</xdr:rowOff>
    </xdr:from>
    <xdr:to>
      <xdr:col>4</xdr:col>
      <xdr:colOff>929821</xdr:colOff>
      <xdr:row>45</xdr:row>
      <xdr:rowOff>113392</xdr:rowOff>
    </xdr:to>
    <xdr:sp macro="" textlink="">
      <xdr:nvSpPr>
        <xdr:cNvPr id="2" name="TextBox 1"/>
        <xdr:cNvSpPr txBox="1"/>
      </xdr:nvSpPr>
      <xdr:spPr>
        <a:xfrm>
          <a:off x="86352" y="6629120"/>
          <a:ext cx="5481237" cy="223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baseline="0"/>
            <a:t>The following worksheets break down the local and State  BEP amounts on a per pupil basis for charter and Achievement School District (ASD) schools, by local education agency (LEA).</a:t>
          </a:r>
        </a:p>
        <a:p>
          <a:r>
            <a:rPr lang="en-US" sz="1100" baseline="0"/>
            <a:t>The difference between per pupil allotments for charter schools that provide transportation and ASD schools  represents the capital outlay portion of the BEP which  is paid directly from the Department to charter schools.</a:t>
          </a:r>
        </a:p>
        <a:p>
          <a:r>
            <a:rPr lang="en-US" sz="1100" baseline="0"/>
            <a:t>The Department pays in equal installments (plus/minus adjustments) ten months a year (no payments in July and May)</a:t>
          </a:r>
        </a:p>
        <a:p>
          <a:r>
            <a:rPr lang="en-US" sz="1100" b="1" baseline="0"/>
            <a:t>October, February, and June:  </a:t>
          </a:r>
          <a:r>
            <a:rPr lang="en-US" sz="1100" baseline="0"/>
            <a:t>Adjust to Current Year ADMs for ASD, Charters,</a:t>
          </a:r>
        </a:p>
        <a:p>
          <a:r>
            <a:rPr lang="en-US" sz="1100" baseline="0"/>
            <a:t>   and LEA--same weighting applies</a:t>
          </a:r>
        </a:p>
        <a:p>
          <a:r>
            <a:rPr lang="en-US" sz="1100" b="1" baseline="0"/>
            <a:t>June:  </a:t>
          </a:r>
          <a:r>
            <a:rPr lang="en-US" sz="1100" baseline="0"/>
            <a:t>Use Actual Revenues for Current Fiscal Year, rather than Budgeted Revenues--BEP</a:t>
          </a:r>
        </a:p>
        <a:p>
          <a:r>
            <a:rPr lang="en-US" sz="1100" baseline="0"/>
            <a:t>    should include January insurance increase as well as Growth</a:t>
          </a: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63674</xdr:colOff>
      <xdr:row>25</xdr:row>
      <xdr:rowOff>120370</xdr:rowOff>
    </xdr:from>
    <xdr:to>
      <xdr:col>9</xdr:col>
      <xdr:colOff>11339</xdr:colOff>
      <xdr:row>31</xdr:row>
      <xdr:rowOff>68035</xdr:rowOff>
    </xdr:to>
    <xdr:sp macro="" textlink="">
      <xdr:nvSpPr>
        <xdr:cNvPr id="2" name="TextBox 1"/>
        <xdr:cNvSpPr txBox="1"/>
      </xdr:nvSpPr>
      <xdr:spPr>
        <a:xfrm>
          <a:off x="6159674" y="6597370"/>
          <a:ext cx="5481690" cy="1452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Instructions</a:t>
          </a:r>
          <a:r>
            <a:rPr lang="en-US" sz="1100" b="1" u="sng" baseline="0"/>
            <a:t> for Payments and Adjustments </a:t>
          </a:r>
        </a:p>
        <a:p>
          <a:r>
            <a:rPr lang="en-US" sz="1100" baseline="0"/>
            <a:t>Pay in equal installments (plus/minus adjustments) ten months a year (no payments in</a:t>
          </a:r>
        </a:p>
        <a:p>
          <a:r>
            <a:rPr lang="en-US" sz="1100" baseline="0"/>
            <a:t>   July and May)</a:t>
          </a:r>
        </a:p>
        <a:p>
          <a:r>
            <a:rPr lang="en-US" sz="1100" b="1" baseline="0"/>
            <a:t>October, February, and June:  </a:t>
          </a:r>
          <a:r>
            <a:rPr lang="en-US" sz="1100" baseline="0"/>
            <a:t>Adjust to Current Year ADMs for ASD, Charters,</a:t>
          </a:r>
        </a:p>
        <a:p>
          <a:r>
            <a:rPr lang="en-US" sz="1100" baseline="0"/>
            <a:t>   and LEA--same weighting applies</a:t>
          </a:r>
        </a:p>
        <a:p>
          <a:r>
            <a:rPr lang="en-US" sz="1100" b="1" baseline="0"/>
            <a:t>June:  </a:t>
          </a:r>
          <a:r>
            <a:rPr lang="en-US" sz="1100" baseline="0"/>
            <a:t>Use Actual Revenues for Current Fiscal Year, rather than Budgeted Revenues--BEP</a:t>
          </a:r>
        </a:p>
        <a:p>
          <a:r>
            <a:rPr lang="en-US" sz="1100" baseline="0"/>
            <a:t>    should include January insurance increase as well as Growth</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n.gov/firsttothetop/programs.html" TargetMode="External"/><Relationship Id="rId13" Type="http://schemas.openxmlformats.org/officeDocument/2006/relationships/hyperlink" Target="http://www.tn.gov/education/fedprog/fpfiscalinfo.shtml" TargetMode="External"/><Relationship Id="rId3" Type="http://schemas.openxmlformats.org/officeDocument/2006/relationships/hyperlink" Target="http://idea.ed.gov/explore/view/p/,root,regs,300,C,300%252E209," TargetMode="External"/><Relationship Id="rId7" Type="http://schemas.openxmlformats.org/officeDocument/2006/relationships/hyperlink" Target="http://www.tennessee.gov/education/fedprog/fpschlimprove.shtml" TargetMode="External"/><Relationship Id="rId12" Type="http://schemas.openxmlformats.org/officeDocument/2006/relationships/hyperlink" Target="http://www2.ed.gov/policy/elsec/leg/esea02/pg62.html" TargetMode="External"/><Relationship Id="rId2" Type="http://schemas.openxmlformats.org/officeDocument/2006/relationships/hyperlink" Target="http://www2.ed.gov/policy/elsec/leg/esea02/pg1.html" TargetMode="External"/><Relationship Id="rId1" Type="http://schemas.openxmlformats.org/officeDocument/2006/relationships/hyperlink" Target="http://tn.gov/sbe/bep.html" TargetMode="External"/><Relationship Id="rId6" Type="http://schemas.openxmlformats.org/officeDocument/2006/relationships/hyperlink" Target="http://www.tn.gov/education/support/nutrition.shtml" TargetMode="External"/><Relationship Id="rId11" Type="http://schemas.openxmlformats.org/officeDocument/2006/relationships/hyperlink" Target="http://www.copyright.gov/legislation/pl108-446.pdf" TargetMode="External"/><Relationship Id="rId5" Type="http://schemas.openxmlformats.org/officeDocument/2006/relationships/hyperlink" Target="http://www.tn.gov/education/speced/legal.shtml" TargetMode="External"/><Relationship Id="rId15" Type="http://schemas.openxmlformats.org/officeDocument/2006/relationships/drawing" Target="../drawings/drawing1.xml"/><Relationship Id="rId10" Type="http://schemas.openxmlformats.org/officeDocument/2006/relationships/hyperlink" Target="http://tn.gov/sbe/bep.html" TargetMode="External"/><Relationship Id="rId4" Type="http://schemas.openxmlformats.org/officeDocument/2006/relationships/hyperlink" Target="http://www.tennessee.gov/education/fedprog/fptitle1.shtml" TargetMode="External"/><Relationship Id="rId9" Type="http://schemas.openxmlformats.org/officeDocument/2006/relationships/hyperlink" Target="http://www.tn.gov/education/speced/management_ser.s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zoomScale="84" zoomScaleNormal="84" workbookViewId="0">
      <selection activeCell="F8" sqref="F8:F11"/>
    </sheetView>
  </sheetViews>
  <sheetFormatPr defaultRowHeight="15" x14ac:dyDescent="0.25"/>
  <cols>
    <col min="1" max="1" width="30.42578125" customWidth="1"/>
    <col min="2" max="2" width="2.28515625" customWidth="1"/>
    <col min="3" max="3" width="51.140625" customWidth="1"/>
    <col min="4" max="4" width="2.28515625" customWidth="1"/>
    <col min="5" max="5" width="46.7109375" customWidth="1"/>
    <col min="6" max="6" width="19" customWidth="1"/>
    <col min="7" max="7" width="22.85546875" customWidth="1"/>
    <col min="8" max="8" width="48.5703125" customWidth="1"/>
    <col min="9" max="9" width="8.7109375" customWidth="1"/>
    <col min="10" max="10" width="19" customWidth="1"/>
  </cols>
  <sheetData>
    <row r="1" spans="1:7" ht="18.75" x14ac:dyDescent="0.3">
      <c r="A1" s="156" t="s">
        <v>75</v>
      </c>
      <c r="B1" s="157"/>
      <c r="C1" s="157"/>
      <c r="D1" s="157"/>
      <c r="E1" s="157"/>
    </row>
    <row r="2" spans="1:7" ht="18.75" x14ac:dyDescent="0.3">
      <c r="A2" s="98"/>
      <c r="B2" s="98"/>
      <c r="C2" s="98"/>
      <c r="D2" s="98"/>
      <c r="E2" s="98"/>
    </row>
    <row r="3" spans="1:7" x14ac:dyDescent="0.25">
      <c r="A3" s="158" t="s">
        <v>104</v>
      </c>
      <c r="B3" s="159"/>
      <c r="C3" s="159"/>
      <c r="D3" s="159"/>
      <c r="E3" s="159"/>
    </row>
    <row r="4" spans="1:7" x14ac:dyDescent="0.25">
      <c r="A4" s="159"/>
      <c r="B4" s="159"/>
      <c r="C4" s="159"/>
      <c r="D4" s="159"/>
      <c r="E4" s="159"/>
    </row>
    <row r="5" spans="1:7" ht="51" customHeight="1" x14ac:dyDescent="0.25">
      <c r="A5" s="159"/>
      <c r="B5" s="159"/>
      <c r="C5" s="159"/>
      <c r="D5" s="159"/>
      <c r="E5" s="159"/>
    </row>
    <row r="6" spans="1:7" ht="12.75" customHeight="1" thickBot="1" x14ac:dyDescent="0.3">
      <c r="A6" s="4"/>
      <c r="B6" s="4"/>
      <c r="D6" s="4"/>
    </row>
    <row r="7" spans="1:7" ht="32.25" thickBot="1" x14ac:dyDescent="0.3">
      <c r="A7" s="109" t="s">
        <v>50</v>
      </c>
      <c r="B7" s="110"/>
      <c r="C7" s="111" t="s">
        <v>51</v>
      </c>
      <c r="D7" s="110"/>
      <c r="E7" s="112" t="s">
        <v>52</v>
      </c>
      <c r="F7" s="112" t="s">
        <v>83</v>
      </c>
      <c r="G7" s="112" t="s">
        <v>82</v>
      </c>
    </row>
    <row r="8" spans="1:7" ht="15.75" x14ac:dyDescent="0.25">
      <c r="A8" s="125"/>
      <c r="B8" s="126"/>
      <c r="C8" s="127"/>
      <c r="D8" s="129"/>
      <c r="E8" s="128"/>
      <c r="F8" s="160" t="s">
        <v>88</v>
      </c>
      <c r="G8" s="162" t="s">
        <v>84</v>
      </c>
    </row>
    <row r="9" spans="1:7" ht="15.75" x14ac:dyDescent="0.25">
      <c r="A9" s="125" t="s">
        <v>67</v>
      </c>
      <c r="B9" s="126"/>
      <c r="C9" s="130"/>
      <c r="D9" s="126"/>
      <c r="E9" s="131"/>
      <c r="F9" s="161"/>
      <c r="G9" s="163"/>
    </row>
    <row r="10" spans="1:7" ht="47.25" x14ac:dyDescent="0.25">
      <c r="A10" s="142" t="s">
        <v>53</v>
      </c>
      <c r="B10" s="100"/>
      <c r="C10" s="102" t="s">
        <v>57</v>
      </c>
      <c r="D10" s="101"/>
      <c r="E10" s="103" t="s">
        <v>59</v>
      </c>
      <c r="F10" s="161"/>
      <c r="G10" s="163"/>
    </row>
    <row r="11" spans="1:7" ht="15.75" x14ac:dyDescent="0.25">
      <c r="A11" s="99"/>
      <c r="B11" s="100"/>
      <c r="C11" s="113" t="s">
        <v>58</v>
      </c>
      <c r="D11" s="101"/>
      <c r="E11" s="103"/>
      <c r="F11" s="161"/>
      <c r="G11" s="163"/>
    </row>
    <row r="12" spans="1:7" s="114" customFormat="1" ht="11.25" x14ac:dyDescent="0.2">
      <c r="A12" s="115"/>
      <c r="B12" s="116"/>
      <c r="C12" s="117"/>
      <c r="D12" s="118"/>
      <c r="E12" s="119"/>
      <c r="F12" s="132"/>
      <c r="G12" s="133"/>
    </row>
    <row r="13" spans="1:7" ht="63" x14ac:dyDescent="0.25">
      <c r="A13" s="99" t="s">
        <v>56</v>
      </c>
      <c r="B13" s="100"/>
      <c r="C13" s="102" t="s">
        <v>89</v>
      </c>
      <c r="D13" s="101"/>
      <c r="E13" s="103" t="s">
        <v>60</v>
      </c>
      <c r="F13" s="134" t="s">
        <v>90</v>
      </c>
      <c r="G13" s="135" t="s">
        <v>85</v>
      </c>
    </row>
    <row r="14" spans="1:7" s="114" customFormat="1" ht="11.25" x14ac:dyDescent="0.2">
      <c r="A14" s="115"/>
      <c r="B14" s="116"/>
      <c r="C14" s="117"/>
      <c r="D14" s="118"/>
      <c r="E14" s="119"/>
      <c r="F14" s="132"/>
      <c r="G14" s="133"/>
    </row>
    <row r="15" spans="1:7" ht="94.5" x14ac:dyDescent="0.25">
      <c r="A15" s="99" t="s">
        <v>55</v>
      </c>
      <c r="B15" s="100"/>
      <c r="C15" s="102" t="s">
        <v>105</v>
      </c>
      <c r="D15" s="101"/>
      <c r="E15" s="103" t="s">
        <v>61</v>
      </c>
      <c r="F15" s="134" t="s">
        <v>91</v>
      </c>
      <c r="G15" s="135" t="s">
        <v>87</v>
      </c>
    </row>
    <row r="16" spans="1:7" s="114" customFormat="1" ht="11.25" x14ac:dyDescent="0.2">
      <c r="A16" s="115"/>
      <c r="B16" s="116"/>
      <c r="C16" s="117"/>
      <c r="D16" s="118"/>
      <c r="E16" s="119"/>
      <c r="F16" s="132"/>
      <c r="G16" s="133"/>
    </row>
    <row r="17" spans="1:8" ht="110.25" x14ac:dyDescent="0.25">
      <c r="A17" s="99" t="s">
        <v>54</v>
      </c>
      <c r="B17" s="100"/>
      <c r="C17" s="102" t="s">
        <v>62</v>
      </c>
      <c r="D17" s="101"/>
      <c r="E17" s="103" t="s">
        <v>63</v>
      </c>
      <c r="F17" s="134" t="s">
        <v>93</v>
      </c>
      <c r="G17" s="135" t="s">
        <v>86</v>
      </c>
    </row>
    <row r="18" spans="1:8" s="114" customFormat="1" ht="11.25" x14ac:dyDescent="0.2">
      <c r="A18" s="120"/>
      <c r="B18" s="121"/>
      <c r="C18" s="122"/>
      <c r="D18" s="123"/>
      <c r="E18" s="124"/>
      <c r="F18" s="136"/>
      <c r="G18" s="137"/>
    </row>
    <row r="19" spans="1:8" ht="15.75" x14ac:dyDescent="0.25">
      <c r="A19" s="125" t="s">
        <v>66</v>
      </c>
      <c r="B19" s="126"/>
      <c r="C19" s="147" t="s">
        <v>106</v>
      </c>
      <c r="D19" s="126"/>
      <c r="E19" s="131"/>
      <c r="F19" s="138"/>
      <c r="G19" s="138"/>
    </row>
    <row r="20" spans="1:8" ht="162.75" customHeight="1" x14ac:dyDescent="0.25">
      <c r="A20" s="142" t="s">
        <v>68</v>
      </c>
      <c r="B20" s="100"/>
      <c r="C20" s="102" t="s">
        <v>107</v>
      </c>
      <c r="D20" s="101"/>
      <c r="E20" s="103" t="s">
        <v>69</v>
      </c>
      <c r="F20" s="134" t="s">
        <v>97</v>
      </c>
      <c r="G20" s="143" t="s">
        <v>101</v>
      </c>
      <c r="H20" s="146"/>
    </row>
    <row r="21" spans="1:8" s="114" customFormat="1" ht="11.25" x14ac:dyDescent="0.2">
      <c r="A21" s="115"/>
      <c r="B21" s="116"/>
      <c r="C21" s="117"/>
      <c r="D21" s="118"/>
      <c r="E21" s="119"/>
      <c r="F21" s="132"/>
      <c r="G21" s="133"/>
    </row>
    <row r="22" spans="1:8" ht="133.5" customHeight="1" x14ac:dyDescent="0.25">
      <c r="A22" s="142" t="s">
        <v>70</v>
      </c>
      <c r="B22" s="100"/>
      <c r="C22" s="102" t="s">
        <v>71</v>
      </c>
      <c r="D22" s="101"/>
      <c r="E22" s="103" t="s">
        <v>72</v>
      </c>
      <c r="F22" s="141">
        <v>1500</v>
      </c>
      <c r="G22" s="143" t="s">
        <v>96</v>
      </c>
    </row>
    <row r="23" spans="1:8" s="114" customFormat="1" ht="11.25" x14ac:dyDescent="0.2">
      <c r="A23" s="115"/>
      <c r="B23" s="116"/>
      <c r="C23" s="117"/>
      <c r="D23" s="118"/>
      <c r="E23" s="119"/>
      <c r="F23" s="132"/>
      <c r="G23" s="133"/>
    </row>
    <row r="24" spans="1:8" ht="63" x14ac:dyDescent="0.25">
      <c r="A24" s="142" t="s">
        <v>64</v>
      </c>
      <c r="B24" s="100"/>
      <c r="C24" s="102" t="s">
        <v>99</v>
      </c>
      <c r="D24" s="101"/>
      <c r="E24" s="103" t="s">
        <v>65</v>
      </c>
      <c r="F24" s="134" t="s">
        <v>92</v>
      </c>
      <c r="G24" s="143" t="s">
        <v>100</v>
      </c>
    </row>
    <row r="25" spans="1:8" s="114" customFormat="1" x14ac:dyDescent="0.2">
      <c r="A25" s="115"/>
      <c r="B25" s="116"/>
      <c r="C25" s="117"/>
      <c r="D25" s="118"/>
      <c r="E25" s="119"/>
      <c r="F25" s="132"/>
      <c r="G25" s="144"/>
    </row>
    <row r="26" spans="1:8" ht="94.5" x14ac:dyDescent="0.25">
      <c r="A26" s="142" t="s">
        <v>73</v>
      </c>
      <c r="B26" s="100"/>
      <c r="C26" s="102" t="s">
        <v>102</v>
      </c>
      <c r="D26" s="101"/>
      <c r="E26" s="103" t="s">
        <v>74</v>
      </c>
      <c r="F26" s="134"/>
      <c r="G26" s="145"/>
    </row>
    <row r="27" spans="1:8" s="114" customFormat="1" x14ac:dyDescent="0.2">
      <c r="A27" s="115"/>
      <c r="B27" s="116"/>
      <c r="C27" s="117"/>
      <c r="D27" s="118"/>
      <c r="E27" s="119"/>
      <c r="F27" s="132"/>
      <c r="G27" s="144"/>
    </row>
    <row r="28" spans="1:8" s="10" customFormat="1" ht="78.75" x14ac:dyDescent="0.25">
      <c r="A28" s="99" t="s">
        <v>79</v>
      </c>
      <c r="B28" s="100"/>
      <c r="C28" s="102" t="s">
        <v>80</v>
      </c>
      <c r="D28" s="101"/>
      <c r="E28" s="103" t="s">
        <v>81</v>
      </c>
      <c r="F28" s="134"/>
      <c r="G28" s="145"/>
    </row>
    <row r="29" spans="1:8" s="114" customFormat="1" x14ac:dyDescent="0.2">
      <c r="A29" s="115"/>
      <c r="B29" s="116"/>
      <c r="C29" s="117"/>
      <c r="D29" s="118"/>
      <c r="E29" s="119"/>
      <c r="F29" s="132"/>
      <c r="G29" s="144"/>
    </row>
    <row r="30" spans="1:8" ht="47.25" x14ac:dyDescent="0.25">
      <c r="A30" s="142" t="s">
        <v>76</v>
      </c>
      <c r="B30" s="100"/>
      <c r="C30" s="102" t="s">
        <v>95</v>
      </c>
      <c r="D30" s="101"/>
      <c r="E30" s="103" t="s">
        <v>103</v>
      </c>
      <c r="F30" s="134"/>
      <c r="G30" s="143" t="s">
        <v>94</v>
      </c>
    </row>
    <row r="31" spans="1:8" s="114" customFormat="1" x14ac:dyDescent="0.2">
      <c r="A31" s="115"/>
      <c r="B31" s="116"/>
      <c r="C31" s="117"/>
      <c r="D31" s="118"/>
      <c r="E31" s="119"/>
      <c r="F31" s="132"/>
      <c r="G31" s="144"/>
    </row>
    <row r="32" spans="1:8" s="10" customFormat="1" ht="94.5" x14ac:dyDescent="0.25">
      <c r="A32" s="142" t="s">
        <v>77</v>
      </c>
      <c r="B32" s="100"/>
      <c r="C32" s="102" t="s">
        <v>78</v>
      </c>
      <c r="D32" s="101"/>
      <c r="E32" s="103" t="s">
        <v>98</v>
      </c>
      <c r="F32" s="134"/>
      <c r="G32" s="145"/>
    </row>
    <row r="33" spans="1:7" s="10" customFormat="1" ht="16.5" thickBot="1" x14ac:dyDescent="0.3">
      <c r="A33" s="104"/>
      <c r="B33" s="105"/>
      <c r="C33" s="106"/>
      <c r="D33" s="107"/>
      <c r="E33" s="108"/>
      <c r="F33" s="139"/>
      <c r="G33" s="140"/>
    </row>
    <row r="34" spans="1:7" s="10" customFormat="1" x14ac:dyDescent="0.25">
      <c r="E34" s="58"/>
    </row>
    <row r="35" spans="1:7" s="10" customFormat="1" x14ac:dyDescent="0.25">
      <c r="E35" s="59"/>
    </row>
    <row r="36" spans="1:7" s="10" customFormat="1" x14ac:dyDescent="0.25">
      <c r="E36" s="60"/>
    </row>
    <row r="37" spans="1:7" s="10" customFormat="1" x14ac:dyDescent="0.25"/>
    <row r="38" spans="1:7" s="10" customFormat="1" x14ac:dyDescent="0.25">
      <c r="E38" s="60"/>
    </row>
    <row r="39" spans="1:7" s="10" customFormat="1" x14ac:dyDescent="0.25"/>
    <row r="40" spans="1:7" s="10" customFormat="1" x14ac:dyDescent="0.25"/>
    <row r="41" spans="1:7" s="10" customFormat="1" x14ac:dyDescent="0.25"/>
    <row r="42" spans="1:7" s="10" customFormat="1" x14ac:dyDescent="0.25"/>
    <row r="43" spans="1:7" s="10" customFormat="1" x14ac:dyDescent="0.25"/>
    <row r="44" spans="1:7" s="10" customFormat="1" x14ac:dyDescent="0.25"/>
    <row r="45" spans="1:7" s="10" customFormat="1" x14ac:dyDescent="0.25"/>
    <row r="46" spans="1:7" s="10" customFormat="1" x14ac:dyDescent="0.25"/>
    <row r="47" spans="1:7" s="10" customFormat="1" x14ac:dyDescent="0.25"/>
    <row r="48" spans="1:7" s="10" customFormat="1" x14ac:dyDescent="0.25">
      <c r="A48"/>
      <c r="B48"/>
      <c r="C48"/>
      <c r="D48"/>
      <c r="E48"/>
    </row>
    <row r="49" spans="2:4" x14ac:dyDescent="0.25">
      <c r="B49" s="5"/>
      <c r="D49" s="5"/>
    </row>
  </sheetData>
  <mergeCells count="4">
    <mergeCell ref="A1:E1"/>
    <mergeCell ref="A3:E5"/>
    <mergeCell ref="F8:F11"/>
    <mergeCell ref="G8:G11"/>
  </mergeCells>
  <hyperlinks>
    <hyperlink ref="C11" r:id="rId1"/>
    <hyperlink ref="G30" r:id="rId2" location="sec1003"/>
    <hyperlink ref="G22" r:id="rId3"/>
    <hyperlink ref="A20" r:id="rId4"/>
    <hyperlink ref="A22" r:id="rId5"/>
    <hyperlink ref="A26" r:id="rId6"/>
    <hyperlink ref="A30" r:id="rId7"/>
    <hyperlink ref="A32" r:id="rId8"/>
    <hyperlink ref="A24" r:id="rId9"/>
    <hyperlink ref="A10" r:id="rId10"/>
    <hyperlink ref="G24" r:id="rId11"/>
    <hyperlink ref="G20" r:id="rId12" location="sec5206"/>
    <hyperlink ref="C19" r:id="rId13" location="Allocations"/>
  </hyperlinks>
  <pageMargins left="0.7" right="0.7" top="0.75" bottom="0.75" header="0.3" footer="0.3"/>
  <pageSetup scale="65" fitToHeight="2" orientation="landscape" r:id="rId14"/>
  <headerFooter>
    <oddFooter>&amp;L&amp;D&amp;C&amp;F&amp;RPage &amp;P of &amp;N</oddFooter>
  </headerFooter>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zoomScale="70" zoomScaleNormal="70" workbookViewId="0">
      <selection activeCell="D18" sqref="D18"/>
    </sheetView>
  </sheetViews>
  <sheetFormatPr defaultRowHeight="15" x14ac:dyDescent="0.25"/>
  <cols>
    <col min="1" max="1" width="14" customWidth="1"/>
    <col min="2" max="2" width="2.28515625" customWidth="1"/>
    <col min="3" max="3" width="51.140625" customWidth="1"/>
    <col min="4" max="4" width="19.7109375" customWidth="1"/>
    <col min="5" max="5" width="4.28515625" customWidth="1"/>
    <col min="6" max="6" width="6.7109375" customWidth="1"/>
    <col min="7" max="7" width="48.5703125" customWidth="1"/>
    <col min="8" max="8" width="8.7109375" customWidth="1"/>
    <col min="9" max="9" width="19" customWidth="1"/>
    <col min="11" max="11" width="10.28515625" bestFit="1" customWidth="1"/>
    <col min="13" max="13" width="10.140625" bestFit="1" customWidth="1"/>
  </cols>
  <sheetData>
    <row r="1" spans="1:13" ht="18.75" x14ac:dyDescent="0.3">
      <c r="A1" s="164" t="s">
        <v>108</v>
      </c>
      <c r="B1" s="165"/>
      <c r="C1" s="166"/>
    </row>
    <row r="2" spans="1:13" ht="18.75" x14ac:dyDescent="0.3">
      <c r="A2" s="3" t="s">
        <v>34</v>
      </c>
      <c r="B2" s="3"/>
    </row>
    <row r="3" spans="1:13" ht="15.75" x14ac:dyDescent="0.25">
      <c r="A3" s="2" t="s">
        <v>14</v>
      </c>
      <c r="B3" s="4"/>
    </row>
    <row r="4" spans="1:13" ht="12.75" customHeight="1" x14ac:dyDescent="0.25">
      <c r="A4" s="4"/>
      <c r="B4" s="4"/>
    </row>
    <row r="5" spans="1:13" ht="15.75" thickBot="1" x14ac:dyDescent="0.3">
      <c r="D5" s="38" t="s">
        <v>4</v>
      </c>
    </row>
    <row r="6" spans="1:13" ht="15" customHeight="1" x14ac:dyDescent="0.3">
      <c r="A6" s="56"/>
      <c r="B6" s="57"/>
      <c r="C6" s="57"/>
      <c r="D6" s="15" t="s">
        <v>119</v>
      </c>
      <c r="F6" s="167" t="s">
        <v>27</v>
      </c>
      <c r="G6" s="168"/>
      <c r="H6" s="168"/>
      <c r="I6" s="54" t="str">
        <f>+D7</f>
        <v>Actual Amount</v>
      </c>
    </row>
    <row r="7" spans="1:13" ht="15.75" x14ac:dyDescent="0.25">
      <c r="A7" s="18" t="s">
        <v>18</v>
      </c>
      <c r="B7" s="19"/>
      <c r="C7" s="19" t="s">
        <v>15</v>
      </c>
      <c r="D7" s="20" t="s">
        <v>114</v>
      </c>
      <c r="E7" s="6"/>
      <c r="F7" s="11"/>
      <c r="G7" s="44" t="s">
        <v>21</v>
      </c>
      <c r="H7" s="9"/>
      <c r="I7" s="42">
        <f>+D26</f>
        <v>844313300</v>
      </c>
    </row>
    <row r="8" spans="1:13" ht="15.75" customHeight="1" x14ac:dyDescent="0.4">
      <c r="A8" s="21" t="s">
        <v>13</v>
      </c>
      <c r="B8" s="22"/>
      <c r="C8" s="23" t="s">
        <v>6</v>
      </c>
      <c r="D8" s="46">
        <v>309643900</v>
      </c>
      <c r="E8" s="7"/>
      <c r="F8" s="11"/>
      <c r="G8" s="44" t="s">
        <v>23</v>
      </c>
      <c r="H8" s="9"/>
      <c r="I8" s="43">
        <f>-65134821.85*0.25</f>
        <v>-16283705.4625</v>
      </c>
    </row>
    <row r="9" spans="1:13" ht="15.75" x14ac:dyDescent="0.25">
      <c r="A9" s="21">
        <v>40210</v>
      </c>
      <c r="B9" s="22"/>
      <c r="C9" s="24" t="s">
        <v>5</v>
      </c>
      <c r="D9" s="46">
        <v>220693700</v>
      </c>
      <c r="E9" s="7"/>
      <c r="F9" s="11"/>
      <c r="G9" s="44" t="s">
        <v>24</v>
      </c>
      <c r="H9" s="9"/>
      <c r="I9" s="42">
        <f>SUM(I7:I8)</f>
        <v>828029594.53750002</v>
      </c>
      <c r="M9" s="149"/>
    </row>
    <row r="10" spans="1:13" ht="21.75" customHeight="1" x14ac:dyDescent="0.4">
      <c r="A10" s="21" t="s">
        <v>8</v>
      </c>
      <c r="B10" s="22"/>
      <c r="C10" s="23" t="s">
        <v>9</v>
      </c>
      <c r="D10" s="46">
        <v>13236000</v>
      </c>
      <c r="E10" s="7"/>
      <c r="F10" s="11"/>
      <c r="G10" s="44" t="str">
        <f>+C28</f>
        <v>Prior Year ADM²</v>
      </c>
      <c r="H10" s="9"/>
      <c r="I10" s="43">
        <f>+D28</f>
        <v>82490</v>
      </c>
    </row>
    <row r="11" spans="1:13" ht="21.75" thickBot="1" x14ac:dyDescent="0.5">
      <c r="A11" s="21" t="s">
        <v>10</v>
      </c>
      <c r="B11" s="22"/>
      <c r="C11" s="23" t="s">
        <v>11</v>
      </c>
      <c r="D11" s="46">
        <v>58700</v>
      </c>
      <c r="E11" s="7"/>
      <c r="F11" s="11"/>
      <c r="G11" s="169" t="s">
        <v>25</v>
      </c>
      <c r="H11" s="9"/>
      <c r="I11" s="12"/>
    </row>
    <row r="12" spans="1:13" ht="21.75" thickBot="1" x14ac:dyDescent="0.5">
      <c r="A12" s="21" t="s">
        <v>35</v>
      </c>
      <c r="B12" s="22"/>
      <c r="C12" s="23" t="s">
        <v>36</v>
      </c>
      <c r="D12" s="46">
        <v>0</v>
      </c>
      <c r="E12" s="7"/>
      <c r="F12" s="34"/>
      <c r="G12" s="170"/>
      <c r="H12" s="35"/>
      <c r="I12" s="41">
        <f>+I9/I10</f>
        <v>10037.939077918536</v>
      </c>
    </row>
    <row r="13" spans="1:13" ht="15.75" customHeight="1" thickBot="1" x14ac:dyDescent="0.3">
      <c r="A13" s="21" t="s">
        <v>12</v>
      </c>
      <c r="B13" s="22"/>
      <c r="C13" s="23" t="s">
        <v>0</v>
      </c>
      <c r="D13" s="46">
        <v>60000</v>
      </c>
      <c r="E13" s="7"/>
    </row>
    <row r="14" spans="1:13" ht="18" customHeight="1" x14ac:dyDescent="0.25">
      <c r="A14" s="21">
        <v>44110</v>
      </c>
      <c r="B14" s="22"/>
      <c r="C14" s="24" t="s">
        <v>1</v>
      </c>
      <c r="D14" s="46">
        <v>0</v>
      </c>
      <c r="E14" s="7"/>
      <c r="F14" s="171" t="s">
        <v>22</v>
      </c>
      <c r="G14" s="172"/>
      <c r="H14" s="172"/>
      <c r="I14" s="55" t="str">
        <f>+D7</f>
        <v>Actual Amount</v>
      </c>
    </row>
    <row r="15" spans="1:13" ht="15.75" customHeight="1" x14ac:dyDescent="0.25">
      <c r="A15" s="21">
        <v>49810</v>
      </c>
      <c r="B15" s="22"/>
      <c r="C15" s="17" t="s">
        <v>2</v>
      </c>
      <c r="D15" s="46">
        <v>0</v>
      </c>
      <c r="E15" s="7"/>
      <c r="F15" s="13"/>
      <c r="G15" s="45" t="s">
        <v>21</v>
      </c>
      <c r="H15" s="8"/>
      <c r="I15" s="48">
        <f>+D26</f>
        <v>844313300</v>
      </c>
    </row>
    <row r="16" spans="1:13" ht="15.75" customHeight="1" x14ac:dyDescent="0.4">
      <c r="A16" s="21"/>
      <c r="B16" s="22"/>
      <c r="C16" s="17"/>
      <c r="D16" s="47"/>
      <c r="E16" s="7"/>
      <c r="F16" s="13"/>
      <c r="G16" s="45" t="s">
        <v>23</v>
      </c>
      <c r="H16" s="8"/>
      <c r="I16" s="48">
        <f>+I8</f>
        <v>-16283705.4625</v>
      </c>
    </row>
    <row r="17" spans="1:9" ht="15.75" customHeight="1" x14ac:dyDescent="0.4">
      <c r="A17" s="21" t="s">
        <v>120</v>
      </c>
      <c r="B17" s="22"/>
      <c r="C17" s="17" t="s">
        <v>37</v>
      </c>
      <c r="D17" s="47">
        <v>0</v>
      </c>
      <c r="E17" s="7"/>
      <c r="F17" s="13"/>
      <c r="G17" s="45" t="s">
        <v>26</v>
      </c>
      <c r="H17" s="8"/>
      <c r="I17" s="49">
        <v>-40125500</v>
      </c>
    </row>
    <row r="18" spans="1:9" ht="15.75" customHeight="1" x14ac:dyDescent="0.4">
      <c r="A18" s="61"/>
      <c r="B18" s="22"/>
      <c r="C18" s="17"/>
      <c r="D18" s="47"/>
      <c r="E18" s="7"/>
      <c r="F18" s="13"/>
      <c r="G18" s="45" t="s">
        <v>24</v>
      </c>
      <c r="H18" s="8"/>
      <c r="I18" s="48">
        <f>SUM(I15:I17)</f>
        <v>787904094.53750002</v>
      </c>
    </row>
    <row r="19" spans="1:9" ht="15.75" customHeight="1" x14ac:dyDescent="0.4">
      <c r="A19" s="16"/>
      <c r="B19" s="17"/>
      <c r="C19" s="25" t="s">
        <v>7</v>
      </c>
      <c r="D19" s="26">
        <f>SUM(D8:D18)</f>
        <v>543692300</v>
      </c>
      <c r="E19" s="7"/>
      <c r="F19" s="13"/>
      <c r="G19" s="45" t="str">
        <f>+G10</f>
        <v>Prior Year ADM²</v>
      </c>
      <c r="H19" s="8"/>
      <c r="I19" s="49">
        <f>+D28</f>
        <v>82490</v>
      </c>
    </row>
    <row r="20" spans="1:9" ht="21.75" thickBot="1" x14ac:dyDescent="0.5">
      <c r="A20" s="27"/>
      <c r="B20" s="28"/>
      <c r="C20" s="17"/>
      <c r="D20" s="29"/>
      <c r="E20" s="7"/>
      <c r="F20" s="13"/>
      <c r="G20" s="52" t="s">
        <v>31</v>
      </c>
      <c r="H20" s="8"/>
      <c r="I20" s="14"/>
    </row>
    <row r="21" spans="1:9" ht="17.25" customHeight="1" thickBot="1" x14ac:dyDescent="0.5">
      <c r="A21" s="18" t="s">
        <v>19</v>
      </c>
      <c r="B21" s="19"/>
      <c r="C21" s="19" t="s">
        <v>15</v>
      </c>
      <c r="D21" s="20" t="str">
        <f>+D7</f>
        <v>Actual Amount</v>
      </c>
      <c r="E21" s="7"/>
      <c r="F21" s="36"/>
      <c r="G21" s="53" t="s">
        <v>32</v>
      </c>
      <c r="H21" s="37"/>
      <c r="I21" s="41">
        <f>+I18/I19</f>
        <v>9551.5104198993813</v>
      </c>
    </row>
    <row r="22" spans="1:9" ht="15.75" x14ac:dyDescent="0.25">
      <c r="A22" s="21">
        <v>46511</v>
      </c>
      <c r="B22" s="22"/>
      <c r="C22" s="17" t="s">
        <v>3</v>
      </c>
      <c r="D22" s="46">
        <v>300621000</v>
      </c>
      <c r="E22" s="7"/>
    </row>
    <row r="23" spans="1:9" ht="21.75" customHeight="1" x14ac:dyDescent="0.4">
      <c r="A23" s="21" t="s">
        <v>16</v>
      </c>
      <c r="B23" s="22"/>
      <c r="C23" s="23" t="s">
        <v>17</v>
      </c>
      <c r="D23" s="47"/>
      <c r="E23" s="7"/>
      <c r="F23" s="5" t="s">
        <v>33</v>
      </c>
    </row>
    <row r="24" spans="1:9" ht="20.25" customHeight="1" x14ac:dyDescent="0.25">
      <c r="A24" s="16"/>
      <c r="B24" s="17"/>
      <c r="C24" s="25" t="s">
        <v>20</v>
      </c>
      <c r="D24" s="26">
        <f>SUM(D22:D23)</f>
        <v>300621000</v>
      </c>
      <c r="E24" s="7"/>
      <c r="F24" s="5" t="s">
        <v>111</v>
      </c>
    </row>
    <row r="25" spans="1:9" x14ac:dyDescent="0.25">
      <c r="A25" s="27"/>
      <c r="B25" s="28"/>
      <c r="C25" s="17"/>
      <c r="D25" s="30"/>
      <c r="E25" s="7"/>
      <c r="F25" s="1"/>
    </row>
    <row r="26" spans="1:9" ht="20.25" customHeight="1" x14ac:dyDescent="0.45">
      <c r="A26" s="16"/>
      <c r="B26" s="17"/>
      <c r="C26" s="31" t="s">
        <v>21</v>
      </c>
      <c r="D26" s="32">
        <f>+D19+D24</f>
        <v>844313300</v>
      </c>
    </row>
    <row r="27" spans="1:9" ht="21" customHeight="1" x14ac:dyDescent="0.45">
      <c r="A27" s="16"/>
      <c r="B27" s="17"/>
      <c r="C27" s="31"/>
      <c r="D27" s="32"/>
    </row>
    <row r="28" spans="1:9" ht="18.75" customHeight="1" x14ac:dyDescent="0.3">
      <c r="A28" s="16"/>
      <c r="B28" s="17"/>
      <c r="C28" s="28" t="s">
        <v>122</v>
      </c>
      <c r="D28" s="33">
        <v>82490</v>
      </c>
      <c r="F28" s="10"/>
      <c r="G28" s="10"/>
      <c r="H28" s="10"/>
      <c r="I28" s="10"/>
    </row>
    <row r="29" spans="1:9" ht="18.75" x14ac:dyDescent="0.3">
      <c r="A29" s="16"/>
      <c r="B29" s="17"/>
      <c r="C29" s="28"/>
      <c r="D29" s="33"/>
      <c r="F29" s="10"/>
      <c r="G29" s="10"/>
      <c r="H29" s="10"/>
      <c r="I29" s="10"/>
    </row>
    <row r="30" spans="1:9" ht="16.5" customHeight="1" x14ac:dyDescent="0.45">
      <c r="A30" s="16"/>
      <c r="B30" s="17"/>
      <c r="C30" s="51" t="s">
        <v>29</v>
      </c>
      <c r="D30" s="32"/>
      <c r="F30" s="10"/>
      <c r="G30" s="10"/>
      <c r="H30" s="10"/>
      <c r="I30" s="10"/>
    </row>
    <row r="31" spans="1:9" ht="18" customHeight="1" thickBot="1" x14ac:dyDescent="0.5">
      <c r="A31" s="39"/>
      <c r="B31" s="40"/>
      <c r="C31" s="155" t="s">
        <v>30</v>
      </c>
      <c r="D31" s="78">
        <f>+D26/D28</f>
        <v>10235.34125348527</v>
      </c>
      <c r="F31" s="10"/>
      <c r="G31" s="10"/>
      <c r="H31" s="10"/>
      <c r="I31" s="10"/>
    </row>
    <row r="32" spans="1:9" s="10" customFormat="1" x14ac:dyDescent="0.25">
      <c r="D32" s="58"/>
    </row>
    <row r="33" spans="1:9" s="10" customFormat="1" x14ac:dyDescent="0.25"/>
    <row r="34" spans="1:9" s="10" customFormat="1" x14ac:dyDescent="0.25">
      <c r="D34" s="59"/>
    </row>
    <row r="35" spans="1:9" s="10" customFormat="1" ht="21" customHeight="1" x14ac:dyDescent="0.25">
      <c r="D35" s="60"/>
    </row>
    <row r="36" spans="1:9" s="10" customFormat="1" x14ac:dyDescent="0.25"/>
    <row r="37" spans="1:9" s="10" customFormat="1" x14ac:dyDescent="0.25">
      <c r="D37" s="60"/>
    </row>
    <row r="38" spans="1:9" s="10" customFormat="1" x14ac:dyDescent="0.25"/>
    <row r="39" spans="1:9" s="10" customFormat="1" x14ac:dyDescent="0.25"/>
    <row r="40" spans="1:9" s="10" customFormat="1" x14ac:dyDescent="0.25"/>
    <row r="41" spans="1:9" s="10" customFormat="1" x14ac:dyDescent="0.25"/>
    <row r="42" spans="1:9" s="10" customFormat="1" x14ac:dyDescent="0.25"/>
    <row r="43" spans="1:9" s="10" customFormat="1" x14ac:dyDescent="0.25"/>
    <row r="44" spans="1:9" s="10" customFormat="1" x14ac:dyDescent="0.25"/>
    <row r="45" spans="1:9" s="10" customFormat="1" x14ac:dyDescent="0.25"/>
    <row r="46" spans="1:9" s="10" customFormat="1" x14ac:dyDescent="0.25"/>
    <row r="47" spans="1:9" s="10" customFormat="1" x14ac:dyDescent="0.25">
      <c r="A47"/>
      <c r="B47"/>
      <c r="C47"/>
      <c r="D47"/>
    </row>
    <row r="48" spans="1:9" s="10" customFormat="1" x14ac:dyDescent="0.25">
      <c r="A48"/>
      <c r="B48" s="5"/>
      <c r="C48"/>
      <c r="D48"/>
      <c r="F48"/>
      <c r="G48"/>
      <c r="H48"/>
      <c r="I48"/>
    </row>
    <row r="49" spans="1:9" s="10" customFormat="1" x14ac:dyDescent="0.25">
      <c r="A49"/>
      <c r="B49"/>
      <c r="C49"/>
      <c r="D49"/>
      <c r="F49"/>
      <c r="G49"/>
      <c r="H49"/>
      <c r="I49"/>
    </row>
    <row r="50" spans="1:9" s="10" customFormat="1" x14ac:dyDescent="0.25">
      <c r="A50"/>
      <c r="B50"/>
      <c r="C50"/>
      <c r="D50"/>
      <c r="F50"/>
      <c r="G50"/>
      <c r="H50"/>
      <c r="I50"/>
    </row>
    <row r="51" spans="1:9" s="10" customFormat="1" x14ac:dyDescent="0.25">
      <c r="A51"/>
      <c r="B51"/>
      <c r="C51"/>
      <c r="D51"/>
      <c r="F51"/>
      <c r="G51"/>
      <c r="H51"/>
      <c r="I51"/>
    </row>
  </sheetData>
  <mergeCells count="4">
    <mergeCell ref="A1:C1"/>
    <mergeCell ref="F6:H6"/>
    <mergeCell ref="G11:G12"/>
    <mergeCell ref="F14:H14"/>
  </mergeCells>
  <pageMargins left="0.7" right="0.7" top="0.75" bottom="0.75" header="0.3" footer="0.3"/>
  <pageSetup scale="70" orientation="landscape" r:id="rId1"/>
  <headerFooter>
    <oddFooter>&amp;L&amp;D&amp;C&amp;F&amp;RPage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70" zoomScaleNormal="70" workbookViewId="0">
      <selection activeCell="I17" sqref="I17"/>
    </sheetView>
  </sheetViews>
  <sheetFormatPr defaultRowHeight="15" x14ac:dyDescent="0.25"/>
  <cols>
    <col min="1" max="1" width="17.7109375" customWidth="1"/>
    <col min="2" max="2" width="5.42578125" customWidth="1"/>
    <col min="3" max="3" width="51.140625" customWidth="1"/>
    <col min="4" max="4" width="19.7109375" customWidth="1"/>
    <col min="7" max="7" width="48.5703125" customWidth="1"/>
    <col min="8" max="8" width="3.5703125" customWidth="1"/>
    <col min="9" max="9" width="17.42578125" bestFit="1" customWidth="1"/>
    <col min="11" max="11" width="10.85546875" bestFit="1" customWidth="1"/>
  </cols>
  <sheetData>
    <row r="1" spans="1:9" ht="18.75" x14ac:dyDescent="0.3">
      <c r="A1" s="3" t="s">
        <v>41</v>
      </c>
    </row>
    <row r="2" spans="1:9" ht="18.75" x14ac:dyDescent="0.3">
      <c r="A2" s="3" t="s">
        <v>34</v>
      </c>
    </row>
    <row r="3" spans="1:9" ht="15.75" x14ac:dyDescent="0.25">
      <c r="A3" s="2" t="s">
        <v>14</v>
      </c>
    </row>
    <row r="5" spans="1:9" ht="15.75" thickBot="1" x14ac:dyDescent="0.3">
      <c r="D5" s="63" t="s">
        <v>4</v>
      </c>
    </row>
    <row r="6" spans="1:9" ht="18.75" x14ac:dyDescent="0.3">
      <c r="A6" s="56"/>
      <c r="B6" s="57"/>
      <c r="C6" s="57"/>
      <c r="D6" s="15" t="str">
        <f>+Davidson!D6</f>
        <v>2017-18</v>
      </c>
      <c r="F6" s="70" t="s">
        <v>27</v>
      </c>
      <c r="G6" s="71"/>
      <c r="H6" s="71"/>
      <c r="I6" s="72" t="str">
        <f>+D7</f>
        <v>Actual Amount</v>
      </c>
    </row>
    <row r="7" spans="1:9" ht="15.75" x14ac:dyDescent="0.25">
      <c r="A7" s="18" t="s">
        <v>38</v>
      </c>
      <c r="B7" s="19"/>
      <c r="C7" s="19" t="s">
        <v>15</v>
      </c>
      <c r="D7" s="65" t="s">
        <v>114</v>
      </c>
      <c r="F7" s="11"/>
      <c r="G7" s="44" t="s">
        <v>21</v>
      </c>
      <c r="H7" s="9"/>
      <c r="I7" s="42">
        <f>+D24</f>
        <v>361362946</v>
      </c>
    </row>
    <row r="8" spans="1:9" ht="21" customHeight="1" x14ac:dyDescent="0.25">
      <c r="A8" s="21" t="s">
        <v>13</v>
      </c>
      <c r="B8" s="17"/>
      <c r="C8" s="17" t="s">
        <v>6</v>
      </c>
      <c r="D8" s="29">
        <v>137501205</v>
      </c>
      <c r="F8" s="11"/>
      <c r="G8" s="44" t="s">
        <v>23</v>
      </c>
      <c r="H8" s="9"/>
      <c r="I8" s="73">
        <f>-34427321*0.3049</f>
        <v>-10496890.172900001</v>
      </c>
    </row>
    <row r="9" spans="1:9" ht="21" customHeight="1" x14ac:dyDescent="0.25">
      <c r="A9" s="66">
        <v>40210</v>
      </c>
      <c r="B9" s="17"/>
      <c r="C9" s="17" t="s">
        <v>5</v>
      </c>
      <c r="D9" s="29">
        <v>71521904</v>
      </c>
      <c r="F9" s="11"/>
      <c r="G9" s="44" t="s">
        <v>24</v>
      </c>
      <c r="H9" s="9"/>
      <c r="I9" s="42">
        <f>SUM(I7:I8)</f>
        <v>350866055.82709998</v>
      </c>
    </row>
    <row r="10" spans="1:9" ht="21" customHeight="1" x14ac:dyDescent="0.25">
      <c r="A10" s="21" t="s">
        <v>8</v>
      </c>
      <c r="B10" s="17"/>
      <c r="C10" s="17" t="s">
        <v>9</v>
      </c>
      <c r="D10" s="148">
        <v>1115000</v>
      </c>
      <c r="F10" s="11"/>
      <c r="G10" s="44" t="str">
        <f>+C26</f>
        <v>Prior Year ADM²</v>
      </c>
      <c r="H10" s="9"/>
      <c r="I10" s="73">
        <f>+D26</f>
        <v>43309</v>
      </c>
    </row>
    <row r="11" spans="1:9" ht="21" customHeight="1" x14ac:dyDescent="0.25">
      <c r="A11" s="21" t="s">
        <v>10</v>
      </c>
      <c r="B11" s="17"/>
      <c r="C11" s="17" t="s">
        <v>11</v>
      </c>
      <c r="D11" s="29">
        <v>50000</v>
      </c>
      <c r="F11" s="11"/>
      <c r="G11" s="173" t="s">
        <v>25</v>
      </c>
      <c r="H11" s="9"/>
      <c r="I11" s="74"/>
    </row>
    <row r="12" spans="1:9" ht="21" customHeight="1" thickBot="1" x14ac:dyDescent="0.5">
      <c r="A12" s="21" t="s">
        <v>35</v>
      </c>
      <c r="B12" s="17"/>
      <c r="C12" s="17" t="s">
        <v>36</v>
      </c>
      <c r="D12" s="29">
        <v>0</v>
      </c>
      <c r="F12" s="34"/>
      <c r="G12" s="174"/>
      <c r="H12" s="35"/>
      <c r="I12" s="78">
        <f>+I9/I10</f>
        <v>8101.4582610335028</v>
      </c>
    </row>
    <row r="13" spans="1:9" ht="21" customHeight="1" thickBot="1" x14ac:dyDescent="0.3">
      <c r="A13" s="21" t="s">
        <v>12</v>
      </c>
      <c r="B13" s="17"/>
      <c r="C13" s="17" t="s">
        <v>0</v>
      </c>
      <c r="D13" s="29">
        <v>12500</v>
      </c>
    </row>
    <row r="14" spans="1:9" ht="21" customHeight="1" x14ac:dyDescent="0.25">
      <c r="A14" s="66">
        <v>44110</v>
      </c>
      <c r="B14" s="17"/>
      <c r="C14" s="17" t="s">
        <v>1</v>
      </c>
      <c r="D14" s="29">
        <v>250000</v>
      </c>
      <c r="F14" s="79" t="s">
        <v>22</v>
      </c>
      <c r="G14" s="80"/>
      <c r="H14" s="80"/>
      <c r="I14" s="81" t="str">
        <f>+D19</f>
        <v>Actual Amount</v>
      </c>
    </row>
    <row r="15" spans="1:9" ht="21" customHeight="1" x14ac:dyDescent="0.25">
      <c r="A15" s="21">
        <v>49810</v>
      </c>
      <c r="B15" s="17"/>
      <c r="C15" s="17" t="s">
        <v>2</v>
      </c>
      <c r="D15" s="29"/>
      <c r="F15" s="13"/>
      <c r="G15" s="45" t="s">
        <v>21</v>
      </c>
      <c r="H15" s="8"/>
      <c r="I15" s="48">
        <f>+D24</f>
        <v>361362946</v>
      </c>
    </row>
    <row r="16" spans="1:9" ht="21" customHeight="1" x14ac:dyDescent="0.25">
      <c r="A16" s="21" t="s">
        <v>109</v>
      </c>
      <c r="B16" s="17"/>
      <c r="C16" s="17" t="s">
        <v>110</v>
      </c>
      <c r="D16" s="67">
        <v>-3815663</v>
      </c>
      <c r="F16" s="13"/>
      <c r="G16" s="45" t="s">
        <v>23</v>
      </c>
      <c r="H16" s="8"/>
      <c r="I16" s="48">
        <f>+I8</f>
        <v>-10496890.172900001</v>
      </c>
    </row>
    <row r="17" spans="1:9" ht="21" customHeight="1" thickBot="1" x14ac:dyDescent="0.3">
      <c r="A17" s="16"/>
      <c r="B17" s="17"/>
      <c r="C17" s="25" t="s">
        <v>7</v>
      </c>
      <c r="D17" s="26">
        <f>SUM(D8:D16)</f>
        <v>206634946</v>
      </c>
      <c r="F17" s="13"/>
      <c r="G17" s="45" t="s">
        <v>26</v>
      </c>
      <c r="H17" s="8"/>
      <c r="I17" s="82">
        <v>-16892020</v>
      </c>
    </row>
    <row r="18" spans="1:9" ht="21" customHeight="1" thickTop="1" x14ac:dyDescent="0.25">
      <c r="A18" s="16"/>
      <c r="B18" s="17"/>
      <c r="C18" s="17"/>
      <c r="D18" s="29"/>
      <c r="F18" s="13"/>
      <c r="G18" s="45" t="s">
        <v>24</v>
      </c>
      <c r="H18" s="8"/>
      <c r="I18" s="48">
        <f>SUM(I15:I17)</f>
        <v>333974035.82709998</v>
      </c>
    </row>
    <row r="19" spans="1:9" ht="21" customHeight="1" x14ac:dyDescent="0.25">
      <c r="A19" s="18" t="s">
        <v>39</v>
      </c>
      <c r="B19" s="19"/>
      <c r="C19" s="19" t="s">
        <v>15</v>
      </c>
      <c r="D19" s="65" t="str">
        <f>+D7</f>
        <v>Actual Amount</v>
      </c>
      <c r="F19" s="13"/>
      <c r="G19" s="45" t="str">
        <f>+G10</f>
        <v>Prior Year ADM²</v>
      </c>
      <c r="H19" s="8"/>
      <c r="I19" s="83">
        <f>+D26</f>
        <v>43309</v>
      </c>
    </row>
    <row r="20" spans="1:9" ht="21" customHeight="1" x14ac:dyDescent="0.3">
      <c r="A20" s="21">
        <v>46511</v>
      </c>
      <c r="B20" s="17"/>
      <c r="C20" s="17" t="s">
        <v>3</v>
      </c>
      <c r="D20" s="29">
        <v>154728000</v>
      </c>
      <c r="F20" s="13"/>
      <c r="G20" s="84" t="s">
        <v>31</v>
      </c>
      <c r="H20" s="8"/>
      <c r="I20" s="85"/>
    </row>
    <row r="21" spans="1:9" ht="21" customHeight="1" thickBot="1" x14ac:dyDescent="0.5">
      <c r="A21" s="21" t="s">
        <v>16</v>
      </c>
      <c r="B21" s="17"/>
      <c r="C21" s="17" t="s">
        <v>17</v>
      </c>
      <c r="D21" s="67">
        <v>0</v>
      </c>
      <c r="F21" s="36"/>
      <c r="G21" s="86" t="s">
        <v>32</v>
      </c>
      <c r="H21" s="37"/>
      <c r="I21" s="78">
        <f>+I18/I19</f>
        <v>7711.4233953012072</v>
      </c>
    </row>
    <row r="22" spans="1:9" ht="21" customHeight="1" x14ac:dyDescent="0.25">
      <c r="A22" s="16"/>
      <c r="B22" s="17"/>
      <c r="C22" s="25" t="s">
        <v>20</v>
      </c>
      <c r="D22" s="26">
        <f>SUM(D20:D21)</f>
        <v>154728000</v>
      </c>
    </row>
    <row r="23" spans="1:9" ht="21" customHeight="1" x14ac:dyDescent="0.25">
      <c r="A23" s="16"/>
      <c r="B23" s="17"/>
      <c r="C23" s="17"/>
      <c r="D23" s="29"/>
      <c r="F23" s="75" t="s">
        <v>40</v>
      </c>
    </row>
    <row r="24" spans="1:9" ht="21" customHeight="1" x14ac:dyDescent="0.3">
      <c r="A24" s="16"/>
      <c r="B24" s="17"/>
      <c r="C24" s="31" t="s">
        <v>21</v>
      </c>
      <c r="D24" s="68">
        <f>+D17+D22</f>
        <v>361362946</v>
      </c>
      <c r="F24" s="75" t="s">
        <v>111</v>
      </c>
    </row>
    <row r="25" spans="1:9" ht="21" customHeight="1" x14ac:dyDescent="0.25">
      <c r="A25" s="16"/>
      <c r="B25" s="17"/>
      <c r="C25" s="17"/>
      <c r="D25" s="29"/>
    </row>
    <row r="26" spans="1:9" ht="21" customHeight="1" x14ac:dyDescent="0.3">
      <c r="A26" s="16"/>
      <c r="B26" s="17"/>
      <c r="C26" s="28" t="s">
        <v>121</v>
      </c>
      <c r="D26" s="33">
        <v>43309</v>
      </c>
      <c r="F26" s="89" t="s">
        <v>43</v>
      </c>
      <c r="G26" s="90"/>
      <c r="H26" s="90"/>
      <c r="I26" s="91"/>
    </row>
    <row r="27" spans="1:9" ht="21" customHeight="1" x14ac:dyDescent="0.25">
      <c r="A27" s="16"/>
      <c r="B27" s="17"/>
      <c r="C27" s="17"/>
      <c r="D27" s="150"/>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39"/>
      <c r="B29" s="40"/>
      <c r="C29" s="50" t="s">
        <v>30</v>
      </c>
      <c r="D29" s="77">
        <f>+D24/D26</f>
        <v>8343.8302893163091</v>
      </c>
      <c r="F29" s="94" t="s">
        <v>46</v>
      </c>
      <c r="G29" s="7"/>
      <c r="H29" s="7"/>
      <c r="I29" s="93"/>
    </row>
    <row r="30" spans="1:9" ht="21" customHeight="1" x14ac:dyDescent="0.25">
      <c r="D30" s="62"/>
      <c r="F30" s="92" t="s">
        <v>47</v>
      </c>
      <c r="G30" s="7"/>
      <c r="H30" s="7"/>
      <c r="I30" s="93"/>
    </row>
    <row r="31" spans="1:9" ht="21" customHeight="1" x14ac:dyDescent="0.25">
      <c r="F31" s="94" t="s">
        <v>48</v>
      </c>
      <c r="G31" s="7"/>
      <c r="H31" s="7"/>
      <c r="I31" s="93"/>
    </row>
    <row r="32" spans="1:9" x14ac:dyDescent="0.25">
      <c r="F32" s="95" t="s">
        <v>49</v>
      </c>
      <c r="G32" s="96"/>
      <c r="H32" s="96"/>
      <c r="I32" s="97"/>
    </row>
  </sheetData>
  <mergeCells count="1">
    <mergeCell ref="G11:G12"/>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70" zoomScaleNormal="70" workbookViewId="0">
      <selection activeCell="I17" sqref="I17"/>
    </sheetView>
  </sheetViews>
  <sheetFormatPr defaultRowHeight="15" x14ac:dyDescent="0.25"/>
  <cols>
    <col min="1" max="1" width="16.140625" customWidth="1"/>
    <col min="3" max="3" width="51.140625" customWidth="1"/>
    <col min="4" max="4" width="19.7109375" customWidth="1"/>
    <col min="5" max="5" width="6.85546875" customWidth="1"/>
    <col min="6" max="6" width="6" customWidth="1"/>
    <col min="7" max="7" width="58.5703125" customWidth="1"/>
    <col min="8" max="8" width="4" customWidth="1"/>
    <col min="9" max="9" width="19.28515625" customWidth="1"/>
    <col min="10" max="10" width="10.85546875" bestFit="1" customWidth="1"/>
    <col min="11" max="11" width="15" customWidth="1"/>
  </cols>
  <sheetData>
    <row r="1" spans="1:9" ht="18.75" x14ac:dyDescent="0.3">
      <c r="A1" s="3" t="s">
        <v>115</v>
      </c>
    </row>
    <row r="2" spans="1:9" ht="18.75" x14ac:dyDescent="0.3">
      <c r="A2" s="3" t="s">
        <v>34</v>
      </c>
    </row>
    <row r="3" spans="1:9" ht="15.75" x14ac:dyDescent="0.25">
      <c r="A3" s="2" t="s">
        <v>14</v>
      </c>
    </row>
    <row r="5" spans="1:9" ht="15.75" thickBot="1" x14ac:dyDescent="0.3">
      <c r="D5" s="63" t="s">
        <v>4</v>
      </c>
    </row>
    <row r="6" spans="1:9" ht="18.75" x14ac:dyDescent="0.3">
      <c r="A6" s="56"/>
      <c r="B6" s="57"/>
      <c r="C6" s="57"/>
      <c r="D6" s="15" t="str">
        <f>+Davidson!D6</f>
        <v>2017-18</v>
      </c>
      <c r="F6" s="70" t="s">
        <v>27</v>
      </c>
      <c r="G6" s="71"/>
      <c r="H6" s="71"/>
      <c r="I6" s="72" t="str">
        <f>+D7</f>
        <v>Actual Amount</v>
      </c>
    </row>
    <row r="7" spans="1:9" ht="15.75" x14ac:dyDescent="0.25">
      <c r="A7" s="18" t="s">
        <v>38</v>
      </c>
      <c r="B7" s="19"/>
      <c r="C7" s="19" t="s">
        <v>15</v>
      </c>
      <c r="D7" s="65" t="s">
        <v>114</v>
      </c>
      <c r="F7" s="11"/>
      <c r="G7" s="44" t="s">
        <v>21</v>
      </c>
      <c r="H7" s="9"/>
      <c r="I7" s="42">
        <f>+D24</f>
        <v>457293839</v>
      </c>
    </row>
    <row r="8" spans="1:9" ht="21" customHeight="1" x14ac:dyDescent="0.25">
      <c r="A8" s="21" t="s">
        <v>13</v>
      </c>
      <c r="B8" s="17"/>
      <c r="C8" s="17" t="s">
        <v>6</v>
      </c>
      <c r="D8" s="29">
        <v>102366000</v>
      </c>
      <c r="F8" s="11"/>
      <c r="G8" s="44" t="s">
        <v>23</v>
      </c>
      <c r="H8" s="9"/>
      <c r="I8" s="73">
        <f>-46695536.1624089*0.3182</f>
        <v>-14858519.606878512</v>
      </c>
    </row>
    <row r="9" spans="1:9" ht="21" customHeight="1" x14ac:dyDescent="0.25">
      <c r="A9" s="21">
        <v>40210</v>
      </c>
      <c r="B9" s="17"/>
      <c r="C9" s="17" t="s">
        <v>5</v>
      </c>
      <c r="D9" s="29">
        <v>148459000</v>
      </c>
      <c r="F9" s="11"/>
      <c r="G9" s="44" t="s">
        <v>24</v>
      </c>
      <c r="H9" s="9"/>
      <c r="I9" s="42">
        <f>SUM(I7:I8)</f>
        <v>442435319.39312148</v>
      </c>
    </row>
    <row r="10" spans="1:9" ht="21" customHeight="1" x14ac:dyDescent="0.25">
      <c r="A10" s="21" t="s">
        <v>8</v>
      </c>
      <c r="B10" s="17"/>
      <c r="C10" s="17" t="s">
        <v>9</v>
      </c>
      <c r="D10" s="29">
        <v>1600000</v>
      </c>
      <c r="F10" s="11"/>
      <c r="G10" s="44" t="str">
        <f>+C26</f>
        <v>Prior Year ADM²</v>
      </c>
      <c r="H10" s="9"/>
      <c r="I10" s="73">
        <f>+D26</f>
        <v>58387</v>
      </c>
    </row>
    <row r="11" spans="1:9" ht="21" customHeight="1" x14ac:dyDescent="0.25">
      <c r="A11" s="21" t="s">
        <v>10</v>
      </c>
      <c r="B11" s="17"/>
      <c r="C11" s="17" t="s">
        <v>11</v>
      </c>
      <c r="D11" s="29">
        <v>1080000</v>
      </c>
      <c r="F11" s="11"/>
      <c r="G11" s="173" t="s">
        <v>25</v>
      </c>
      <c r="H11" s="9"/>
      <c r="I11" s="74"/>
    </row>
    <row r="12" spans="1:9" ht="21" customHeight="1" thickBot="1" x14ac:dyDescent="0.5">
      <c r="A12" s="21" t="s">
        <v>35</v>
      </c>
      <c r="B12" s="17"/>
      <c r="C12" s="17" t="s">
        <v>36</v>
      </c>
      <c r="D12" s="29"/>
      <c r="F12" s="34"/>
      <c r="G12" s="174"/>
      <c r="H12" s="35"/>
      <c r="I12" s="78">
        <f>+I9/I10</f>
        <v>7577.63405198283</v>
      </c>
    </row>
    <row r="13" spans="1:9" ht="21" customHeight="1" thickBot="1" x14ac:dyDescent="0.3">
      <c r="A13" s="21" t="s">
        <v>12</v>
      </c>
      <c r="B13" s="17"/>
      <c r="C13" s="17" t="s">
        <v>0</v>
      </c>
      <c r="D13" s="29">
        <v>35000</v>
      </c>
    </row>
    <row r="14" spans="1:9" ht="21" customHeight="1" x14ac:dyDescent="0.25">
      <c r="A14" s="21">
        <v>44110</v>
      </c>
      <c r="B14" s="17"/>
      <c r="C14" s="17" t="s">
        <v>1</v>
      </c>
      <c r="D14" s="29">
        <v>0</v>
      </c>
      <c r="F14" s="79" t="s">
        <v>22</v>
      </c>
      <c r="G14" s="80"/>
      <c r="H14" s="80"/>
      <c r="I14" s="81" t="str">
        <f>+D7</f>
        <v>Actual Amount</v>
      </c>
    </row>
    <row r="15" spans="1:9" ht="21" customHeight="1" x14ac:dyDescent="0.25">
      <c r="A15" s="21">
        <v>49810</v>
      </c>
      <c r="B15" s="17"/>
      <c r="C15" s="17" t="s">
        <v>2</v>
      </c>
      <c r="D15" s="29">
        <v>0</v>
      </c>
      <c r="F15" s="13"/>
      <c r="G15" s="45" t="s">
        <v>21</v>
      </c>
      <c r="H15" s="8"/>
      <c r="I15" s="48">
        <f>+D24</f>
        <v>457293839</v>
      </c>
    </row>
    <row r="16" spans="1:9" ht="21" customHeight="1" x14ac:dyDescent="0.25">
      <c r="A16" s="21" t="s">
        <v>109</v>
      </c>
      <c r="B16" s="17"/>
      <c r="C16" s="17" t="s">
        <v>110</v>
      </c>
      <c r="D16" s="67">
        <v>-4122161</v>
      </c>
      <c r="F16" s="13"/>
      <c r="G16" s="45" t="s">
        <v>23</v>
      </c>
      <c r="H16" s="8"/>
      <c r="I16" s="48">
        <f>+I8</f>
        <v>-14858519.606878512</v>
      </c>
    </row>
    <row r="17" spans="1:9" ht="21" customHeight="1" thickBot="1" x14ac:dyDescent="0.3">
      <c r="A17" s="16"/>
      <c r="B17" s="17"/>
      <c r="C17" s="25" t="s">
        <v>7</v>
      </c>
      <c r="D17" s="26">
        <f>SUM(D8:D16)</f>
        <v>249417839</v>
      </c>
      <c r="F17" s="13"/>
      <c r="G17" s="45" t="s">
        <v>26</v>
      </c>
      <c r="H17" s="8"/>
      <c r="I17" s="82">
        <v>-19698308</v>
      </c>
    </row>
    <row r="18" spans="1:9" ht="21" customHeight="1" thickTop="1" x14ac:dyDescent="0.25">
      <c r="A18" s="16"/>
      <c r="B18" s="17"/>
      <c r="C18" s="17"/>
      <c r="D18" s="29"/>
      <c r="F18" s="13"/>
      <c r="G18" s="45" t="s">
        <v>24</v>
      </c>
      <c r="H18" s="8"/>
      <c r="I18" s="48">
        <f>SUM(I15:I17)</f>
        <v>422737011.39312148</v>
      </c>
    </row>
    <row r="19" spans="1:9" ht="21" customHeight="1" x14ac:dyDescent="0.25">
      <c r="A19" s="18" t="s">
        <v>39</v>
      </c>
      <c r="B19" s="19"/>
      <c r="C19" s="19" t="s">
        <v>15</v>
      </c>
      <c r="D19" s="65" t="str">
        <f>+D7</f>
        <v>Actual Amount</v>
      </c>
      <c r="F19" s="13"/>
      <c r="G19" s="45" t="str">
        <f>+G10</f>
        <v>Prior Year ADM²</v>
      </c>
      <c r="H19" s="8"/>
      <c r="I19" s="83">
        <f>+D26</f>
        <v>58387</v>
      </c>
    </row>
    <row r="20" spans="1:9" ht="21" customHeight="1" x14ac:dyDescent="0.3">
      <c r="A20" s="21">
        <v>46511</v>
      </c>
      <c r="B20" s="17"/>
      <c r="C20" s="17" t="s">
        <v>3</v>
      </c>
      <c r="D20" s="29">
        <v>207876000</v>
      </c>
      <c r="F20" s="13"/>
      <c r="G20" s="87" t="s">
        <v>31</v>
      </c>
      <c r="H20" s="8"/>
      <c r="I20" s="85"/>
    </row>
    <row r="21" spans="1:9" ht="21" customHeight="1" thickBot="1" x14ac:dyDescent="0.5">
      <c r="A21" s="21" t="s">
        <v>16</v>
      </c>
      <c r="B21" s="17"/>
      <c r="C21" s="17" t="s">
        <v>17</v>
      </c>
      <c r="D21" s="67">
        <v>0</v>
      </c>
      <c r="F21" s="36"/>
      <c r="G21" s="88" t="s">
        <v>32</v>
      </c>
      <c r="H21" s="37"/>
      <c r="I21" s="78">
        <f>+I18/I19</f>
        <v>7240.2591568863181</v>
      </c>
    </row>
    <row r="22" spans="1:9" ht="21" customHeight="1" x14ac:dyDescent="0.25">
      <c r="A22" s="16"/>
      <c r="B22" s="17"/>
      <c r="C22" s="25" t="s">
        <v>20</v>
      </c>
      <c r="D22" s="26">
        <f>SUM(D20:D21)</f>
        <v>207876000</v>
      </c>
    </row>
    <row r="23" spans="1:9" ht="21" customHeight="1" x14ac:dyDescent="0.25">
      <c r="A23" s="16"/>
      <c r="B23" s="17"/>
      <c r="C23" s="17"/>
      <c r="D23" s="29"/>
      <c r="F23" s="64" t="s">
        <v>40</v>
      </c>
    </row>
    <row r="24" spans="1:9" ht="21" customHeight="1" x14ac:dyDescent="0.3">
      <c r="A24" s="16"/>
      <c r="B24" s="17"/>
      <c r="C24" s="31" t="s">
        <v>21</v>
      </c>
      <c r="D24" s="68">
        <f>+D17+D22</f>
        <v>457293839</v>
      </c>
      <c r="F24" s="64" t="s">
        <v>111</v>
      </c>
    </row>
    <row r="25" spans="1:9" ht="21" customHeight="1" x14ac:dyDescent="0.25">
      <c r="A25" s="16"/>
      <c r="B25" s="17"/>
      <c r="C25" s="17"/>
      <c r="D25" s="29"/>
    </row>
    <row r="26" spans="1:9" ht="21" customHeight="1" x14ac:dyDescent="0.3">
      <c r="A26" s="16"/>
      <c r="B26" s="17"/>
      <c r="C26" s="28" t="s">
        <v>121</v>
      </c>
      <c r="D26" s="33">
        <v>58387</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39"/>
      <c r="B29" s="40"/>
      <c r="C29" s="50" t="s">
        <v>30</v>
      </c>
      <c r="D29" s="77">
        <f>+D24/D26</f>
        <v>7832.1174062719438</v>
      </c>
      <c r="F29" s="94" t="s">
        <v>46</v>
      </c>
      <c r="G29" s="7"/>
      <c r="H29" s="7"/>
      <c r="I29" s="93"/>
    </row>
    <row r="30" spans="1:9" ht="21" customHeight="1" x14ac:dyDescent="0.25">
      <c r="D30" s="62"/>
      <c r="F30" s="92" t="s">
        <v>47</v>
      </c>
      <c r="G30" s="7"/>
      <c r="H30" s="7"/>
      <c r="I30" s="93"/>
    </row>
    <row r="31" spans="1:9" ht="21" customHeight="1" x14ac:dyDescent="0.25">
      <c r="F31" s="94" t="s">
        <v>48</v>
      </c>
      <c r="G31" s="7"/>
      <c r="H31" s="7"/>
      <c r="I31" s="93"/>
    </row>
    <row r="32" spans="1:9" x14ac:dyDescent="0.25">
      <c r="F32" s="95" t="s">
        <v>49</v>
      </c>
      <c r="G32" s="96"/>
      <c r="H32" s="96"/>
      <c r="I32" s="97"/>
    </row>
  </sheetData>
  <mergeCells count="1">
    <mergeCell ref="G11:G12"/>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opLeftCell="A4" zoomScale="70" zoomScaleNormal="70" workbookViewId="0">
      <selection activeCell="I17" sqref="I17"/>
    </sheetView>
  </sheetViews>
  <sheetFormatPr defaultRowHeight="15" x14ac:dyDescent="0.25"/>
  <cols>
    <col min="1" max="1" width="16.140625" customWidth="1"/>
    <col min="3" max="3" width="62.140625" customWidth="1"/>
    <col min="4" max="4" width="24" customWidth="1"/>
    <col min="5" max="5" width="6.85546875" customWidth="1"/>
    <col min="6" max="6" width="6" customWidth="1"/>
    <col min="7" max="7" width="76" customWidth="1"/>
    <col min="8" max="8" width="4" customWidth="1"/>
    <col min="9" max="9" width="24.85546875" customWidth="1"/>
    <col min="10" max="10" width="10.85546875" bestFit="1" customWidth="1"/>
    <col min="11" max="11" width="22.42578125" customWidth="1"/>
  </cols>
  <sheetData>
    <row r="1" spans="1:11" ht="18.75" x14ac:dyDescent="0.3">
      <c r="A1" s="3" t="s">
        <v>42</v>
      </c>
    </row>
    <row r="2" spans="1:11" ht="18.75" x14ac:dyDescent="0.3">
      <c r="A2" s="3" t="s">
        <v>34</v>
      </c>
    </row>
    <row r="3" spans="1:11" ht="15.75" x14ac:dyDescent="0.25">
      <c r="A3" s="2" t="s">
        <v>14</v>
      </c>
    </row>
    <row r="5" spans="1:11" ht="15.75" thickBot="1" x14ac:dyDescent="0.3">
      <c r="D5" s="63" t="s">
        <v>4</v>
      </c>
    </row>
    <row r="6" spans="1:11" ht="18.75" x14ac:dyDescent="0.3">
      <c r="A6" s="56"/>
      <c r="B6" s="57"/>
      <c r="C6" s="57"/>
      <c r="D6" s="15" t="str">
        <f>+Davidson!D6</f>
        <v>2017-18</v>
      </c>
      <c r="F6" s="70" t="s">
        <v>27</v>
      </c>
      <c r="G6" s="71"/>
      <c r="H6" s="71"/>
      <c r="I6" s="72" t="str">
        <f>+D7</f>
        <v>Actual Amount</v>
      </c>
    </row>
    <row r="7" spans="1:11" ht="15.75" x14ac:dyDescent="0.25">
      <c r="A7" s="18" t="s">
        <v>38</v>
      </c>
      <c r="B7" s="19"/>
      <c r="C7" s="19" t="s">
        <v>15</v>
      </c>
      <c r="D7" s="65" t="s">
        <v>114</v>
      </c>
      <c r="F7" s="11"/>
      <c r="G7" s="44" t="s">
        <v>21</v>
      </c>
      <c r="H7" s="9"/>
      <c r="I7" s="42">
        <f>+D24</f>
        <v>1042315641</v>
      </c>
    </row>
    <row r="8" spans="1:11" ht="21" customHeight="1" x14ac:dyDescent="0.25">
      <c r="A8" s="21" t="s">
        <v>13</v>
      </c>
      <c r="B8" s="17"/>
      <c r="C8" s="17" t="s">
        <v>6</v>
      </c>
      <c r="D8" s="153">
        <v>304129016</v>
      </c>
      <c r="F8" s="11"/>
      <c r="G8" s="44" t="s">
        <v>23</v>
      </c>
      <c r="H8" s="9"/>
      <c r="I8" s="73">
        <f>-91135706*0.5195</f>
        <v>-47344999.266999997</v>
      </c>
    </row>
    <row r="9" spans="1:11" ht="21" customHeight="1" x14ac:dyDescent="0.25">
      <c r="A9" s="21">
        <v>40210</v>
      </c>
      <c r="B9" s="17"/>
      <c r="C9" s="17" t="s">
        <v>5</v>
      </c>
      <c r="D9" s="153">
        <v>121272328</v>
      </c>
      <c r="F9" s="11"/>
      <c r="G9" s="44" t="s">
        <v>24</v>
      </c>
      <c r="H9" s="9"/>
      <c r="I9" s="42">
        <f>SUM(I7:I8)</f>
        <v>994970641.73300004</v>
      </c>
    </row>
    <row r="10" spans="1:11" ht="21" customHeight="1" x14ac:dyDescent="0.25">
      <c r="A10" s="21" t="s">
        <v>8</v>
      </c>
      <c r="B10" s="17"/>
      <c r="C10" s="17" t="s">
        <v>9</v>
      </c>
      <c r="D10" s="153">
        <f>3700000+25449600</f>
        <v>29149600</v>
      </c>
      <c r="F10" s="11"/>
      <c r="G10" s="44" t="str">
        <f>+C26</f>
        <v>Prior Year ADM²</v>
      </c>
      <c r="H10" s="9"/>
      <c r="I10" s="73">
        <f>+D26</f>
        <v>114856.9</v>
      </c>
    </row>
    <row r="11" spans="1:11" ht="21" customHeight="1" x14ac:dyDescent="0.25">
      <c r="A11" s="21" t="s">
        <v>10</v>
      </c>
      <c r="B11" s="17"/>
      <c r="C11" s="17" t="s">
        <v>11</v>
      </c>
      <c r="D11" s="29">
        <v>0</v>
      </c>
      <c r="F11" s="11"/>
      <c r="G11" s="173" t="s">
        <v>25</v>
      </c>
      <c r="H11" s="9"/>
      <c r="I11" s="74"/>
    </row>
    <row r="12" spans="1:11" ht="21" customHeight="1" thickBot="1" x14ac:dyDescent="0.5">
      <c r="A12" s="21" t="s">
        <v>35</v>
      </c>
      <c r="B12" s="17"/>
      <c r="C12" s="17" t="s">
        <v>36</v>
      </c>
      <c r="D12" s="29">
        <v>0</v>
      </c>
      <c r="F12" s="34"/>
      <c r="G12" s="174"/>
      <c r="H12" s="35"/>
      <c r="I12" s="78">
        <f>+I9/I10</f>
        <v>8662.6980332309176</v>
      </c>
    </row>
    <row r="13" spans="1:11" ht="21" customHeight="1" thickBot="1" x14ac:dyDescent="0.3">
      <c r="A13" s="21" t="s">
        <v>12</v>
      </c>
      <c r="B13" s="17"/>
      <c r="C13" s="17" t="s">
        <v>0</v>
      </c>
      <c r="D13" s="29">
        <v>0</v>
      </c>
      <c r="K13" s="152"/>
    </row>
    <row r="14" spans="1:11" ht="21" customHeight="1" x14ac:dyDescent="0.25">
      <c r="A14" s="21">
        <v>44110</v>
      </c>
      <c r="B14" s="17"/>
      <c r="C14" s="17" t="s">
        <v>1</v>
      </c>
      <c r="D14" s="29">
        <v>600000</v>
      </c>
      <c r="F14" s="79" t="s">
        <v>22</v>
      </c>
      <c r="G14" s="80"/>
      <c r="H14" s="80"/>
      <c r="I14" s="81" t="str">
        <f>+D7</f>
        <v>Actual Amount</v>
      </c>
      <c r="K14" s="149"/>
    </row>
    <row r="15" spans="1:11" ht="21" customHeight="1" x14ac:dyDescent="0.25">
      <c r="A15" s="21">
        <v>49810</v>
      </c>
      <c r="B15" s="17"/>
      <c r="C15" s="17" t="s">
        <v>2</v>
      </c>
      <c r="D15" s="29">
        <v>0</v>
      </c>
      <c r="F15" s="13"/>
      <c r="G15" s="45" t="s">
        <v>21</v>
      </c>
      <c r="H15" s="8"/>
      <c r="I15" s="48">
        <f>+D24</f>
        <v>1042315641</v>
      </c>
      <c r="K15" s="149"/>
    </row>
    <row r="16" spans="1:11" ht="21" customHeight="1" x14ac:dyDescent="0.4">
      <c r="A16" s="21" t="s">
        <v>109</v>
      </c>
      <c r="B16" s="17"/>
      <c r="C16" s="17" t="s">
        <v>110</v>
      </c>
      <c r="D16" s="154">
        <v>-7295303</v>
      </c>
      <c r="F16" s="13"/>
      <c r="G16" s="45" t="s">
        <v>23</v>
      </c>
      <c r="H16" s="8"/>
      <c r="I16" s="48">
        <f>+I8</f>
        <v>-47344999.266999997</v>
      </c>
    </row>
    <row r="17" spans="1:9" ht="21" customHeight="1" thickBot="1" x14ac:dyDescent="0.3">
      <c r="A17" s="16"/>
      <c r="B17" s="17"/>
      <c r="C17" s="25" t="s">
        <v>7</v>
      </c>
      <c r="D17" s="151">
        <f>SUM(D8:D16)</f>
        <v>447855641</v>
      </c>
      <c r="F17" s="13"/>
      <c r="G17" s="45" t="s">
        <v>26</v>
      </c>
      <c r="H17" s="8"/>
      <c r="I17" s="82">
        <f>-22852783</f>
        <v>-22852783</v>
      </c>
    </row>
    <row r="18" spans="1:9" ht="21" customHeight="1" thickTop="1" x14ac:dyDescent="0.25">
      <c r="A18" s="16"/>
      <c r="B18" s="17"/>
      <c r="C18" s="17"/>
      <c r="D18" s="29"/>
      <c r="F18" s="13"/>
      <c r="G18" s="45" t="s">
        <v>24</v>
      </c>
      <c r="H18" s="8"/>
      <c r="I18" s="48">
        <f>SUM(I15:I17)</f>
        <v>972117858.73300004</v>
      </c>
    </row>
    <row r="19" spans="1:9" ht="21" customHeight="1" x14ac:dyDescent="0.25">
      <c r="A19" s="18" t="s">
        <v>39</v>
      </c>
      <c r="B19" s="19"/>
      <c r="C19" s="19" t="s">
        <v>15</v>
      </c>
      <c r="D19" s="65" t="str">
        <f>+D7</f>
        <v>Actual Amount</v>
      </c>
      <c r="F19" s="13"/>
      <c r="G19" s="45" t="str">
        <f>+G10</f>
        <v>Prior Year ADM²</v>
      </c>
      <c r="H19" s="8"/>
      <c r="I19" s="83">
        <f>+D26</f>
        <v>114856.9</v>
      </c>
    </row>
    <row r="20" spans="1:9" ht="21" customHeight="1" x14ac:dyDescent="0.3">
      <c r="A20" s="21">
        <v>46511</v>
      </c>
      <c r="B20" s="17"/>
      <c r="C20" s="17" t="s">
        <v>3</v>
      </c>
      <c r="D20" s="153">
        <v>594460000</v>
      </c>
      <c r="F20" s="13"/>
      <c r="G20" s="87" t="s">
        <v>31</v>
      </c>
      <c r="H20" s="8"/>
      <c r="I20" s="85"/>
    </row>
    <row r="21" spans="1:9" ht="21" customHeight="1" thickBot="1" x14ac:dyDescent="0.5">
      <c r="A21" s="21" t="s">
        <v>16</v>
      </c>
      <c r="B21" s="17"/>
      <c r="C21" s="17" t="s">
        <v>17</v>
      </c>
      <c r="D21" s="67">
        <v>0</v>
      </c>
      <c r="F21" s="36"/>
      <c r="G21" s="88" t="s">
        <v>32</v>
      </c>
      <c r="H21" s="37"/>
      <c r="I21" s="78">
        <f>+I18/I19</f>
        <v>8463.7305963594699</v>
      </c>
    </row>
    <row r="22" spans="1:9" ht="21" customHeight="1" x14ac:dyDescent="0.25">
      <c r="A22" s="16"/>
      <c r="B22" s="17"/>
      <c r="C22" s="25" t="s">
        <v>20</v>
      </c>
      <c r="D22" s="151">
        <f>SUM(D20:D21)</f>
        <v>594460000</v>
      </c>
    </row>
    <row r="23" spans="1:9" ht="21" customHeight="1" x14ac:dyDescent="0.25">
      <c r="A23" s="16"/>
      <c r="B23" s="17"/>
      <c r="C23" s="17"/>
      <c r="D23" s="29"/>
      <c r="F23" s="1" t="s">
        <v>40</v>
      </c>
    </row>
    <row r="24" spans="1:9" ht="21" customHeight="1" x14ac:dyDescent="0.3">
      <c r="A24" s="16"/>
      <c r="B24" s="17"/>
      <c r="C24" s="31" t="s">
        <v>21</v>
      </c>
      <c r="D24" s="68">
        <f>+D17+D22</f>
        <v>1042315641</v>
      </c>
      <c r="F24" s="1" t="s">
        <v>111</v>
      </c>
    </row>
    <row r="25" spans="1:9" ht="21" customHeight="1" x14ac:dyDescent="0.25">
      <c r="A25" s="16"/>
      <c r="B25" s="17"/>
      <c r="C25" s="17"/>
      <c r="D25" s="29"/>
    </row>
    <row r="26" spans="1:9" ht="21" customHeight="1" x14ac:dyDescent="0.3">
      <c r="A26" s="16"/>
      <c r="B26" s="17"/>
      <c r="C26" s="28" t="s">
        <v>121</v>
      </c>
      <c r="D26" s="33">
        <v>114856.9</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39"/>
      <c r="B29" s="40"/>
      <c r="C29" s="50" t="s">
        <v>30</v>
      </c>
      <c r="D29" s="77">
        <f>+D24/D26</f>
        <v>9074.90660987716</v>
      </c>
      <c r="F29" s="94" t="s">
        <v>46</v>
      </c>
      <c r="G29" s="7"/>
      <c r="H29" s="7"/>
      <c r="I29" s="93"/>
    </row>
    <row r="30" spans="1:9" ht="21" customHeight="1" x14ac:dyDescent="0.25">
      <c r="D30" s="62"/>
      <c r="F30" s="92" t="s">
        <v>47</v>
      </c>
      <c r="G30" s="7"/>
      <c r="H30" s="7"/>
      <c r="I30" s="93"/>
    </row>
    <row r="31" spans="1:9" ht="21" customHeight="1" x14ac:dyDescent="0.25">
      <c r="F31" s="94" t="s">
        <v>48</v>
      </c>
      <c r="G31" s="7"/>
      <c r="H31" s="7"/>
      <c r="I31" s="93"/>
    </row>
    <row r="32" spans="1:9" x14ac:dyDescent="0.25">
      <c r="A32" s="149"/>
      <c r="F32" s="95" t="s">
        <v>49</v>
      </c>
      <c r="G32" s="96"/>
      <c r="H32" s="96"/>
      <c r="I32" s="97"/>
    </row>
  </sheetData>
  <mergeCells count="1">
    <mergeCell ref="G11:G12"/>
  </mergeCells>
  <pageMargins left="0.7" right="0.7" top="0.75" bottom="0.75" header="0.3" footer="0.3"/>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2"/>
  <sheetViews>
    <sheetView zoomScale="70" zoomScaleNormal="70" workbookViewId="0">
      <selection activeCell="D9" sqref="D9"/>
    </sheetView>
  </sheetViews>
  <sheetFormatPr defaultRowHeight="15" x14ac:dyDescent="0.25"/>
  <cols>
    <col min="1" max="1" width="16.140625" customWidth="1"/>
    <col min="3" max="3" width="51.140625" customWidth="1"/>
    <col min="4" max="4" width="24" customWidth="1"/>
    <col min="5" max="5" width="6.85546875" customWidth="1"/>
    <col min="6" max="6" width="6" customWidth="1"/>
    <col min="7" max="7" width="58.5703125" customWidth="1"/>
    <col min="8" max="8" width="4" customWidth="1"/>
    <col min="9" max="9" width="24.85546875" customWidth="1"/>
    <col min="10" max="10" width="10.85546875" bestFit="1" customWidth="1"/>
    <col min="11" max="11" width="22.42578125" customWidth="1"/>
  </cols>
  <sheetData>
    <row r="1" spans="1:11" ht="18.75" x14ac:dyDescent="0.3">
      <c r="A1" s="3" t="s">
        <v>116</v>
      </c>
    </row>
    <row r="2" spans="1:11" ht="18.75" x14ac:dyDescent="0.3">
      <c r="A2" s="3" t="s">
        <v>34</v>
      </c>
    </row>
    <row r="3" spans="1:11" ht="15.75" x14ac:dyDescent="0.25">
      <c r="A3" s="2" t="s">
        <v>14</v>
      </c>
    </row>
    <row r="5" spans="1:11" ht="15.75" thickBot="1" x14ac:dyDescent="0.3">
      <c r="D5" s="63" t="s">
        <v>4</v>
      </c>
    </row>
    <row r="6" spans="1:11" ht="18.75" x14ac:dyDescent="0.3">
      <c r="A6" s="56"/>
      <c r="B6" s="57"/>
      <c r="C6" s="57"/>
      <c r="D6" s="15" t="str">
        <f>+Davidson!D6</f>
        <v>2017-18</v>
      </c>
      <c r="F6" s="70" t="s">
        <v>27</v>
      </c>
      <c r="G6" s="71"/>
      <c r="H6" s="71"/>
      <c r="I6" s="72" t="str">
        <f>+D7</f>
        <v>Actual Amount</v>
      </c>
    </row>
    <row r="7" spans="1:11" ht="15.75" x14ac:dyDescent="0.25">
      <c r="A7" s="18" t="s">
        <v>38</v>
      </c>
      <c r="B7" s="19"/>
      <c r="C7" s="19" t="s">
        <v>15</v>
      </c>
      <c r="D7" s="65" t="s">
        <v>114</v>
      </c>
      <c r="F7" s="11"/>
      <c r="G7" s="44" t="s">
        <v>21</v>
      </c>
      <c r="H7" s="9"/>
      <c r="I7" s="42">
        <f>+D24</f>
        <v>87338100</v>
      </c>
    </row>
    <row r="8" spans="1:11" ht="21" customHeight="1" x14ac:dyDescent="0.25">
      <c r="A8" s="21" t="s">
        <v>13</v>
      </c>
      <c r="B8" s="17"/>
      <c r="C8" s="17" t="s">
        <v>6</v>
      </c>
      <c r="D8" s="29">
        <f>14960000+350000+200000+150000+875000</f>
        <v>16535000</v>
      </c>
      <c r="F8" s="11"/>
      <c r="G8" s="44" t="s">
        <v>23</v>
      </c>
      <c r="H8" s="9"/>
      <c r="I8" s="73">
        <f>-8845042*0.6427</f>
        <v>-5684708.4934</v>
      </c>
    </row>
    <row r="9" spans="1:11" ht="21" customHeight="1" x14ac:dyDescent="0.25">
      <c r="A9" s="21">
        <v>40210</v>
      </c>
      <c r="B9" s="17"/>
      <c r="C9" s="17" t="s">
        <v>5</v>
      </c>
      <c r="D9" s="29">
        <v>11400000</v>
      </c>
      <c r="F9" s="11"/>
      <c r="G9" s="44" t="s">
        <v>24</v>
      </c>
      <c r="H9" s="9"/>
      <c r="I9" s="42">
        <f>SUM(I7:I8)</f>
        <v>81653391.506599993</v>
      </c>
    </row>
    <row r="10" spans="1:11" ht="21" customHeight="1" x14ac:dyDescent="0.25">
      <c r="A10" s="21" t="s">
        <v>8</v>
      </c>
      <c r="B10" s="17"/>
      <c r="C10" s="17" t="s">
        <v>9</v>
      </c>
      <c r="D10" s="29">
        <f>550000+102000</f>
        <v>652000</v>
      </c>
      <c r="F10" s="11"/>
      <c r="G10" s="44" t="str">
        <f>+C26</f>
        <v>Current Year ADM²</v>
      </c>
      <c r="H10" s="9"/>
      <c r="I10" s="73">
        <f>+D26</f>
        <v>11049.7</v>
      </c>
    </row>
    <row r="11" spans="1:11" ht="21" customHeight="1" x14ac:dyDescent="0.25">
      <c r="A11" s="21" t="s">
        <v>10</v>
      </c>
      <c r="B11" s="17"/>
      <c r="C11" s="17" t="s">
        <v>11</v>
      </c>
      <c r="D11" s="29">
        <v>9500</v>
      </c>
      <c r="F11" s="11"/>
      <c r="G11" s="173" t="s">
        <v>25</v>
      </c>
      <c r="H11" s="9"/>
      <c r="I11" s="74"/>
    </row>
    <row r="12" spans="1:11" ht="21" customHeight="1" thickBot="1" x14ac:dyDescent="0.5">
      <c r="A12" s="21" t="s">
        <v>35</v>
      </c>
      <c r="B12" s="17"/>
      <c r="C12" s="17" t="s">
        <v>36</v>
      </c>
      <c r="D12" s="29"/>
      <c r="F12" s="34"/>
      <c r="G12" s="174"/>
      <c r="H12" s="35"/>
      <c r="I12" s="78">
        <f>+I9/I10</f>
        <v>7389.6478190901098</v>
      </c>
    </row>
    <row r="13" spans="1:11" ht="21" customHeight="1" thickBot="1" x14ac:dyDescent="0.3">
      <c r="A13" s="21" t="s">
        <v>12</v>
      </c>
      <c r="B13" s="17"/>
      <c r="C13" s="17" t="s">
        <v>0</v>
      </c>
      <c r="D13" s="29">
        <v>2600</v>
      </c>
      <c r="K13" s="152"/>
    </row>
    <row r="14" spans="1:11" ht="21" customHeight="1" x14ac:dyDescent="0.25">
      <c r="A14" s="21">
        <v>44110</v>
      </c>
      <c r="B14" s="17"/>
      <c r="C14" s="17" t="s">
        <v>1</v>
      </c>
      <c r="D14" s="29"/>
      <c r="F14" s="79" t="s">
        <v>22</v>
      </c>
      <c r="G14" s="80"/>
      <c r="H14" s="80"/>
      <c r="I14" s="81" t="str">
        <f>+D7</f>
        <v>Actual Amount</v>
      </c>
      <c r="K14" s="149"/>
    </row>
    <row r="15" spans="1:11" ht="21" customHeight="1" x14ac:dyDescent="0.25">
      <c r="A15" s="21">
        <v>49810</v>
      </c>
      <c r="B15" s="17"/>
      <c r="C15" s="17" t="s">
        <v>2</v>
      </c>
      <c r="D15" s="29">
        <v>0</v>
      </c>
      <c r="F15" s="13"/>
      <c r="G15" s="45" t="s">
        <v>21</v>
      </c>
      <c r="H15" s="8"/>
      <c r="I15" s="48">
        <f>+D24</f>
        <v>87338100</v>
      </c>
      <c r="K15" s="149"/>
    </row>
    <row r="16" spans="1:11" ht="21" customHeight="1" x14ac:dyDescent="0.25">
      <c r="A16" s="21" t="s">
        <v>109</v>
      </c>
      <c r="B16" s="17"/>
      <c r="C16" s="17" t="s">
        <v>110</v>
      </c>
      <c r="D16" s="67">
        <v>-600000</v>
      </c>
      <c r="F16" s="13"/>
      <c r="G16" s="45" t="s">
        <v>23</v>
      </c>
      <c r="H16" s="8"/>
      <c r="I16" s="48">
        <f>+I8</f>
        <v>-5684708.4934</v>
      </c>
    </row>
    <row r="17" spans="1:9" ht="21" customHeight="1" thickBot="1" x14ac:dyDescent="0.3">
      <c r="A17" s="16"/>
      <c r="B17" s="17"/>
      <c r="C17" s="28" t="s">
        <v>7</v>
      </c>
      <c r="D17" s="151">
        <f>SUM(D8:D16)</f>
        <v>27999100</v>
      </c>
      <c r="F17" s="13"/>
      <c r="G17" s="45" t="s">
        <v>26</v>
      </c>
      <c r="H17" s="8"/>
      <c r="I17" s="82">
        <v>-5393425</v>
      </c>
    </row>
    <row r="18" spans="1:9" ht="21" customHeight="1" thickTop="1" x14ac:dyDescent="0.25">
      <c r="A18" s="16"/>
      <c r="B18" s="17"/>
      <c r="C18" s="17"/>
      <c r="D18" s="29"/>
      <c r="F18" s="13"/>
      <c r="G18" s="45" t="s">
        <v>24</v>
      </c>
      <c r="H18" s="8"/>
      <c r="I18" s="48">
        <f>SUM(I15:I17)</f>
        <v>76259966.506599993</v>
      </c>
    </row>
    <row r="19" spans="1:9" ht="21" customHeight="1" x14ac:dyDescent="0.25">
      <c r="A19" s="18" t="s">
        <v>39</v>
      </c>
      <c r="B19" s="19"/>
      <c r="C19" s="19" t="s">
        <v>15</v>
      </c>
      <c r="D19" s="65" t="s">
        <v>117</v>
      </c>
      <c r="F19" s="13"/>
      <c r="G19" s="45" t="str">
        <f>+G10</f>
        <v>Current Year ADM²</v>
      </c>
      <c r="H19" s="8"/>
      <c r="I19" s="83">
        <f>+D26</f>
        <v>11049.7</v>
      </c>
    </row>
    <row r="20" spans="1:9" ht="21" customHeight="1" x14ac:dyDescent="0.3">
      <c r="A20" s="21">
        <v>46511</v>
      </c>
      <c r="B20" s="17"/>
      <c r="C20" s="28" t="s">
        <v>118</v>
      </c>
      <c r="D20" s="29">
        <v>59339000</v>
      </c>
      <c r="F20" s="13"/>
      <c r="G20" s="87" t="s">
        <v>31</v>
      </c>
      <c r="H20" s="8"/>
      <c r="I20" s="85"/>
    </row>
    <row r="21" spans="1:9" ht="21" customHeight="1" thickBot="1" x14ac:dyDescent="0.5">
      <c r="A21" s="21" t="s">
        <v>16</v>
      </c>
      <c r="B21" s="17"/>
      <c r="C21" s="17" t="s">
        <v>17</v>
      </c>
      <c r="D21" s="67">
        <v>0</v>
      </c>
      <c r="F21" s="36"/>
      <c r="G21" s="88" t="s">
        <v>32</v>
      </c>
      <c r="H21" s="37"/>
      <c r="I21" s="78">
        <f>+I18/I19</f>
        <v>6901.5418071621843</v>
      </c>
    </row>
    <row r="22" spans="1:9" ht="21" customHeight="1" x14ac:dyDescent="0.25">
      <c r="A22" s="16"/>
      <c r="B22" s="17"/>
      <c r="C22" s="28" t="s">
        <v>20</v>
      </c>
      <c r="D22" s="151">
        <f>SUM(D20:D21)</f>
        <v>59339000</v>
      </c>
    </row>
    <row r="23" spans="1:9" ht="21" customHeight="1" x14ac:dyDescent="0.25">
      <c r="A23" s="16"/>
      <c r="B23" s="17"/>
      <c r="C23" s="17"/>
      <c r="D23" s="29"/>
      <c r="F23" s="1" t="s">
        <v>40</v>
      </c>
    </row>
    <row r="24" spans="1:9" ht="21" customHeight="1" x14ac:dyDescent="0.3">
      <c r="A24" s="16"/>
      <c r="B24" s="17"/>
      <c r="C24" s="31" t="s">
        <v>21</v>
      </c>
      <c r="D24" s="68">
        <f>+D17+D22</f>
        <v>87338100</v>
      </c>
      <c r="F24" s="1" t="s">
        <v>111</v>
      </c>
    </row>
    <row r="25" spans="1:9" ht="21" customHeight="1" x14ac:dyDescent="0.25">
      <c r="A25" s="16"/>
      <c r="B25" s="17"/>
      <c r="C25" s="17"/>
      <c r="D25" s="29"/>
    </row>
    <row r="26" spans="1:9" ht="21" customHeight="1" x14ac:dyDescent="0.3">
      <c r="A26" s="16"/>
      <c r="B26" s="17"/>
      <c r="C26" s="28" t="s">
        <v>112</v>
      </c>
      <c r="D26" s="33">
        <v>11049.7</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16"/>
      <c r="B29" s="17"/>
      <c r="C29" s="31" t="s">
        <v>30</v>
      </c>
      <c r="D29" s="76">
        <f>+D24/D26</f>
        <v>7904.1150438473442</v>
      </c>
      <c r="F29" s="94" t="s">
        <v>46</v>
      </c>
      <c r="G29" s="7"/>
      <c r="H29" s="7"/>
      <c r="I29" s="93"/>
    </row>
    <row r="30" spans="1:9" ht="21" customHeight="1" thickTop="1" x14ac:dyDescent="0.3">
      <c r="A30" s="16"/>
      <c r="B30" s="17"/>
      <c r="C30" s="28" t="s">
        <v>113</v>
      </c>
      <c r="D30" s="33">
        <v>11878</v>
      </c>
      <c r="F30" s="92" t="s">
        <v>47</v>
      </c>
      <c r="G30" s="7"/>
      <c r="H30" s="7"/>
      <c r="I30" s="93"/>
    </row>
    <row r="31" spans="1:9" ht="21" customHeight="1" thickBot="1" x14ac:dyDescent="0.35">
      <c r="A31" s="39"/>
      <c r="B31" s="40"/>
      <c r="C31" s="50" t="s">
        <v>28</v>
      </c>
      <c r="D31" s="77">
        <f>+D29*D30</f>
        <v>93885078.490818754</v>
      </c>
      <c r="F31" s="94" t="s">
        <v>48</v>
      </c>
      <c r="G31" s="7"/>
      <c r="H31" s="7"/>
      <c r="I31" s="93"/>
    </row>
    <row r="32" spans="1:9" x14ac:dyDescent="0.25">
      <c r="D32" s="62"/>
      <c r="F32" s="95" t="s">
        <v>49</v>
      </c>
      <c r="G32" s="96"/>
      <c r="H32" s="96"/>
      <c r="I32" s="97"/>
    </row>
  </sheetData>
  <mergeCells count="1">
    <mergeCell ref="G11:G12"/>
  </mergeCells>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Davidson</vt:lpstr>
      <vt:lpstr>Hamilton</vt:lpstr>
      <vt:lpstr>Knox</vt:lpstr>
      <vt:lpstr>Shelby</vt:lpstr>
      <vt:lpstr>Robertson</vt:lpstr>
      <vt:lpstr>Davidson!Print_Area</vt:lpstr>
      <vt:lpstr>Overview!Print_Area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ca18353</dc:creator>
  <cp:lastModifiedBy>Maryanne Durski</cp:lastModifiedBy>
  <cp:lastPrinted>2012-09-04T16:56:59Z</cp:lastPrinted>
  <dcterms:created xsi:type="dcterms:W3CDTF">2012-03-12T14:38:26Z</dcterms:created>
  <dcterms:modified xsi:type="dcterms:W3CDTF">2017-10-03T17:29:33Z</dcterms:modified>
</cp:coreProperties>
</file>